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680" activeTab="3"/>
  </bookViews>
  <sheets>
    <sheet name="SEPTIEMBRE DECE-5" sheetId="77" r:id="rId1"/>
    <sheet name="OCTUBRE DECE-5" sheetId="83" r:id="rId2"/>
    <sheet name="NOVIEMBRE DECE-5" sheetId="89" r:id="rId3"/>
    <sheet name="DICIEMBRE DECE-5" sheetId="95" r:id="rId4"/>
    <sheet name="SEPTIEMBRE ANEXO A DECE-5" sheetId="78" r:id="rId5"/>
    <sheet name="OCTUBRE ANEXO A DECE-5" sheetId="84" r:id="rId6"/>
    <sheet name="NOVIEMBRE ANEXO A DECE-5" sheetId="90" r:id="rId7"/>
    <sheet name="DICIEMBRE ANEXO A DECE-5" sheetId="96" r:id="rId8"/>
    <sheet name="SEPTIEMBRE DECE-6" sheetId="79" r:id="rId9"/>
    <sheet name="OCTUBRE DECE-6" sheetId="85" r:id="rId10"/>
    <sheet name="NOVIEMBRE DECE-6" sheetId="91" r:id="rId11"/>
    <sheet name="DICIEMBRE DECE-6" sheetId="97" r:id="rId12"/>
    <sheet name="EJEC. FISICA SEPTIEMBRE DECE-8 " sheetId="86" r:id="rId13"/>
    <sheet name="EJEC. FISICA OCTUBRE DECE-8" sheetId="80" r:id="rId14"/>
    <sheet name="EJEC. FISICA NOVIEMBRE DECE-8" sheetId="92" r:id="rId15"/>
    <sheet name="EJEC. FISICA DICIEMBRE DECE-8" sheetId="98" r:id="rId16"/>
    <sheet name="PRESUPUESTO SEPTIEMBRE" sheetId="76" r:id="rId17"/>
    <sheet name="PRESUPUESTO OCTUBRE" sheetId="82" r:id="rId18"/>
    <sheet name="PRESUPUESTO NOVIEMBRE" sheetId="87" r:id="rId19"/>
    <sheet name="PRESUPUESTO DICIEMBRE" sheetId="94" r:id="rId20"/>
    <sheet name="APORTES SEPTIEMBRE" sheetId="75" r:id="rId21"/>
    <sheet name="APORTES OCTUBRE" sheetId="81" r:id="rId22"/>
    <sheet name="APORTES NOVIEMBRE" sheetId="88" r:id="rId23"/>
    <sheet name="APORTES DICIEMBRE" sheetId="93" r:id="rId24"/>
  </sheets>
  <definedNames>
    <definedName name="_xlnm.Print_Area" localSheetId="23">'APORTES DICIEMBRE'!$A$1:$F$24</definedName>
    <definedName name="_xlnm.Print_Area" localSheetId="22">'APORTES NOVIEMBRE'!$A$1:$F$24</definedName>
    <definedName name="_xlnm.Print_Area" localSheetId="21">'APORTES OCTUBRE'!$A$1:$F$24</definedName>
    <definedName name="_xlnm.Print_Area" localSheetId="20">'APORTES SEPTIEMBRE'!$A$1:$F$24</definedName>
    <definedName name="_xlnm.Print_Area" localSheetId="7">'DICIEMBRE ANEXO A DECE-5'!$A$1:$J$244</definedName>
    <definedName name="_xlnm.Print_Area" localSheetId="3">'DICIEMBRE DECE-5'!$A$1:$N$241</definedName>
    <definedName name="_xlnm.Print_Area" localSheetId="11">'DICIEMBRE DECE-6'!$A$1:$M$72</definedName>
    <definedName name="_xlnm.Print_Area" localSheetId="15">'EJEC. FISICA DICIEMBRE DECE-8'!$A$1:$N$140</definedName>
    <definedName name="_xlnm.Print_Area" localSheetId="14">'EJEC. FISICA NOVIEMBRE DECE-8'!$A$1:$N$140</definedName>
    <definedName name="_xlnm.Print_Area" localSheetId="13">'EJEC. FISICA OCTUBRE DECE-8'!$A$1:$N$100</definedName>
    <definedName name="_xlnm.Print_Area" localSheetId="12">'EJEC. FISICA SEPTIEMBRE DECE-8 '!$A$1:$N$100</definedName>
    <definedName name="_xlnm.Print_Area" localSheetId="6">'NOVIEMBRE ANEXO A DECE-5'!$A$1:$J$244</definedName>
    <definedName name="_xlnm.Print_Area" localSheetId="2">'NOVIEMBRE DECE-5'!$A$1:$N$220</definedName>
    <definedName name="_xlnm.Print_Area" localSheetId="10">'NOVIEMBRE DECE-6'!$A$1:$M$72</definedName>
    <definedName name="_xlnm.Print_Area" localSheetId="5">'OCTUBRE ANEXO A DECE-5'!$C$179:$F$207</definedName>
    <definedName name="_xlnm.Print_Area" localSheetId="1">'OCTUBRE DECE-5'!$A$1:$P$237</definedName>
    <definedName name="_xlnm.Print_Area" localSheetId="9">'OCTUBRE DECE-6'!$A$1:$M$72</definedName>
    <definedName name="_xlnm.Print_Area" localSheetId="19">'PRESUPUESTO DICIEMBRE'!$A$1:$E$43</definedName>
    <definedName name="_xlnm.Print_Area" localSheetId="18">'PRESUPUESTO NOVIEMBRE'!$A$1:$E$43</definedName>
    <definedName name="_xlnm.Print_Area" localSheetId="17">'PRESUPUESTO OCTUBRE'!$A$1:$E$43</definedName>
    <definedName name="_xlnm.Print_Area" localSheetId="16">'PRESUPUESTO SEPTIEMBRE'!$A$1:$G$43</definedName>
    <definedName name="_xlnm.Print_Area" localSheetId="4">'SEPTIEMBRE ANEXO A DECE-5'!$A$1:$J$244</definedName>
    <definedName name="_xlnm.Print_Area" localSheetId="0">'SEPTIEMBRE DECE-5'!$A$1:$N$187</definedName>
    <definedName name="_xlnm.Print_Area" localSheetId="8">'SEPTIEMBRE DECE-6'!$A$1:$K$72</definedName>
  </definedNames>
  <calcPr calcId="145621"/>
</workbook>
</file>

<file path=xl/calcChain.xml><?xml version="1.0" encoding="utf-8"?>
<calcChain xmlns="http://schemas.openxmlformats.org/spreadsheetml/2006/main">
  <c r="J71" i="98" l="1"/>
  <c r="I71" i="98"/>
  <c r="H71" i="98"/>
  <c r="G71" i="98"/>
  <c r="F71" i="98"/>
  <c r="E71" i="98"/>
  <c r="D71" i="98"/>
  <c r="C71" i="98"/>
  <c r="L70" i="98"/>
  <c r="K70" i="98"/>
  <c r="L69" i="98"/>
  <c r="K69" i="98"/>
  <c r="L68" i="98"/>
  <c r="K68" i="98"/>
  <c r="L67" i="98"/>
  <c r="K67" i="98"/>
  <c r="L66" i="98"/>
  <c r="K66" i="98"/>
  <c r="L65" i="98"/>
  <c r="K65" i="98"/>
  <c r="L64" i="98"/>
  <c r="K64" i="98"/>
  <c r="L63" i="98"/>
  <c r="K63" i="98"/>
  <c r="L62" i="98"/>
  <c r="K62" i="98"/>
  <c r="L61" i="98"/>
  <c r="K61" i="98"/>
  <c r="L60" i="98"/>
  <c r="K60" i="98"/>
  <c r="L59" i="98"/>
  <c r="K59" i="98"/>
  <c r="L58" i="98"/>
  <c r="K58" i="98"/>
  <c r="L57" i="98"/>
  <c r="K57" i="98"/>
  <c r="L56" i="98"/>
  <c r="K56" i="98"/>
  <c r="L55" i="98"/>
  <c r="L71" i="98" s="1"/>
  <c r="K55" i="98"/>
  <c r="K71" i="98" s="1"/>
  <c r="J50" i="98"/>
  <c r="I50" i="98"/>
  <c r="H50" i="98"/>
  <c r="G50" i="98"/>
  <c r="F50" i="98"/>
  <c r="E50" i="98"/>
  <c r="D50" i="98"/>
  <c r="C50" i="98"/>
  <c r="L49" i="98"/>
  <c r="N49" i="98" s="1"/>
  <c r="K49" i="98"/>
  <c r="M49" i="98" s="1"/>
  <c r="M70" i="98" s="1"/>
  <c r="L48" i="98"/>
  <c r="N48" i="98" s="1"/>
  <c r="K48" i="98"/>
  <c r="M48" i="98" s="1"/>
  <c r="M69" i="98" s="1"/>
  <c r="L47" i="98"/>
  <c r="N47" i="98" s="1"/>
  <c r="K47" i="98"/>
  <c r="M47" i="98" s="1"/>
  <c r="M68" i="98" s="1"/>
  <c r="L46" i="98"/>
  <c r="N46" i="98" s="1"/>
  <c r="K46" i="98"/>
  <c r="M46" i="98" s="1"/>
  <c r="M67" i="98" s="1"/>
  <c r="L45" i="98"/>
  <c r="N45" i="98" s="1"/>
  <c r="K45" i="98"/>
  <c r="M45" i="98" s="1"/>
  <c r="M66" i="98" s="1"/>
  <c r="L44" i="98"/>
  <c r="N44" i="98" s="1"/>
  <c r="K44" i="98"/>
  <c r="M44" i="98" s="1"/>
  <c r="M65" i="98" s="1"/>
  <c r="L43" i="98"/>
  <c r="N43" i="98" s="1"/>
  <c r="K43" i="98"/>
  <c r="M43" i="98" s="1"/>
  <c r="M64" i="98" s="1"/>
  <c r="L42" i="98"/>
  <c r="N42" i="98" s="1"/>
  <c r="K42" i="98"/>
  <c r="M42" i="98" s="1"/>
  <c r="M63" i="98" s="1"/>
  <c r="L41" i="98"/>
  <c r="N41" i="98" s="1"/>
  <c r="K41" i="98"/>
  <c r="M41" i="98" s="1"/>
  <c r="M62" i="98" s="1"/>
  <c r="L40" i="98"/>
  <c r="N40" i="98" s="1"/>
  <c r="K40" i="98"/>
  <c r="M40" i="98" s="1"/>
  <c r="M61" i="98" s="1"/>
  <c r="L39" i="98"/>
  <c r="N39" i="98" s="1"/>
  <c r="K39" i="98"/>
  <c r="M39" i="98" s="1"/>
  <c r="M60" i="98" s="1"/>
  <c r="L38" i="98"/>
  <c r="N38" i="98" s="1"/>
  <c r="K38" i="98"/>
  <c r="M38" i="98" s="1"/>
  <c r="M59" i="98" s="1"/>
  <c r="L37" i="98"/>
  <c r="N37" i="98" s="1"/>
  <c r="K37" i="98"/>
  <c r="M37" i="98" s="1"/>
  <c r="M58" i="98" s="1"/>
  <c r="L36" i="98"/>
  <c r="N36" i="98" s="1"/>
  <c r="K36" i="98"/>
  <c r="M36" i="98" s="1"/>
  <c r="M57" i="98" s="1"/>
  <c r="L35" i="98"/>
  <c r="N35" i="98" s="1"/>
  <c r="K35" i="98"/>
  <c r="M35" i="98" s="1"/>
  <c r="L34" i="98"/>
  <c r="L50" i="98" s="1"/>
  <c r="K34" i="98"/>
  <c r="K50" i="98" s="1"/>
  <c r="J29" i="98"/>
  <c r="I29" i="98"/>
  <c r="H29" i="98"/>
  <c r="G29" i="98"/>
  <c r="F29" i="98"/>
  <c r="E29" i="98"/>
  <c r="D29" i="98"/>
  <c r="C29" i="98"/>
  <c r="L28" i="98"/>
  <c r="D112" i="98" s="1"/>
  <c r="K28" i="98"/>
  <c r="C112" i="98" s="1"/>
  <c r="L27" i="98"/>
  <c r="D111" i="98" s="1"/>
  <c r="K27" i="98"/>
  <c r="C111" i="98" s="1"/>
  <c r="L26" i="98"/>
  <c r="D110" i="98" s="1"/>
  <c r="K26" i="98"/>
  <c r="C110" i="98" s="1"/>
  <c r="L25" i="98"/>
  <c r="D109" i="98" s="1"/>
  <c r="K25" i="98"/>
  <c r="C109" i="98" s="1"/>
  <c r="L24" i="98"/>
  <c r="D108" i="98" s="1"/>
  <c r="K24" i="98"/>
  <c r="C108" i="98" s="1"/>
  <c r="L23" i="98"/>
  <c r="D107" i="98" s="1"/>
  <c r="K23" i="98"/>
  <c r="C107" i="98" s="1"/>
  <c r="L22" i="98"/>
  <c r="D106" i="98" s="1"/>
  <c r="K22" i="98"/>
  <c r="C106" i="98" s="1"/>
  <c r="L21" i="98"/>
  <c r="D105" i="98" s="1"/>
  <c r="K21" i="98"/>
  <c r="C105" i="98" s="1"/>
  <c r="L20" i="98"/>
  <c r="D104" i="98" s="1"/>
  <c r="K20" i="98"/>
  <c r="C104" i="98" s="1"/>
  <c r="L19" i="98"/>
  <c r="D103" i="98" s="1"/>
  <c r="K19" i="98"/>
  <c r="C103" i="98" s="1"/>
  <c r="L18" i="98"/>
  <c r="D102" i="98" s="1"/>
  <c r="K18" i="98"/>
  <c r="C102" i="98" s="1"/>
  <c r="L17" i="98"/>
  <c r="D101" i="98" s="1"/>
  <c r="K17" i="98"/>
  <c r="C101" i="98" s="1"/>
  <c r="L16" i="98"/>
  <c r="D100" i="98" s="1"/>
  <c r="K16" i="98"/>
  <c r="C100" i="98" s="1"/>
  <c r="L15" i="98"/>
  <c r="D99" i="98" s="1"/>
  <c r="K15" i="98"/>
  <c r="C99" i="98" s="1"/>
  <c r="L14" i="98"/>
  <c r="D98" i="98" s="1"/>
  <c r="K14" i="98"/>
  <c r="C98" i="98" s="1"/>
  <c r="L13" i="98"/>
  <c r="D97" i="98" s="1"/>
  <c r="D113" i="98" s="1"/>
  <c r="K13" i="98"/>
  <c r="C97" i="98" s="1"/>
  <c r="C113" i="98" s="1"/>
  <c r="I38" i="97"/>
  <c r="H38" i="97"/>
  <c r="G38" i="97"/>
  <c r="F38" i="97"/>
  <c r="E38" i="97"/>
  <c r="D38" i="97"/>
  <c r="C38" i="97"/>
  <c r="B38" i="97"/>
  <c r="K37" i="97"/>
  <c r="J37" i="97"/>
  <c r="K36" i="97"/>
  <c r="K38" i="97" s="1"/>
  <c r="J36" i="97"/>
  <c r="I29" i="97"/>
  <c r="H29" i="97"/>
  <c r="G29" i="97"/>
  <c r="F29" i="97"/>
  <c r="E29" i="97"/>
  <c r="D29" i="97"/>
  <c r="C29" i="97"/>
  <c r="B29" i="97"/>
  <c r="K28" i="97"/>
  <c r="J28" i="97"/>
  <c r="L28" i="97" s="1"/>
  <c r="M27" i="97"/>
  <c r="M36" i="97" s="1"/>
  <c r="K27" i="97"/>
  <c r="K29" i="97" s="1"/>
  <c r="J27" i="97"/>
  <c r="I21" i="97"/>
  <c r="H21" i="97"/>
  <c r="G21" i="97"/>
  <c r="F21" i="97"/>
  <c r="E21" i="97"/>
  <c r="D21" i="97"/>
  <c r="C21" i="97"/>
  <c r="B21" i="97"/>
  <c r="K20" i="97"/>
  <c r="J20" i="97"/>
  <c r="K19" i="97"/>
  <c r="C44" i="97" s="1"/>
  <c r="J19" i="97"/>
  <c r="K18" i="97"/>
  <c r="C43" i="97" s="1"/>
  <c r="C45" i="97" s="1"/>
  <c r="J18" i="97"/>
  <c r="F206" i="96"/>
  <c r="F201" i="96"/>
  <c r="J152" i="96"/>
  <c r="I152" i="96"/>
  <c r="H152" i="96"/>
  <c r="G152" i="96"/>
  <c r="F152" i="96"/>
  <c r="E152" i="96"/>
  <c r="D152" i="96"/>
  <c r="C152" i="96"/>
  <c r="J136" i="96"/>
  <c r="I136" i="96"/>
  <c r="H136" i="96"/>
  <c r="G136" i="96"/>
  <c r="F136" i="96"/>
  <c r="E136" i="96"/>
  <c r="D136" i="96"/>
  <c r="C136" i="96"/>
  <c r="J128" i="96"/>
  <c r="I128" i="96"/>
  <c r="H128" i="96"/>
  <c r="G128" i="96"/>
  <c r="F128" i="96"/>
  <c r="E128" i="96"/>
  <c r="D128" i="96"/>
  <c r="C128" i="96"/>
  <c r="J102" i="96"/>
  <c r="I102" i="96"/>
  <c r="H102" i="96"/>
  <c r="G102" i="96"/>
  <c r="F102" i="96"/>
  <c r="E102" i="96"/>
  <c r="D102" i="96"/>
  <c r="C102" i="96"/>
  <c r="J86" i="96"/>
  <c r="I86" i="96"/>
  <c r="H86" i="96"/>
  <c r="G86" i="96"/>
  <c r="F86" i="96"/>
  <c r="E86" i="96"/>
  <c r="D86" i="96"/>
  <c r="C86" i="96"/>
  <c r="J78" i="96"/>
  <c r="I78" i="96"/>
  <c r="H78" i="96"/>
  <c r="G78" i="96"/>
  <c r="F78" i="96"/>
  <c r="E78" i="96"/>
  <c r="D78" i="96"/>
  <c r="C78" i="96"/>
  <c r="J43" i="96"/>
  <c r="I43" i="96"/>
  <c r="H43" i="96"/>
  <c r="G43" i="96"/>
  <c r="F43" i="96"/>
  <c r="E43" i="96"/>
  <c r="D43" i="96"/>
  <c r="C43" i="96"/>
  <c r="J27" i="96"/>
  <c r="I27" i="96"/>
  <c r="H27" i="96"/>
  <c r="G27" i="96"/>
  <c r="F27" i="96"/>
  <c r="E27" i="96"/>
  <c r="D27" i="96"/>
  <c r="C27" i="96"/>
  <c r="J19" i="96"/>
  <c r="I19" i="96"/>
  <c r="H19" i="96"/>
  <c r="G19" i="96"/>
  <c r="F19" i="96"/>
  <c r="E19" i="96"/>
  <c r="D19" i="96"/>
  <c r="C19" i="96"/>
  <c r="D222" i="95"/>
  <c r="D220" i="95"/>
  <c r="D212" i="95"/>
  <c r="D204" i="95"/>
  <c r="J171" i="95"/>
  <c r="J170" i="95"/>
  <c r="H170" i="95"/>
  <c r="H171" i="95" s="1"/>
  <c r="F170" i="95"/>
  <c r="F171" i="95" s="1"/>
  <c r="D170" i="95"/>
  <c r="D171" i="95" s="1"/>
  <c r="L169" i="95"/>
  <c r="K169" i="95"/>
  <c r="L168" i="95"/>
  <c r="K168" i="95"/>
  <c r="L167" i="95"/>
  <c r="K167" i="95"/>
  <c r="N166" i="95"/>
  <c r="L166" i="95"/>
  <c r="K166" i="95"/>
  <c r="L165" i="95"/>
  <c r="I165" i="95"/>
  <c r="G165" i="95"/>
  <c r="E165" i="95"/>
  <c r="K165" i="95" s="1"/>
  <c r="M164" i="95"/>
  <c r="L164" i="95"/>
  <c r="K164" i="95"/>
  <c r="L163" i="95"/>
  <c r="K163" i="95"/>
  <c r="L162" i="95"/>
  <c r="K162" i="95"/>
  <c r="L161" i="95"/>
  <c r="K161" i="95"/>
  <c r="M160" i="95"/>
  <c r="L160" i="95"/>
  <c r="K160" i="95"/>
  <c r="L159" i="95"/>
  <c r="K159" i="95"/>
  <c r="L158" i="95"/>
  <c r="I158" i="95"/>
  <c r="G158" i="95"/>
  <c r="E158" i="95"/>
  <c r="K158" i="95" s="1"/>
  <c r="M158" i="95" s="1"/>
  <c r="L157" i="95"/>
  <c r="I157" i="95"/>
  <c r="G157" i="95"/>
  <c r="E157" i="95"/>
  <c r="K157" i="95" s="1"/>
  <c r="L156" i="95"/>
  <c r="K156" i="95"/>
  <c r="M156" i="95" s="1"/>
  <c r="I156" i="95"/>
  <c r="G156" i="95"/>
  <c r="E156" i="95"/>
  <c r="L155" i="95"/>
  <c r="K155" i="95"/>
  <c r="L154" i="95"/>
  <c r="K154" i="95"/>
  <c r="L153" i="95"/>
  <c r="K153" i="95"/>
  <c r="L152" i="95"/>
  <c r="K152" i="95"/>
  <c r="L151" i="95"/>
  <c r="I151" i="95"/>
  <c r="G151" i="95"/>
  <c r="E151" i="95"/>
  <c r="C151" i="95"/>
  <c r="C170" i="95" s="1"/>
  <c r="C171" i="95" s="1"/>
  <c r="L150" i="95"/>
  <c r="K150" i="95"/>
  <c r="L149" i="95"/>
  <c r="I149" i="95"/>
  <c r="G149" i="95"/>
  <c r="G170" i="95" s="1"/>
  <c r="G171" i="95" s="1"/>
  <c r="E149" i="95"/>
  <c r="L148" i="95"/>
  <c r="L170" i="95" s="1"/>
  <c r="K148" i="95"/>
  <c r="J145" i="95"/>
  <c r="I145" i="95"/>
  <c r="H145" i="95"/>
  <c r="G145" i="95"/>
  <c r="F145" i="95"/>
  <c r="E145" i="95"/>
  <c r="D145" i="95"/>
  <c r="C145" i="95"/>
  <c r="L144" i="95"/>
  <c r="N144" i="95" s="1"/>
  <c r="K144" i="95"/>
  <c r="L143" i="95"/>
  <c r="K143" i="95"/>
  <c r="L142" i="95"/>
  <c r="N142" i="95" s="1"/>
  <c r="K142" i="95"/>
  <c r="L141" i="95"/>
  <c r="N141" i="95" s="1"/>
  <c r="K141" i="95"/>
  <c r="L140" i="95"/>
  <c r="L145" i="95" s="1"/>
  <c r="K140" i="95"/>
  <c r="K145" i="95" s="1"/>
  <c r="E101" i="95"/>
  <c r="J100" i="95"/>
  <c r="I100" i="95"/>
  <c r="I101" i="95" s="1"/>
  <c r="H100" i="95"/>
  <c r="F100" i="95"/>
  <c r="E100" i="95"/>
  <c r="D100" i="95"/>
  <c r="L99" i="95"/>
  <c r="N99" i="95" s="1"/>
  <c r="N169" i="95" s="1"/>
  <c r="K99" i="95"/>
  <c r="M98" i="95"/>
  <c r="M168" i="95" s="1"/>
  <c r="L98" i="95"/>
  <c r="N98" i="95" s="1"/>
  <c r="N168" i="95" s="1"/>
  <c r="K98" i="95"/>
  <c r="L97" i="95"/>
  <c r="N97" i="95" s="1"/>
  <c r="N167" i="95" s="1"/>
  <c r="K97" i="95"/>
  <c r="M96" i="95"/>
  <c r="M166" i="95" s="1"/>
  <c r="L96" i="95"/>
  <c r="N96" i="95" s="1"/>
  <c r="K96" i="95"/>
  <c r="M95" i="95"/>
  <c r="L95" i="95"/>
  <c r="N95" i="95" s="1"/>
  <c r="N165" i="95" s="1"/>
  <c r="K95" i="95"/>
  <c r="M94" i="95"/>
  <c r="L94" i="95"/>
  <c r="N94" i="95" s="1"/>
  <c r="K94" i="95"/>
  <c r="M93" i="95"/>
  <c r="M163" i="95" s="1"/>
  <c r="L93" i="95"/>
  <c r="K93" i="95"/>
  <c r="M92" i="95"/>
  <c r="M162" i="95" s="1"/>
  <c r="L92" i="95"/>
  <c r="N92" i="95" s="1"/>
  <c r="K92" i="95"/>
  <c r="M91" i="95"/>
  <c r="M161" i="95" s="1"/>
  <c r="L91" i="95"/>
  <c r="N91" i="95" s="1"/>
  <c r="K91" i="95"/>
  <c r="M90" i="95"/>
  <c r="L90" i="95"/>
  <c r="N90" i="95" s="1"/>
  <c r="K90" i="95"/>
  <c r="M89" i="95"/>
  <c r="M159" i="95" s="1"/>
  <c r="L89" i="95"/>
  <c r="K89" i="95"/>
  <c r="M88" i="95"/>
  <c r="L88" i="95"/>
  <c r="N88" i="95" s="1"/>
  <c r="K88" i="95"/>
  <c r="M87" i="95"/>
  <c r="L87" i="95"/>
  <c r="N87" i="95" s="1"/>
  <c r="K87" i="95"/>
  <c r="M86" i="95"/>
  <c r="L86" i="95"/>
  <c r="N86" i="95" s="1"/>
  <c r="N156" i="95" s="1"/>
  <c r="K86" i="95"/>
  <c r="M85" i="95"/>
  <c r="M155" i="95" s="1"/>
  <c r="L85" i="95"/>
  <c r="K85" i="95"/>
  <c r="M84" i="95"/>
  <c r="M154" i="95" s="1"/>
  <c r="L84" i="95"/>
  <c r="K84" i="95"/>
  <c r="C84" i="95"/>
  <c r="N83" i="95"/>
  <c r="N153" i="95" s="1"/>
  <c r="M83" i="95"/>
  <c r="M153" i="95" s="1"/>
  <c r="L83" i="95"/>
  <c r="K83" i="95"/>
  <c r="N82" i="95"/>
  <c r="N152" i="95" s="1"/>
  <c r="L82" i="95"/>
  <c r="K82" i="95"/>
  <c r="L81" i="95"/>
  <c r="G81" i="95"/>
  <c r="G100" i="95" s="1"/>
  <c r="G101" i="95" s="1"/>
  <c r="C81" i="95"/>
  <c r="C100" i="95" s="1"/>
  <c r="C101" i="95" s="1"/>
  <c r="L80" i="95"/>
  <c r="K80" i="95"/>
  <c r="M80" i="95" s="1"/>
  <c r="M150" i="95" s="1"/>
  <c r="L79" i="95"/>
  <c r="N79" i="95" s="1"/>
  <c r="N149" i="95" s="1"/>
  <c r="K79" i="95"/>
  <c r="L78" i="95"/>
  <c r="K78" i="95"/>
  <c r="I75" i="95"/>
  <c r="H75" i="95"/>
  <c r="G75" i="95"/>
  <c r="E75" i="95"/>
  <c r="D75" i="95"/>
  <c r="C75" i="95"/>
  <c r="L74" i="95"/>
  <c r="K74" i="95"/>
  <c r="L73" i="95"/>
  <c r="N73" i="95" s="1"/>
  <c r="K73" i="95"/>
  <c r="K72" i="95"/>
  <c r="K75" i="95" s="1"/>
  <c r="J72" i="95"/>
  <c r="J75" i="95" s="1"/>
  <c r="G72" i="95"/>
  <c r="F72" i="95"/>
  <c r="F75" i="95" s="1"/>
  <c r="D72" i="95"/>
  <c r="B69" i="95"/>
  <c r="J46" i="95"/>
  <c r="I46" i="95"/>
  <c r="H46" i="95"/>
  <c r="H47" i="95" s="1"/>
  <c r="F46" i="95"/>
  <c r="E46" i="95"/>
  <c r="D46" i="95"/>
  <c r="D47" i="95" s="1"/>
  <c r="C46" i="95"/>
  <c r="L45" i="95"/>
  <c r="K45" i="95"/>
  <c r="C222" i="95" s="1"/>
  <c r="E205" i="96" s="1"/>
  <c r="L44" i="95"/>
  <c r="D221" i="95" s="1"/>
  <c r="K44" i="95"/>
  <c r="C221" i="95" s="1"/>
  <c r="E204" i="96" s="1"/>
  <c r="L43" i="95"/>
  <c r="K43" i="95"/>
  <c r="C220" i="95" s="1"/>
  <c r="E203" i="96" s="1"/>
  <c r="L42" i="95"/>
  <c r="D219" i="95" s="1"/>
  <c r="K42" i="95"/>
  <c r="C219" i="95" s="1"/>
  <c r="E202" i="96" s="1"/>
  <c r="I42" i="95"/>
  <c r="L41" i="95"/>
  <c r="D218" i="95" s="1"/>
  <c r="K41" i="95"/>
  <c r="C218" i="95" s="1"/>
  <c r="E201" i="96" s="1"/>
  <c r="L40" i="95"/>
  <c r="D217" i="95" s="1"/>
  <c r="K40" i="95"/>
  <c r="C217" i="95" s="1"/>
  <c r="E200" i="96" s="1"/>
  <c r="L39" i="95"/>
  <c r="D216" i="95" s="1"/>
  <c r="K39" i="95"/>
  <c r="C216" i="95" s="1"/>
  <c r="E199" i="96" s="1"/>
  <c r="L38" i="95"/>
  <c r="D215" i="95" s="1"/>
  <c r="K38" i="95"/>
  <c r="C215" i="95" s="1"/>
  <c r="E198" i="96" s="1"/>
  <c r="L37" i="95"/>
  <c r="D214" i="95" s="1"/>
  <c r="K37" i="95"/>
  <c r="C214" i="95" s="1"/>
  <c r="E197" i="96" s="1"/>
  <c r="L36" i="95"/>
  <c r="D213" i="95" s="1"/>
  <c r="K36" i="95"/>
  <c r="C213" i="95" s="1"/>
  <c r="E196" i="96" s="1"/>
  <c r="L35" i="95"/>
  <c r="K35" i="95"/>
  <c r="C212" i="95" s="1"/>
  <c r="E195" i="96" s="1"/>
  <c r="L34" i="95"/>
  <c r="D211" i="95" s="1"/>
  <c r="K34" i="95"/>
  <c r="C211" i="95" s="1"/>
  <c r="E194" i="96" s="1"/>
  <c r="L33" i="95"/>
  <c r="D210" i="95" s="1"/>
  <c r="K33" i="95"/>
  <c r="C210" i="95" s="1"/>
  <c r="E193" i="96" s="1"/>
  <c r="L32" i="95"/>
  <c r="D209" i="95" s="1"/>
  <c r="K32" i="95"/>
  <c r="L31" i="95"/>
  <c r="D208" i="95" s="1"/>
  <c r="K31" i="95"/>
  <c r="C208" i="95" s="1"/>
  <c r="E191" i="96" s="1"/>
  <c r="L30" i="95"/>
  <c r="D207" i="95" s="1"/>
  <c r="I30" i="95"/>
  <c r="G30" i="95"/>
  <c r="K30" i="95" s="1"/>
  <c r="C207" i="95" s="1"/>
  <c r="E190" i="96" s="1"/>
  <c r="L29" i="95"/>
  <c r="D206" i="95" s="1"/>
  <c r="K29" i="95"/>
  <c r="C206" i="95" s="1"/>
  <c r="E189" i="96" s="1"/>
  <c r="L28" i="95"/>
  <c r="D205" i="95" s="1"/>
  <c r="K28" i="95"/>
  <c r="M82" i="95" s="1"/>
  <c r="M152" i="95" s="1"/>
  <c r="L27" i="95"/>
  <c r="N81" i="95" s="1"/>
  <c r="N151" i="95" s="1"/>
  <c r="G27" i="95"/>
  <c r="L26" i="95"/>
  <c r="D203" i="95" s="1"/>
  <c r="K26" i="95"/>
  <c r="C203" i="95" s="1"/>
  <c r="E186" i="96" s="1"/>
  <c r="L25" i="95"/>
  <c r="K25" i="95"/>
  <c r="L24" i="95"/>
  <c r="K24" i="95"/>
  <c r="J21" i="95"/>
  <c r="J47" i="95" s="1"/>
  <c r="I21" i="95"/>
  <c r="H21" i="95"/>
  <c r="G21" i="95"/>
  <c r="F21" i="95"/>
  <c r="F47" i="95" s="1"/>
  <c r="E21" i="95"/>
  <c r="D21" i="95"/>
  <c r="C21" i="95"/>
  <c r="C47" i="95" s="1"/>
  <c r="L20" i="95"/>
  <c r="K20" i="95"/>
  <c r="L19" i="95"/>
  <c r="K19" i="95"/>
  <c r="K21" i="95" s="1"/>
  <c r="C198" i="95" s="1"/>
  <c r="E181" i="96" s="1"/>
  <c r="L18" i="95"/>
  <c r="L21" i="95" s="1"/>
  <c r="K18" i="95"/>
  <c r="N57" i="98" l="1"/>
  <c r="N59" i="98"/>
  <c r="N61" i="98"/>
  <c r="N63" i="98"/>
  <c r="N65" i="98"/>
  <c r="N67" i="98"/>
  <c r="N69" i="98"/>
  <c r="M56" i="98"/>
  <c r="N56" i="98"/>
  <c r="N58" i="98"/>
  <c r="N60" i="98"/>
  <c r="N62" i="98"/>
  <c r="N64" i="98"/>
  <c r="N66" i="98"/>
  <c r="N68" i="98"/>
  <c r="N70" i="98"/>
  <c r="K29" i="98"/>
  <c r="M34" i="98"/>
  <c r="M50" i="98" s="1"/>
  <c r="M55" i="98"/>
  <c r="L29" i="98"/>
  <c r="N34" i="98"/>
  <c r="N50" i="98" s="1"/>
  <c r="N55" i="98"/>
  <c r="G46" i="95"/>
  <c r="G47" i="95" s="1"/>
  <c r="K27" i="95"/>
  <c r="C204" i="95" s="1"/>
  <c r="E187" i="96" s="1"/>
  <c r="L72" i="95"/>
  <c r="L36" i="97"/>
  <c r="J38" i="97"/>
  <c r="I47" i="95"/>
  <c r="M73" i="95"/>
  <c r="L100" i="95"/>
  <c r="N78" i="95"/>
  <c r="N80" i="95"/>
  <c r="N150" i="95" s="1"/>
  <c r="M99" i="95"/>
  <c r="M169" i="95" s="1"/>
  <c r="H101" i="95"/>
  <c r="L171" i="95"/>
  <c r="I170" i="95"/>
  <c r="I171" i="95" s="1"/>
  <c r="N157" i="95"/>
  <c r="N158" i="95"/>
  <c r="N162" i="95"/>
  <c r="M165" i="95"/>
  <c r="F101" i="95"/>
  <c r="E47" i="95"/>
  <c r="M79" i="95"/>
  <c r="N85" i="95"/>
  <c r="N155" i="95" s="1"/>
  <c r="N89" i="95"/>
  <c r="N93" i="95"/>
  <c r="N163" i="95" s="1"/>
  <c r="D101" i="95"/>
  <c r="M157" i="95"/>
  <c r="N161" i="95"/>
  <c r="B44" i="97"/>
  <c r="L27" i="97"/>
  <c r="L29" i="97" s="1"/>
  <c r="L37" i="97"/>
  <c r="N74" i="95"/>
  <c r="N143" i="95" s="1"/>
  <c r="N159" i="95"/>
  <c r="J21" i="97"/>
  <c r="B43" i="97"/>
  <c r="B45" i="97" s="1"/>
  <c r="C201" i="95"/>
  <c r="L46" i="95"/>
  <c r="L47" i="95" s="1"/>
  <c r="D201" i="95"/>
  <c r="C209" i="95"/>
  <c r="E192" i="96" s="1"/>
  <c r="M74" i="95"/>
  <c r="N84" i="95"/>
  <c r="N154" i="95" s="1"/>
  <c r="M97" i="95"/>
  <c r="M167" i="95" s="1"/>
  <c r="J101" i="95"/>
  <c r="E170" i="95"/>
  <c r="E171" i="95" s="1"/>
  <c r="N160" i="95"/>
  <c r="N164" i="95"/>
  <c r="D202" i="95"/>
  <c r="J29" i="97"/>
  <c r="M72" i="95"/>
  <c r="M78" i="95"/>
  <c r="K81" i="95"/>
  <c r="N148" i="95"/>
  <c r="K149" i="95"/>
  <c r="M149" i="95" s="1"/>
  <c r="K151" i="95"/>
  <c r="C205" i="95"/>
  <c r="E188" i="96" s="1"/>
  <c r="K21" i="97"/>
  <c r="M28" i="97"/>
  <c r="M37" i="97" s="1"/>
  <c r="M38" i="97" s="1"/>
  <c r="M46" i="97" s="1"/>
  <c r="M29" i="97"/>
  <c r="D35" i="94"/>
  <c r="D36" i="94" s="1"/>
  <c r="C35" i="94"/>
  <c r="E34" i="94"/>
  <c r="E33" i="94"/>
  <c r="E32" i="94"/>
  <c r="E31" i="94"/>
  <c r="E30" i="94"/>
  <c r="E29" i="94"/>
  <c r="E28" i="94"/>
  <c r="E27" i="94"/>
  <c r="E26" i="94"/>
  <c r="E25" i="94"/>
  <c r="E24" i="94"/>
  <c r="E23" i="94"/>
  <c r="E22" i="94"/>
  <c r="E21" i="94"/>
  <c r="E20" i="94"/>
  <c r="E19" i="94"/>
  <c r="E18" i="94"/>
  <c r="E17" i="94"/>
  <c r="E16" i="94"/>
  <c r="E15" i="94"/>
  <c r="E14" i="94"/>
  <c r="E13" i="94"/>
  <c r="E35" i="94" s="1"/>
  <c r="E36" i="94" s="1"/>
  <c r="E10" i="94"/>
  <c r="D10" i="94"/>
  <c r="C10" i="94"/>
  <c r="C36" i="94" s="1"/>
  <c r="E9" i="94"/>
  <c r="E8" i="94"/>
  <c r="E12" i="94" s="1"/>
  <c r="C8" i="94"/>
  <c r="C12" i="94" s="1"/>
  <c r="E6" i="94"/>
  <c r="D6" i="94"/>
  <c r="C6" i="94"/>
  <c r="E5" i="94"/>
  <c r="B15" i="93"/>
  <c r="M71" i="98" l="1"/>
  <c r="N71" i="98"/>
  <c r="L38" i="97"/>
  <c r="L46" i="97" s="1"/>
  <c r="M81" i="95"/>
  <c r="K46" i="95"/>
  <c r="K47" i="95" s="1"/>
  <c r="M144" i="95"/>
  <c r="M141" i="95"/>
  <c r="E184" i="96"/>
  <c r="L101" i="95"/>
  <c r="M151" i="95"/>
  <c r="M148" i="95"/>
  <c r="M170" i="95" s="1"/>
  <c r="M100" i="95"/>
  <c r="D223" i="95"/>
  <c r="D224" i="95" s="1"/>
  <c r="K170" i="95"/>
  <c r="K171" i="95" s="1"/>
  <c r="K100" i="95"/>
  <c r="K101" i="95" s="1"/>
  <c r="C202" i="95"/>
  <c r="E185" i="96" s="1"/>
  <c r="M143" i="95"/>
  <c r="M142" i="95"/>
  <c r="N170" i="95"/>
  <c r="M75" i="95"/>
  <c r="M140" i="95"/>
  <c r="M145" i="95" s="1"/>
  <c r="N100" i="95"/>
  <c r="N72" i="95"/>
  <c r="L75" i="95"/>
  <c r="D198" i="95" s="1"/>
  <c r="F181" i="96" s="1"/>
  <c r="F207" i="96" s="1"/>
  <c r="F209" i="96" s="1"/>
  <c r="J71" i="92"/>
  <c r="I71" i="92"/>
  <c r="H71" i="92"/>
  <c r="G71" i="92"/>
  <c r="F71" i="92"/>
  <c r="E71" i="92"/>
  <c r="D71" i="92"/>
  <c r="C71" i="92"/>
  <c r="L70" i="92"/>
  <c r="K70" i="92"/>
  <c r="L69" i="92"/>
  <c r="K69" i="92"/>
  <c r="L68" i="92"/>
  <c r="K68" i="92"/>
  <c r="L67" i="92"/>
  <c r="K67" i="92"/>
  <c r="L66" i="92"/>
  <c r="K66" i="92"/>
  <c r="L65" i="92"/>
  <c r="K65" i="92"/>
  <c r="L64" i="92"/>
  <c r="K64" i="92"/>
  <c r="L63" i="92"/>
  <c r="K63" i="92"/>
  <c r="L62" i="92"/>
  <c r="K62" i="92"/>
  <c r="L61" i="92"/>
  <c r="K61" i="92"/>
  <c r="L60" i="92"/>
  <c r="K60" i="92"/>
  <c r="L59" i="92"/>
  <c r="K59" i="92"/>
  <c r="L58" i="92"/>
  <c r="K58" i="92"/>
  <c r="L57" i="92"/>
  <c r="K57" i="92"/>
  <c r="L56" i="92"/>
  <c r="K56" i="92"/>
  <c r="L55" i="92"/>
  <c r="K55" i="92"/>
  <c r="K71" i="92" s="1"/>
  <c r="J50" i="92"/>
  <c r="I50" i="92"/>
  <c r="H50" i="92"/>
  <c r="G50" i="92"/>
  <c r="F50" i="92"/>
  <c r="E50" i="92"/>
  <c r="D50" i="92"/>
  <c r="C50" i="92"/>
  <c r="L49" i="92"/>
  <c r="N49" i="92" s="1"/>
  <c r="K49" i="92"/>
  <c r="M49" i="92" s="1"/>
  <c r="L48" i="92"/>
  <c r="N48" i="92" s="1"/>
  <c r="K48" i="92"/>
  <c r="M48" i="92" s="1"/>
  <c r="L47" i="92"/>
  <c r="N47" i="92" s="1"/>
  <c r="K47" i="92"/>
  <c r="M47" i="92" s="1"/>
  <c r="L46" i="92"/>
  <c r="N46" i="92" s="1"/>
  <c r="K46" i="92"/>
  <c r="M46" i="92" s="1"/>
  <c r="L45" i="92"/>
  <c r="N45" i="92" s="1"/>
  <c r="K45" i="92"/>
  <c r="M45" i="92" s="1"/>
  <c r="L44" i="92"/>
  <c r="N44" i="92" s="1"/>
  <c r="K44" i="92"/>
  <c r="M44" i="92" s="1"/>
  <c r="L43" i="92"/>
  <c r="N43" i="92" s="1"/>
  <c r="K43" i="92"/>
  <c r="M43" i="92" s="1"/>
  <c r="L42" i="92"/>
  <c r="N42" i="92" s="1"/>
  <c r="K42" i="92"/>
  <c r="M42" i="92" s="1"/>
  <c r="L41" i="92"/>
  <c r="N41" i="92" s="1"/>
  <c r="K41" i="92"/>
  <c r="M41" i="92" s="1"/>
  <c r="L40" i="92"/>
  <c r="N40" i="92" s="1"/>
  <c r="K40" i="92"/>
  <c r="M40" i="92" s="1"/>
  <c r="L39" i="92"/>
  <c r="N39" i="92" s="1"/>
  <c r="K39" i="92"/>
  <c r="M39" i="92" s="1"/>
  <c r="L38" i="92"/>
  <c r="N38" i="92" s="1"/>
  <c r="K38" i="92"/>
  <c r="M38" i="92" s="1"/>
  <c r="L37" i="92"/>
  <c r="N37" i="92" s="1"/>
  <c r="K37" i="92"/>
  <c r="M37" i="92" s="1"/>
  <c r="L36" i="92"/>
  <c r="N36" i="92" s="1"/>
  <c r="K36" i="92"/>
  <c r="M36" i="92" s="1"/>
  <c r="L35" i="92"/>
  <c r="N35" i="92" s="1"/>
  <c r="K35" i="92"/>
  <c r="M35" i="92" s="1"/>
  <c r="L34" i="92"/>
  <c r="L50" i="92" s="1"/>
  <c r="K34" i="92"/>
  <c r="K50" i="92" s="1"/>
  <c r="J29" i="92"/>
  <c r="I29" i="92"/>
  <c r="H29" i="92"/>
  <c r="G29" i="92"/>
  <c r="F29" i="92"/>
  <c r="E29" i="92"/>
  <c r="D29" i="92"/>
  <c r="C29" i="92"/>
  <c r="L28" i="92"/>
  <c r="D112" i="92" s="1"/>
  <c r="K28" i="92"/>
  <c r="C112" i="92" s="1"/>
  <c r="L27" i="92"/>
  <c r="K27" i="92"/>
  <c r="C111" i="92" s="1"/>
  <c r="L26" i="92"/>
  <c r="D110" i="92" s="1"/>
  <c r="K26" i="92"/>
  <c r="C110" i="92" s="1"/>
  <c r="L25" i="92"/>
  <c r="K25" i="92"/>
  <c r="C109" i="92" s="1"/>
  <c r="L24" i="92"/>
  <c r="D108" i="92" s="1"/>
  <c r="K24" i="92"/>
  <c r="C108" i="92" s="1"/>
  <c r="L23" i="92"/>
  <c r="K23" i="92"/>
  <c r="C107" i="92" s="1"/>
  <c r="L22" i="92"/>
  <c r="D106" i="92" s="1"/>
  <c r="K22" i="92"/>
  <c r="C106" i="92" s="1"/>
  <c r="L21" i="92"/>
  <c r="K21" i="92"/>
  <c r="C105" i="92" s="1"/>
  <c r="L20" i="92"/>
  <c r="D104" i="92" s="1"/>
  <c r="K20" i="92"/>
  <c r="C104" i="92" s="1"/>
  <c r="L19" i="92"/>
  <c r="K19" i="92"/>
  <c r="C103" i="92" s="1"/>
  <c r="L18" i="92"/>
  <c r="D102" i="92" s="1"/>
  <c r="K18" i="92"/>
  <c r="C102" i="92" s="1"/>
  <c r="L17" i="92"/>
  <c r="K17" i="92"/>
  <c r="C101" i="92" s="1"/>
  <c r="L16" i="92"/>
  <c r="D100" i="92" s="1"/>
  <c r="K16" i="92"/>
  <c r="C100" i="92" s="1"/>
  <c r="L15" i="92"/>
  <c r="K15" i="92"/>
  <c r="C99" i="92" s="1"/>
  <c r="L14" i="92"/>
  <c r="D98" i="92" s="1"/>
  <c r="K14" i="92"/>
  <c r="C98" i="92" s="1"/>
  <c r="L13" i="92"/>
  <c r="L29" i="92" s="1"/>
  <c r="K13" i="92"/>
  <c r="C97" i="92" s="1"/>
  <c r="C113" i="92" s="1"/>
  <c r="I38" i="91"/>
  <c r="H38" i="91"/>
  <c r="G38" i="91"/>
  <c r="F38" i="91"/>
  <c r="E38" i="91"/>
  <c r="D38" i="91"/>
  <c r="C38" i="91"/>
  <c r="B38" i="91"/>
  <c r="K37" i="91"/>
  <c r="J37" i="91"/>
  <c r="K36" i="91"/>
  <c r="J36" i="91"/>
  <c r="J38" i="91" s="1"/>
  <c r="I29" i="91"/>
  <c r="H29" i="91"/>
  <c r="G29" i="91"/>
  <c r="F29" i="91"/>
  <c r="E29" i="91"/>
  <c r="D29" i="91"/>
  <c r="C29" i="91"/>
  <c r="B29" i="91"/>
  <c r="K28" i="91"/>
  <c r="M28" i="91" s="1"/>
  <c r="J28" i="91"/>
  <c r="L28" i="91" s="1"/>
  <c r="K27" i="91"/>
  <c r="M27" i="91" s="1"/>
  <c r="J27" i="91"/>
  <c r="J29" i="91" s="1"/>
  <c r="I21" i="91"/>
  <c r="H21" i="91"/>
  <c r="G21" i="91"/>
  <c r="F21" i="91"/>
  <c r="E21" i="91"/>
  <c r="D21" i="91"/>
  <c r="C21" i="91"/>
  <c r="B21" i="91"/>
  <c r="K20" i="91"/>
  <c r="J20" i="91"/>
  <c r="K19" i="91"/>
  <c r="C44" i="91" s="1"/>
  <c r="J19" i="91"/>
  <c r="B44" i="91" s="1"/>
  <c r="K18" i="91"/>
  <c r="K21" i="91" s="1"/>
  <c r="J18" i="91"/>
  <c r="B43" i="91" s="1"/>
  <c r="F206" i="90"/>
  <c r="J152" i="90"/>
  <c r="I152" i="90"/>
  <c r="H152" i="90"/>
  <c r="G152" i="90"/>
  <c r="F152" i="90"/>
  <c r="E152" i="90"/>
  <c r="D152" i="90"/>
  <c r="C152" i="90"/>
  <c r="J136" i="90"/>
  <c r="I136" i="90"/>
  <c r="H136" i="90"/>
  <c r="G136" i="90"/>
  <c r="F136" i="90"/>
  <c r="E136" i="90"/>
  <c r="D136" i="90"/>
  <c r="C136" i="90"/>
  <c r="J128" i="90"/>
  <c r="I128" i="90"/>
  <c r="H128" i="90"/>
  <c r="G128" i="90"/>
  <c r="F128" i="90"/>
  <c r="E128" i="90"/>
  <c r="D128" i="90"/>
  <c r="C128" i="90"/>
  <c r="J102" i="90"/>
  <c r="I102" i="90"/>
  <c r="H102" i="90"/>
  <c r="G102" i="90"/>
  <c r="F102" i="90"/>
  <c r="E102" i="90"/>
  <c r="D102" i="90"/>
  <c r="C102" i="90"/>
  <c r="J86" i="90"/>
  <c r="I86" i="90"/>
  <c r="H86" i="90"/>
  <c r="G86" i="90"/>
  <c r="F86" i="90"/>
  <c r="E86" i="90"/>
  <c r="D86" i="90"/>
  <c r="D78" i="90" s="1"/>
  <c r="C86" i="90"/>
  <c r="J78" i="90"/>
  <c r="I78" i="90"/>
  <c r="H78" i="90"/>
  <c r="G78" i="90"/>
  <c r="F78" i="90"/>
  <c r="E78" i="90"/>
  <c r="C78" i="90"/>
  <c r="J43" i="90"/>
  <c r="I43" i="90"/>
  <c r="H43" i="90"/>
  <c r="G43" i="90"/>
  <c r="F43" i="90"/>
  <c r="E43" i="90"/>
  <c r="D43" i="90"/>
  <c r="C43" i="90"/>
  <c r="J27" i="90"/>
  <c r="I27" i="90"/>
  <c r="H27" i="90"/>
  <c r="G27" i="90"/>
  <c r="F27" i="90"/>
  <c r="E27" i="90"/>
  <c r="D27" i="90"/>
  <c r="C27" i="90"/>
  <c r="J19" i="90"/>
  <c r="I19" i="90"/>
  <c r="H19" i="90"/>
  <c r="G19" i="90"/>
  <c r="F19" i="90"/>
  <c r="E19" i="90"/>
  <c r="D19" i="90"/>
  <c r="C19" i="90"/>
  <c r="F196" i="89"/>
  <c r="F192" i="89"/>
  <c r="F188" i="89"/>
  <c r="F184" i="89"/>
  <c r="H150" i="89"/>
  <c r="L149" i="89"/>
  <c r="L150" i="89" s="1"/>
  <c r="K149" i="89"/>
  <c r="J149" i="89"/>
  <c r="J150" i="89" s="1"/>
  <c r="H149" i="89"/>
  <c r="F149" i="89"/>
  <c r="F150" i="89" s="1"/>
  <c r="N148" i="89"/>
  <c r="M148" i="89"/>
  <c r="D148" i="89"/>
  <c r="N147" i="89"/>
  <c r="M147" i="89"/>
  <c r="D147" i="89"/>
  <c r="N146" i="89"/>
  <c r="M146" i="89"/>
  <c r="D146" i="89"/>
  <c r="N145" i="89"/>
  <c r="M145" i="89"/>
  <c r="D145" i="89"/>
  <c r="N144" i="89"/>
  <c r="I144" i="89"/>
  <c r="G144" i="89"/>
  <c r="M144" i="89" s="1"/>
  <c r="O144" i="89" s="1"/>
  <c r="D144" i="89"/>
  <c r="N143" i="89"/>
  <c r="M143" i="89"/>
  <c r="D143" i="89"/>
  <c r="N142" i="89"/>
  <c r="M142" i="89"/>
  <c r="O142" i="89" s="1"/>
  <c r="D142" i="89"/>
  <c r="N141" i="89"/>
  <c r="M141" i="89"/>
  <c r="D141" i="89"/>
  <c r="N140" i="89"/>
  <c r="M140" i="89"/>
  <c r="D140" i="89"/>
  <c r="N139" i="89"/>
  <c r="M139" i="89"/>
  <c r="D139" i="89"/>
  <c r="N138" i="89"/>
  <c r="M138" i="89"/>
  <c r="D138" i="89"/>
  <c r="N137" i="89"/>
  <c r="M137" i="89"/>
  <c r="I137" i="89"/>
  <c r="G137" i="89"/>
  <c r="D137" i="89"/>
  <c r="N136" i="89"/>
  <c r="I136" i="89"/>
  <c r="M136" i="89" s="1"/>
  <c r="G136" i="89"/>
  <c r="D136" i="89"/>
  <c r="N135" i="89"/>
  <c r="I135" i="89"/>
  <c r="G135" i="89"/>
  <c r="M135" i="89" s="1"/>
  <c r="D135" i="89"/>
  <c r="N134" i="89"/>
  <c r="M134" i="89"/>
  <c r="D134" i="89"/>
  <c r="N133" i="89"/>
  <c r="M133" i="89"/>
  <c r="D133" i="89"/>
  <c r="N132" i="89"/>
  <c r="M132" i="89"/>
  <c r="D132" i="89"/>
  <c r="N131" i="89"/>
  <c r="M131" i="89"/>
  <c r="D131" i="89"/>
  <c r="N130" i="89"/>
  <c r="I130" i="89"/>
  <c r="G130" i="89"/>
  <c r="E130" i="89"/>
  <c r="D130" i="89"/>
  <c r="N129" i="89"/>
  <c r="M129" i="89"/>
  <c r="D129" i="89"/>
  <c r="N128" i="89"/>
  <c r="I128" i="89"/>
  <c r="I149" i="89" s="1"/>
  <c r="I150" i="89" s="1"/>
  <c r="G128" i="89"/>
  <c r="D128" i="89"/>
  <c r="N127" i="89"/>
  <c r="M127" i="89"/>
  <c r="D127" i="89"/>
  <c r="L124" i="89"/>
  <c r="K124" i="89"/>
  <c r="J124" i="89"/>
  <c r="I124" i="89"/>
  <c r="H124" i="89"/>
  <c r="G124" i="89"/>
  <c r="F124" i="89"/>
  <c r="E124" i="89"/>
  <c r="N123" i="89"/>
  <c r="P123" i="89" s="1"/>
  <c r="M123" i="89"/>
  <c r="O122" i="89"/>
  <c r="N122" i="89"/>
  <c r="M122" i="89"/>
  <c r="O121" i="89"/>
  <c r="N121" i="89"/>
  <c r="M121" i="89"/>
  <c r="N120" i="89"/>
  <c r="N124" i="89" s="1"/>
  <c r="M120" i="89"/>
  <c r="M124" i="89" s="1"/>
  <c r="G91" i="89"/>
  <c r="L90" i="89"/>
  <c r="K90" i="89"/>
  <c r="K91" i="89" s="1"/>
  <c r="J90" i="89"/>
  <c r="J91" i="89" s="1"/>
  <c r="H90" i="89"/>
  <c r="G90" i="89"/>
  <c r="F90" i="89"/>
  <c r="O89" i="89"/>
  <c r="N89" i="89"/>
  <c r="P89" i="89" s="1"/>
  <c r="P148" i="89" s="1"/>
  <c r="M89" i="89"/>
  <c r="D89" i="89"/>
  <c r="N88" i="89"/>
  <c r="M88" i="89"/>
  <c r="D88" i="89"/>
  <c r="N87" i="89"/>
  <c r="M87" i="89"/>
  <c r="D87" i="89"/>
  <c r="N86" i="89"/>
  <c r="M86" i="89"/>
  <c r="O86" i="89" s="1"/>
  <c r="O145" i="89" s="1"/>
  <c r="D86" i="89"/>
  <c r="O85" i="89"/>
  <c r="N85" i="89"/>
  <c r="P85" i="89" s="1"/>
  <c r="P144" i="89" s="1"/>
  <c r="M85" i="89"/>
  <c r="D85" i="89"/>
  <c r="P84" i="89"/>
  <c r="N84" i="89"/>
  <c r="M84" i="89"/>
  <c r="D84" i="89"/>
  <c r="N83" i="89"/>
  <c r="M83" i="89"/>
  <c r="O83" i="89" s="1"/>
  <c r="D83" i="89"/>
  <c r="N82" i="89"/>
  <c r="M82" i="89"/>
  <c r="D82" i="89"/>
  <c r="O81" i="89"/>
  <c r="N81" i="89"/>
  <c r="P81" i="89" s="1"/>
  <c r="M81" i="89"/>
  <c r="D81" i="89"/>
  <c r="P80" i="89"/>
  <c r="N80" i="89"/>
  <c r="M80" i="89"/>
  <c r="D80" i="89"/>
  <c r="N79" i="89"/>
  <c r="M79" i="89"/>
  <c r="O79" i="89" s="1"/>
  <c r="D79" i="89"/>
  <c r="N78" i="89"/>
  <c r="M78" i="89"/>
  <c r="O78" i="89" s="1"/>
  <c r="D78" i="89"/>
  <c r="O77" i="89"/>
  <c r="N77" i="89"/>
  <c r="P77" i="89" s="1"/>
  <c r="P136" i="89" s="1"/>
  <c r="M77" i="89"/>
  <c r="D77" i="89"/>
  <c r="P76" i="89"/>
  <c r="P135" i="89" s="1"/>
  <c r="N76" i="89"/>
  <c r="M76" i="89"/>
  <c r="D76" i="89"/>
  <c r="N75" i="89"/>
  <c r="M75" i="89"/>
  <c r="O75" i="89" s="1"/>
  <c r="O134" i="89" s="1"/>
  <c r="D75" i="89"/>
  <c r="N74" i="89"/>
  <c r="M74" i="89"/>
  <c r="E74" i="89"/>
  <c r="D74" i="89"/>
  <c r="N73" i="89"/>
  <c r="M73" i="89"/>
  <c r="D73" i="89"/>
  <c r="N72" i="89"/>
  <c r="M72" i="89"/>
  <c r="D72" i="89"/>
  <c r="N71" i="89"/>
  <c r="P71" i="89" s="1"/>
  <c r="M71" i="89"/>
  <c r="I71" i="89"/>
  <c r="I90" i="89" s="1"/>
  <c r="I91" i="89" s="1"/>
  <c r="E71" i="89"/>
  <c r="E90" i="89" s="1"/>
  <c r="E91" i="89" s="1"/>
  <c r="D71" i="89"/>
  <c r="N70" i="89"/>
  <c r="M70" i="89"/>
  <c r="O70" i="89" s="1"/>
  <c r="D70" i="89"/>
  <c r="N69" i="89"/>
  <c r="P69" i="89" s="1"/>
  <c r="M69" i="89"/>
  <c r="O69" i="89" s="1"/>
  <c r="D69" i="89"/>
  <c r="O68" i="89"/>
  <c r="N68" i="89"/>
  <c r="M68" i="89"/>
  <c r="M90" i="89" s="1"/>
  <c r="D68" i="89"/>
  <c r="L65" i="89"/>
  <c r="K65" i="89"/>
  <c r="J65" i="89"/>
  <c r="H65" i="89"/>
  <c r="G65" i="89"/>
  <c r="E65" i="89"/>
  <c r="P64" i="89"/>
  <c r="O64" i="89"/>
  <c r="N64" i="89"/>
  <c r="M64" i="89"/>
  <c r="P63" i="89"/>
  <c r="N63" i="89"/>
  <c r="M63" i="89"/>
  <c r="L62" i="89"/>
  <c r="I62" i="89"/>
  <c r="I65" i="89" s="1"/>
  <c r="H62" i="89"/>
  <c r="F62" i="89"/>
  <c r="F65" i="89" s="1"/>
  <c r="B59" i="89"/>
  <c r="G47" i="89"/>
  <c r="L46" i="89"/>
  <c r="L47" i="89" s="1"/>
  <c r="J46" i="89"/>
  <c r="I46" i="89"/>
  <c r="I47" i="89" s="1"/>
  <c r="H46" i="89"/>
  <c r="H47" i="89" s="1"/>
  <c r="G46" i="89"/>
  <c r="F46" i="89"/>
  <c r="E46" i="89"/>
  <c r="E47" i="89" s="1"/>
  <c r="N45" i="89"/>
  <c r="F201" i="89" s="1"/>
  <c r="M45" i="89"/>
  <c r="E201" i="89" s="1"/>
  <c r="E205" i="90" s="1"/>
  <c r="D45" i="89"/>
  <c r="N44" i="89"/>
  <c r="F200" i="89" s="1"/>
  <c r="M44" i="89"/>
  <c r="D44" i="89"/>
  <c r="N43" i="89"/>
  <c r="P87" i="89" s="1"/>
  <c r="M43" i="89"/>
  <c r="E199" i="89" s="1"/>
  <c r="E203" i="90" s="1"/>
  <c r="D43" i="89"/>
  <c r="N42" i="89"/>
  <c r="K42" i="89"/>
  <c r="M42" i="89" s="1"/>
  <c r="E198" i="89" s="1"/>
  <c r="E202" i="90" s="1"/>
  <c r="D42" i="89"/>
  <c r="N41" i="89"/>
  <c r="F197" i="89" s="1"/>
  <c r="M41" i="89"/>
  <c r="D41" i="89"/>
  <c r="N40" i="89"/>
  <c r="M40" i="89"/>
  <c r="E196" i="89" s="1"/>
  <c r="E200" i="90" s="1"/>
  <c r="D40" i="89"/>
  <c r="N39" i="89"/>
  <c r="M39" i="89"/>
  <c r="E195" i="89" s="1"/>
  <c r="E199" i="90" s="1"/>
  <c r="D39" i="89"/>
  <c r="N38" i="89"/>
  <c r="M38" i="89"/>
  <c r="E194" i="89" s="1"/>
  <c r="E198" i="90" s="1"/>
  <c r="D38" i="89"/>
  <c r="N37" i="89"/>
  <c r="F193" i="89" s="1"/>
  <c r="M37" i="89"/>
  <c r="E193" i="89" s="1"/>
  <c r="E197" i="90" s="1"/>
  <c r="D37" i="89"/>
  <c r="N36" i="89"/>
  <c r="M36" i="89"/>
  <c r="E192" i="89" s="1"/>
  <c r="E196" i="90" s="1"/>
  <c r="D36" i="89"/>
  <c r="N35" i="89"/>
  <c r="M35" i="89"/>
  <c r="E191" i="89" s="1"/>
  <c r="E195" i="90" s="1"/>
  <c r="D35" i="89"/>
  <c r="N34" i="89"/>
  <c r="M34" i="89"/>
  <c r="E190" i="89" s="1"/>
  <c r="E194" i="90" s="1"/>
  <c r="D34" i="89"/>
  <c r="N33" i="89"/>
  <c r="F189" i="89" s="1"/>
  <c r="M33" i="89"/>
  <c r="E189" i="89" s="1"/>
  <c r="E193" i="90" s="1"/>
  <c r="D33" i="89"/>
  <c r="N32" i="89"/>
  <c r="M32" i="89"/>
  <c r="E188" i="89" s="1"/>
  <c r="E192" i="90" s="1"/>
  <c r="D32" i="89"/>
  <c r="N31" i="89"/>
  <c r="M31" i="89"/>
  <c r="E187" i="89" s="1"/>
  <c r="E191" i="90" s="1"/>
  <c r="D31" i="89"/>
  <c r="N30" i="89"/>
  <c r="M30" i="89"/>
  <c r="E186" i="89" s="1"/>
  <c r="E190" i="90" s="1"/>
  <c r="K30" i="89"/>
  <c r="K46" i="89" s="1"/>
  <c r="K47" i="89" s="1"/>
  <c r="I30" i="89"/>
  <c r="D30" i="89"/>
  <c r="N29" i="89"/>
  <c r="F185" i="89" s="1"/>
  <c r="M29" i="89"/>
  <c r="O73" i="89" s="1"/>
  <c r="D29" i="89"/>
  <c r="N28" i="89"/>
  <c r="P72" i="89" s="1"/>
  <c r="M28" i="89"/>
  <c r="E184" i="89" s="1"/>
  <c r="E188" i="90" s="1"/>
  <c r="D28" i="89"/>
  <c r="N27" i="89"/>
  <c r="I27" i="89"/>
  <c r="M27" i="89" s="1"/>
  <c r="D27" i="89"/>
  <c r="N26" i="89"/>
  <c r="P70" i="89" s="1"/>
  <c r="M26" i="89"/>
  <c r="E182" i="89" s="1"/>
  <c r="E186" i="90" s="1"/>
  <c r="D26" i="89"/>
  <c r="N25" i="89"/>
  <c r="M25" i="89"/>
  <c r="D25" i="89"/>
  <c r="N24" i="89"/>
  <c r="M24" i="89"/>
  <c r="E180" i="89" s="1"/>
  <c r="D24" i="89"/>
  <c r="L21" i="89"/>
  <c r="K21" i="89"/>
  <c r="J21" i="89"/>
  <c r="J47" i="89" s="1"/>
  <c r="I21" i="89"/>
  <c r="H21" i="89"/>
  <c r="G21" i="89"/>
  <c r="F21" i="89"/>
  <c r="F47" i="89" s="1"/>
  <c r="E21" i="89"/>
  <c r="N20" i="89"/>
  <c r="M20" i="89"/>
  <c r="N19" i="89"/>
  <c r="M19" i="89"/>
  <c r="O63" i="89" s="1"/>
  <c r="O123" i="89" s="1"/>
  <c r="N18" i="89"/>
  <c r="N21" i="89" s="1"/>
  <c r="M18" i="89"/>
  <c r="B15" i="88"/>
  <c r="D35" i="87"/>
  <c r="D36" i="87" s="1"/>
  <c r="C35" i="87"/>
  <c r="E34" i="87"/>
  <c r="E33" i="87"/>
  <c r="E32" i="87"/>
  <c r="E31" i="87"/>
  <c r="E30" i="87"/>
  <c r="E29" i="87"/>
  <c r="E28" i="87"/>
  <c r="E27" i="87"/>
  <c r="E26" i="87"/>
  <c r="E25" i="87"/>
  <c r="E24" i="87"/>
  <c r="E23" i="87"/>
  <c r="E22" i="87"/>
  <c r="E21" i="87"/>
  <c r="E20" i="87"/>
  <c r="E19" i="87"/>
  <c r="E18" i="87"/>
  <c r="E17" i="87"/>
  <c r="E16" i="87"/>
  <c r="E15" i="87"/>
  <c r="E14" i="87"/>
  <c r="E13" i="87"/>
  <c r="E35" i="87" s="1"/>
  <c r="E36" i="87" s="1"/>
  <c r="E10" i="87"/>
  <c r="D10" i="87"/>
  <c r="C10" i="87"/>
  <c r="C36" i="87" s="1"/>
  <c r="E9" i="87"/>
  <c r="E8" i="87"/>
  <c r="E12" i="87" s="1"/>
  <c r="C8" i="87"/>
  <c r="C12" i="87" s="1"/>
  <c r="E6" i="87"/>
  <c r="D6" i="87"/>
  <c r="C6" i="87"/>
  <c r="E5" i="87"/>
  <c r="M101" i="95" l="1"/>
  <c r="C223" i="95"/>
  <c r="C224" i="95" s="1"/>
  <c r="N75" i="95"/>
  <c r="N140" i="95"/>
  <c r="N145" i="95" s="1"/>
  <c r="N171" i="95" s="1"/>
  <c r="N173" i="95" s="1"/>
  <c r="M171" i="95"/>
  <c r="M173" i="95" s="1"/>
  <c r="E206" i="96"/>
  <c r="E207" i="96" s="1"/>
  <c r="E209" i="96" s="1"/>
  <c r="N101" i="95"/>
  <c r="N58" i="92"/>
  <c r="N62" i="92"/>
  <c r="N66" i="92"/>
  <c r="N70" i="92"/>
  <c r="M57" i="92"/>
  <c r="M59" i="92"/>
  <c r="M61" i="92"/>
  <c r="M63" i="92"/>
  <c r="M65" i="92"/>
  <c r="M67" i="92"/>
  <c r="M69" i="92"/>
  <c r="N57" i="92"/>
  <c r="N59" i="92"/>
  <c r="N61" i="92"/>
  <c r="N63" i="92"/>
  <c r="N65" i="92"/>
  <c r="N67" i="92"/>
  <c r="N69" i="92"/>
  <c r="N56" i="92"/>
  <c r="N60" i="92"/>
  <c r="N64" i="92"/>
  <c r="N68" i="92"/>
  <c r="M56" i="92"/>
  <c r="M58" i="92"/>
  <c r="M60" i="92"/>
  <c r="M62" i="92"/>
  <c r="M64" i="92"/>
  <c r="M66" i="92"/>
  <c r="M68" i="92"/>
  <c r="M70" i="92"/>
  <c r="L71" i="92"/>
  <c r="D99" i="92"/>
  <c r="D101" i="92"/>
  <c r="D103" i="92"/>
  <c r="D105" i="92"/>
  <c r="D107" i="92"/>
  <c r="D109" i="92"/>
  <c r="D111" i="92"/>
  <c r="K29" i="92"/>
  <c r="M34" i="92"/>
  <c r="M50" i="92" s="1"/>
  <c r="D97" i="92"/>
  <c r="N34" i="92"/>
  <c r="N50" i="92" s="1"/>
  <c r="N90" i="89"/>
  <c r="O132" i="89"/>
  <c r="E184" i="90"/>
  <c r="F181" i="89"/>
  <c r="P75" i="89"/>
  <c r="F187" i="89"/>
  <c r="P79" i="89"/>
  <c r="P138" i="89" s="1"/>
  <c r="F191" i="89"/>
  <c r="P83" i="89"/>
  <c r="P142" i="89" s="1"/>
  <c r="F195" i="89"/>
  <c r="P78" i="89"/>
  <c r="P137" i="89" s="1"/>
  <c r="F190" i="89"/>
  <c r="P86" i="89"/>
  <c r="F198" i="89"/>
  <c r="F91" i="89"/>
  <c r="O129" i="89"/>
  <c r="O131" i="89"/>
  <c r="P134" i="89"/>
  <c r="O136" i="89"/>
  <c r="P143" i="89"/>
  <c r="K150" i="89"/>
  <c r="M29" i="91"/>
  <c r="M36" i="91"/>
  <c r="G149" i="89"/>
  <c r="G150" i="89" s="1"/>
  <c r="M128" i="89"/>
  <c r="O128" i="89" s="1"/>
  <c r="F180" i="89"/>
  <c r="N46" i="89"/>
  <c r="N47" i="89" s="1"/>
  <c r="E183" i="89"/>
  <c r="E187" i="90" s="1"/>
  <c r="E197" i="89"/>
  <c r="E201" i="90" s="1"/>
  <c r="O72" i="89"/>
  <c r="O74" i="89"/>
  <c r="O133" i="89" s="1"/>
  <c r="O82" i="89"/>
  <c r="O141" i="89" s="1"/>
  <c r="L91" i="89"/>
  <c r="P122" i="89"/>
  <c r="N149" i="89"/>
  <c r="N150" i="89" s="1"/>
  <c r="P127" i="89"/>
  <c r="P128" i="89"/>
  <c r="P129" i="89"/>
  <c r="F182" i="89"/>
  <c r="P131" i="89"/>
  <c r="O138" i="89"/>
  <c r="O140" i="89"/>
  <c r="P145" i="89"/>
  <c r="P146" i="89"/>
  <c r="B45" i="91"/>
  <c r="L37" i="91"/>
  <c r="P88" i="89"/>
  <c r="P147" i="89" s="1"/>
  <c r="M130" i="89"/>
  <c r="E149" i="89"/>
  <c r="E150" i="89" s="1"/>
  <c r="M21" i="89"/>
  <c r="F183" i="89"/>
  <c r="E200" i="89"/>
  <c r="E204" i="90" s="1"/>
  <c r="M46" i="89"/>
  <c r="M47" i="89" s="1"/>
  <c r="O71" i="89"/>
  <c r="O90" i="89" s="1"/>
  <c r="P73" i="89"/>
  <c r="P132" i="89" s="1"/>
  <c r="P74" i="89"/>
  <c r="P133" i="89" s="1"/>
  <c r="F186" i="89"/>
  <c r="P82" i="89"/>
  <c r="P141" i="89" s="1"/>
  <c r="F194" i="89"/>
  <c r="O87" i="89"/>
  <c r="O146" i="89" s="1"/>
  <c r="H91" i="89"/>
  <c r="P121" i="89"/>
  <c r="P130" i="89"/>
  <c r="O137" i="89"/>
  <c r="P139" i="89"/>
  <c r="P140" i="89"/>
  <c r="O148" i="89"/>
  <c r="M37" i="91"/>
  <c r="K29" i="91"/>
  <c r="C43" i="91"/>
  <c r="C45" i="91" s="1"/>
  <c r="M62" i="89"/>
  <c r="P68" i="89"/>
  <c r="O127" i="89"/>
  <c r="E185" i="89"/>
  <c r="E189" i="90" s="1"/>
  <c r="J21" i="91"/>
  <c r="L27" i="91"/>
  <c r="L29" i="91" s="1"/>
  <c r="L36" i="91"/>
  <c r="L38" i="91" s="1"/>
  <c r="K38" i="91"/>
  <c r="N62" i="89"/>
  <c r="F199" i="89"/>
  <c r="O76" i="89"/>
  <c r="O135" i="89" s="1"/>
  <c r="O80" i="89"/>
  <c r="O139" i="89" s="1"/>
  <c r="O84" i="89"/>
  <c r="O143" i="89" s="1"/>
  <c r="O88" i="89"/>
  <c r="O147" i="89" s="1"/>
  <c r="J71" i="86"/>
  <c r="I71" i="86"/>
  <c r="H71" i="86"/>
  <c r="G71" i="86"/>
  <c r="F71" i="86"/>
  <c r="E71" i="86"/>
  <c r="D71" i="86"/>
  <c r="C71" i="86"/>
  <c r="L70" i="86"/>
  <c r="K70" i="86"/>
  <c r="L69" i="86"/>
  <c r="K69" i="86"/>
  <c r="L68" i="86"/>
  <c r="K68" i="86"/>
  <c r="L67" i="86"/>
  <c r="K67" i="86"/>
  <c r="L66" i="86"/>
  <c r="K66" i="86"/>
  <c r="L65" i="86"/>
  <c r="K65" i="86"/>
  <c r="L64" i="86"/>
  <c r="K64" i="86"/>
  <c r="L63" i="86"/>
  <c r="K63" i="86"/>
  <c r="L62" i="86"/>
  <c r="K62" i="86"/>
  <c r="L61" i="86"/>
  <c r="K61" i="86"/>
  <c r="L60" i="86"/>
  <c r="K60" i="86"/>
  <c r="L59" i="86"/>
  <c r="K59" i="86"/>
  <c r="L58" i="86"/>
  <c r="K58" i="86"/>
  <c r="L57" i="86"/>
  <c r="K57" i="86"/>
  <c r="L56" i="86"/>
  <c r="K56" i="86"/>
  <c r="L55" i="86"/>
  <c r="K55" i="86"/>
  <c r="J50" i="86"/>
  <c r="I50" i="86"/>
  <c r="H50" i="86"/>
  <c r="G50" i="86"/>
  <c r="F50" i="86"/>
  <c r="E50" i="86"/>
  <c r="D50" i="86"/>
  <c r="C50" i="86"/>
  <c r="N49" i="86"/>
  <c r="N70" i="86" s="1"/>
  <c r="L49" i="86"/>
  <c r="K49" i="86"/>
  <c r="M49" i="86" s="1"/>
  <c r="L48" i="86"/>
  <c r="K48" i="86"/>
  <c r="M48" i="86" s="1"/>
  <c r="N47" i="86"/>
  <c r="L47" i="86"/>
  <c r="K47" i="86"/>
  <c r="M47" i="86" s="1"/>
  <c r="L46" i="86"/>
  <c r="K46" i="86"/>
  <c r="M46" i="86" s="1"/>
  <c r="N45" i="86"/>
  <c r="N66" i="86" s="1"/>
  <c r="L45" i="86"/>
  <c r="K45" i="86"/>
  <c r="M45" i="86" s="1"/>
  <c r="L44" i="86"/>
  <c r="K44" i="86"/>
  <c r="M44" i="86" s="1"/>
  <c r="N43" i="86"/>
  <c r="L43" i="86"/>
  <c r="K43" i="86"/>
  <c r="M43" i="86" s="1"/>
  <c r="L42" i="86"/>
  <c r="K42" i="86"/>
  <c r="M42" i="86" s="1"/>
  <c r="N41" i="86"/>
  <c r="N62" i="86" s="1"/>
  <c r="L41" i="86"/>
  <c r="K41" i="86"/>
  <c r="M41" i="86" s="1"/>
  <c r="L40" i="86"/>
  <c r="K40" i="86"/>
  <c r="M40" i="86" s="1"/>
  <c r="N39" i="86"/>
  <c r="L39" i="86"/>
  <c r="K39" i="86"/>
  <c r="M39" i="86" s="1"/>
  <c r="L38" i="86"/>
  <c r="K38" i="86"/>
  <c r="M38" i="86" s="1"/>
  <c r="N37" i="86"/>
  <c r="N58" i="86" s="1"/>
  <c r="L37" i="86"/>
  <c r="K37" i="86"/>
  <c r="M37" i="86" s="1"/>
  <c r="L36" i="86"/>
  <c r="K36" i="86"/>
  <c r="M36" i="86" s="1"/>
  <c r="N35" i="86"/>
  <c r="L35" i="86"/>
  <c r="K35" i="86"/>
  <c r="M35" i="86" s="1"/>
  <c r="L34" i="86"/>
  <c r="L50" i="86" s="1"/>
  <c r="K34" i="86"/>
  <c r="M34" i="86" s="1"/>
  <c r="J29" i="86"/>
  <c r="I29" i="86"/>
  <c r="H29" i="86"/>
  <c r="G29" i="86"/>
  <c r="F29" i="86"/>
  <c r="E29" i="86"/>
  <c r="D29" i="86"/>
  <c r="C29" i="86"/>
  <c r="L28" i="86"/>
  <c r="K28" i="86"/>
  <c r="L27" i="86"/>
  <c r="N48" i="86" s="1"/>
  <c r="N69" i="86" s="1"/>
  <c r="K27" i="86"/>
  <c r="L26" i="86"/>
  <c r="K26" i="86"/>
  <c r="L25" i="86"/>
  <c r="N46" i="86" s="1"/>
  <c r="N67" i="86" s="1"/>
  <c r="K25" i="86"/>
  <c r="L24" i="86"/>
  <c r="K24" i="86"/>
  <c r="L23" i="86"/>
  <c r="N44" i="86" s="1"/>
  <c r="N65" i="86" s="1"/>
  <c r="K23" i="86"/>
  <c r="L22" i="86"/>
  <c r="K22" i="86"/>
  <c r="L21" i="86"/>
  <c r="N42" i="86" s="1"/>
  <c r="N63" i="86" s="1"/>
  <c r="K21" i="86"/>
  <c r="L20" i="86"/>
  <c r="K20" i="86"/>
  <c r="L19" i="86"/>
  <c r="N40" i="86" s="1"/>
  <c r="N61" i="86" s="1"/>
  <c r="K19" i="86"/>
  <c r="L18" i="86"/>
  <c r="K18" i="86"/>
  <c r="L17" i="86"/>
  <c r="N38" i="86" s="1"/>
  <c r="N59" i="86" s="1"/>
  <c r="K17" i="86"/>
  <c r="L16" i="86"/>
  <c r="K16" i="86"/>
  <c r="L15" i="86"/>
  <c r="N36" i="86" s="1"/>
  <c r="N57" i="86" s="1"/>
  <c r="K15" i="86"/>
  <c r="L14" i="86"/>
  <c r="K14" i="86"/>
  <c r="L13" i="86"/>
  <c r="N34" i="86" s="1"/>
  <c r="K13" i="86"/>
  <c r="K29" i="86" s="1"/>
  <c r="I38" i="85"/>
  <c r="H38" i="85"/>
  <c r="G38" i="85"/>
  <c r="F38" i="85"/>
  <c r="E38" i="85"/>
  <c r="D38" i="85"/>
  <c r="C38" i="85"/>
  <c r="B38" i="85"/>
  <c r="K37" i="85"/>
  <c r="J37" i="85"/>
  <c r="K36" i="85"/>
  <c r="M36" i="85" s="1"/>
  <c r="J36" i="85"/>
  <c r="I29" i="85"/>
  <c r="H29" i="85"/>
  <c r="G29" i="85"/>
  <c r="F29" i="85"/>
  <c r="E29" i="85"/>
  <c r="D29" i="85"/>
  <c r="C29" i="85"/>
  <c r="B29" i="85"/>
  <c r="K28" i="85"/>
  <c r="M28" i="85" s="1"/>
  <c r="J28" i="85"/>
  <c r="L28" i="85" s="1"/>
  <c r="K27" i="85"/>
  <c r="M27" i="85" s="1"/>
  <c r="J27" i="85"/>
  <c r="I21" i="85"/>
  <c r="H21" i="85"/>
  <c r="G21" i="85"/>
  <c r="F21" i="85"/>
  <c r="E21" i="85"/>
  <c r="D21" i="85"/>
  <c r="C21" i="85"/>
  <c r="B21" i="85"/>
  <c r="K20" i="85"/>
  <c r="J20" i="85"/>
  <c r="K19" i="85"/>
  <c r="C44" i="85" s="1"/>
  <c r="J19" i="85"/>
  <c r="K18" i="85"/>
  <c r="K21" i="85" s="1"/>
  <c r="J18" i="85"/>
  <c r="J21" i="85" s="1"/>
  <c r="F206" i="84"/>
  <c r="E198" i="84"/>
  <c r="J152" i="84"/>
  <c r="I152" i="84"/>
  <c r="H152" i="84"/>
  <c r="G152" i="84"/>
  <c r="F152" i="84"/>
  <c r="E152" i="84"/>
  <c r="D152" i="84"/>
  <c r="C152" i="84"/>
  <c r="J136" i="84"/>
  <c r="I136" i="84"/>
  <c r="H136" i="84"/>
  <c r="G136" i="84"/>
  <c r="F136" i="84"/>
  <c r="E136" i="84"/>
  <c r="D136" i="84"/>
  <c r="C136" i="84"/>
  <c r="J128" i="84"/>
  <c r="I128" i="84"/>
  <c r="H128" i="84"/>
  <c r="G128" i="84"/>
  <c r="F128" i="84"/>
  <c r="E128" i="84"/>
  <c r="D128" i="84"/>
  <c r="C128" i="84"/>
  <c r="J102" i="84"/>
  <c r="I102" i="84"/>
  <c r="H102" i="84"/>
  <c r="G102" i="84"/>
  <c r="F102" i="84"/>
  <c r="E102" i="84"/>
  <c r="D102" i="84"/>
  <c r="C102" i="84"/>
  <c r="J86" i="84"/>
  <c r="I86" i="84"/>
  <c r="H86" i="84"/>
  <c r="G86" i="84"/>
  <c r="F86" i="84"/>
  <c r="E86" i="84"/>
  <c r="D86" i="84"/>
  <c r="C86" i="84"/>
  <c r="J78" i="84"/>
  <c r="I78" i="84"/>
  <c r="H78" i="84"/>
  <c r="G78" i="84"/>
  <c r="F78" i="84"/>
  <c r="E78" i="84"/>
  <c r="D78" i="84"/>
  <c r="C78" i="84"/>
  <c r="J43" i="84"/>
  <c r="I43" i="84"/>
  <c r="H43" i="84"/>
  <c r="G43" i="84"/>
  <c r="F43" i="84"/>
  <c r="E43" i="84"/>
  <c r="D43" i="84"/>
  <c r="C43" i="84"/>
  <c r="J27" i="84"/>
  <c r="I27" i="84"/>
  <c r="H27" i="84"/>
  <c r="G27" i="84"/>
  <c r="F27" i="84"/>
  <c r="E27" i="84"/>
  <c r="D27" i="84"/>
  <c r="C27" i="84"/>
  <c r="C19" i="84" s="1"/>
  <c r="J19" i="84"/>
  <c r="I19" i="84"/>
  <c r="H19" i="84"/>
  <c r="G19" i="84"/>
  <c r="F19" i="84"/>
  <c r="E19" i="84"/>
  <c r="D19" i="84"/>
  <c r="E211" i="83"/>
  <c r="E199" i="83"/>
  <c r="E186" i="84" s="1"/>
  <c r="F197" i="83"/>
  <c r="L167" i="83"/>
  <c r="L166" i="83"/>
  <c r="K166" i="83"/>
  <c r="K167" i="83" s="1"/>
  <c r="J166" i="83"/>
  <c r="J167" i="83" s="1"/>
  <c r="I166" i="83"/>
  <c r="H166" i="83"/>
  <c r="H167" i="83" s="1"/>
  <c r="F166" i="83"/>
  <c r="F167" i="83" s="1"/>
  <c r="N165" i="83"/>
  <c r="M165" i="83"/>
  <c r="D165" i="83"/>
  <c r="N164" i="83"/>
  <c r="M164" i="83"/>
  <c r="D164" i="83"/>
  <c r="N163" i="83"/>
  <c r="M163" i="83"/>
  <c r="O163" i="83" s="1"/>
  <c r="D163" i="83"/>
  <c r="N162" i="83"/>
  <c r="M162" i="83"/>
  <c r="D162" i="83"/>
  <c r="N161" i="83"/>
  <c r="G161" i="83"/>
  <c r="M161" i="83" s="1"/>
  <c r="D161" i="83"/>
  <c r="N160" i="83"/>
  <c r="M160" i="83"/>
  <c r="D160" i="83"/>
  <c r="N159" i="83"/>
  <c r="M159" i="83"/>
  <c r="D159" i="83"/>
  <c r="N158" i="83"/>
  <c r="M158" i="83"/>
  <c r="D158" i="83"/>
  <c r="N157" i="83"/>
  <c r="M157" i="83"/>
  <c r="D157" i="83"/>
  <c r="N156" i="83"/>
  <c r="M156" i="83"/>
  <c r="D156" i="83"/>
  <c r="N155" i="83"/>
  <c r="M155" i="83"/>
  <c r="D155" i="83"/>
  <c r="N154" i="83"/>
  <c r="G154" i="83"/>
  <c r="M154" i="83" s="1"/>
  <c r="E207" i="83" s="1"/>
  <c r="E194" i="84" s="1"/>
  <c r="D154" i="83"/>
  <c r="N153" i="83"/>
  <c r="M153" i="83"/>
  <c r="G153" i="83"/>
  <c r="D153" i="83"/>
  <c r="N152" i="83"/>
  <c r="G152" i="83"/>
  <c r="M152" i="83" s="1"/>
  <c r="D152" i="83"/>
  <c r="N151" i="83"/>
  <c r="M151" i="83"/>
  <c r="O151" i="83" s="1"/>
  <c r="D151" i="83"/>
  <c r="N150" i="83"/>
  <c r="M150" i="83"/>
  <c r="D150" i="83"/>
  <c r="N149" i="83"/>
  <c r="M149" i="83"/>
  <c r="D149" i="83"/>
  <c r="N148" i="83"/>
  <c r="M148" i="83"/>
  <c r="E201" i="83" s="1"/>
  <c r="E188" i="84" s="1"/>
  <c r="D148" i="83"/>
  <c r="N147" i="83"/>
  <c r="P147" i="83" s="1"/>
  <c r="M147" i="83"/>
  <c r="O147" i="83" s="1"/>
  <c r="G147" i="83"/>
  <c r="E147" i="83"/>
  <c r="E166" i="83" s="1"/>
  <c r="D147" i="83"/>
  <c r="N146" i="83"/>
  <c r="M146" i="83"/>
  <c r="D146" i="83"/>
  <c r="N145" i="83"/>
  <c r="M145" i="83"/>
  <c r="G145" i="83"/>
  <c r="D145" i="83"/>
  <c r="P144" i="83"/>
  <c r="N144" i="83"/>
  <c r="M144" i="83"/>
  <c r="D144" i="83"/>
  <c r="L141" i="83"/>
  <c r="K141" i="83"/>
  <c r="J141" i="83"/>
  <c r="I141" i="83"/>
  <c r="H141" i="83"/>
  <c r="G141" i="83"/>
  <c r="F141" i="83"/>
  <c r="E141" i="83"/>
  <c r="P140" i="83"/>
  <c r="N140" i="83"/>
  <c r="M140" i="83"/>
  <c r="N139" i="83"/>
  <c r="M139" i="83"/>
  <c r="N138" i="83"/>
  <c r="M138" i="83"/>
  <c r="N137" i="83"/>
  <c r="N141" i="83" s="1"/>
  <c r="M137" i="83"/>
  <c r="L99" i="83"/>
  <c r="L100" i="83" s="1"/>
  <c r="K99" i="83"/>
  <c r="K100" i="83" s="1"/>
  <c r="J99" i="83"/>
  <c r="I99" i="83"/>
  <c r="I100" i="83" s="1"/>
  <c r="H99" i="83"/>
  <c r="H100" i="83" s="1"/>
  <c r="G99" i="83"/>
  <c r="G100" i="83" s="1"/>
  <c r="F99" i="83"/>
  <c r="P98" i="83"/>
  <c r="P165" i="83" s="1"/>
  <c r="N98" i="83"/>
  <c r="M98" i="83"/>
  <c r="D98" i="83"/>
  <c r="N97" i="83"/>
  <c r="M97" i="83"/>
  <c r="O97" i="83" s="1"/>
  <c r="D97" i="83"/>
  <c r="O96" i="83"/>
  <c r="N96" i="83"/>
  <c r="M96" i="83"/>
  <c r="D96" i="83"/>
  <c r="N95" i="83"/>
  <c r="M95" i="83"/>
  <c r="D95" i="83"/>
  <c r="P94" i="83"/>
  <c r="P161" i="83" s="1"/>
  <c r="N94" i="83"/>
  <c r="M94" i="83"/>
  <c r="D94" i="83"/>
  <c r="N93" i="83"/>
  <c r="M93" i="83"/>
  <c r="O93" i="83" s="1"/>
  <c r="D93" i="83"/>
  <c r="O92" i="83"/>
  <c r="O159" i="83" s="1"/>
  <c r="N92" i="83"/>
  <c r="P92" i="83" s="1"/>
  <c r="M92" i="83"/>
  <c r="D92" i="83"/>
  <c r="O91" i="83"/>
  <c r="O158" i="83" s="1"/>
  <c r="N91" i="83"/>
  <c r="M91" i="83"/>
  <c r="D91" i="83"/>
  <c r="P90" i="83"/>
  <c r="P157" i="83" s="1"/>
  <c r="N90" i="83"/>
  <c r="M90" i="83"/>
  <c r="D90" i="83"/>
  <c r="N89" i="83"/>
  <c r="M89" i="83"/>
  <c r="O89" i="83" s="1"/>
  <c r="D89" i="83"/>
  <c r="O88" i="83"/>
  <c r="O155" i="83" s="1"/>
  <c r="N88" i="83"/>
  <c r="P88" i="83" s="1"/>
  <c r="M88" i="83"/>
  <c r="D88" i="83"/>
  <c r="O87" i="83"/>
  <c r="N87" i="83"/>
  <c r="M87" i="83"/>
  <c r="D87" i="83"/>
  <c r="P86" i="83"/>
  <c r="N86" i="83"/>
  <c r="M86" i="83"/>
  <c r="D86" i="83"/>
  <c r="N85" i="83"/>
  <c r="M85" i="83"/>
  <c r="O85" i="83" s="1"/>
  <c r="O152" i="83" s="1"/>
  <c r="D85" i="83"/>
  <c r="O84" i="83"/>
  <c r="N84" i="83"/>
  <c r="P84" i="83" s="1"/>
  <c r="M84" i="83"/>
  <c r="D84" i="83"/>
  <c r="O83" i="83"/>
  <c r="O150" i="83" s="1"/>
  <c r="N83" i="83"/>
  <c r="E83" i="83"/>
  <c r="M83" i="83" s="1"/>
  <c r="D83" i="83"/>
  <c r="N82" i="83"/>
  <c r="P82" i="83" s="1"/>
  <c r="P149" i="83" s="1"/>
  <c r="M82" i="83"/>
  <c r="O82" i="83" s="1"/>
  <c r="O149" i="83" s="1"/>
  <c r="D82" i="83"/>
  <c r="O81" i="83"/>
  <c r="N81" i="83"/>
  <c r="P81" i="83" s="1"/>
  <c r="P148" i="83" s="1"/>
  <c r="M81" i="83"/>
  <c r="D81" i="83"/>
  <c r="P80" i="83"/>
  <c r="O80" i="83"/>
  <c r="N80" i="83"/>
  <c r="I80" i="83"/>
  <c r="E80" i="83"/>
  <c r="M80" i="83" s="1"/>
  <c r="D80" i="83"/>
  <c r="O79" i="83"/>
  <c r="N79" i="83"/>
  <c r="M79" i="83"/>
  <c r="D79" i="83"/>
  <c r="P78" i="83"/>
  <c r="N78" i="83"/>
  <c r="M78" i="83"/>
  <c r="D78" i="83"/>
  <c r="P77" i="83"/>
  <c r="N77" i="83"/>
  <c r="M77" i="83"/>
  <c r="O77" i="83" s="1"/>
  <c r="D77" i="83"/>
  <c r="K74" i="83"/>
  <c r="J74" i="83"/>
  <c r="I74" i="83"/>
  <c r="G74" i="83"/>
  <c r="F74" i="83"/>
  <c r="E74" i="83"/>
  <c r="N73" i="83"/>
  <c r="P73" i="83" s="1"/>
  <c r="P139" i="83" s="1"/>
  <c r="M73" i="83"/>
  <c r="N72" i="83"/>
  <c r="P72" i="83" s="1"/>
  <c r="P138" i="83" s="1"/>
  <c r="M72" i="83"/>
  <c r="O72" i="83" s="1"/>
  <c r="M71" i="83"/>
  <c r="L71" i="83"/>
  <c r="L74" i="83" s="1"/>
  <c r="I71" i="83"/>
  <c r="H71" i="83"/>
  <c r="H74" i="83" s="1"/>
  <c r="F71" i="83"/>
  <c r="N71" i="83" s="1"/>
  <c r="B68" i="83"/>
  <c r="L47" i="83"/>
  <c r="H47" i="83"/>
  <c r="E47" i="83"/>
  <c r="L46" i="83"/>
  <c r="K46" i="83"/>
  <c r="J46" i="83"/>
  <c r="J47" i="83" s="1"/>
  <c r="H46" i="83"/>
  <c r="G46" i="83"/>
  <c r="F46" i="83"/>
  <c r="F47" i="83" s="1"/>
  <c r="E46" i="83"/>
  <c r="N45" i="83"/>
  <c r="F218" i="83" s="1"/>
  <c r="M45" i="83"/>
  <c r="E218" i="83" s="1"/>
  <c r="E205" i="84" s="1"/>
  <c r="D45" i="83"/>
  <c r="N44" i="83"/>
  <c r="M44" i="83"/>
  <c r="D44" i="83"/>
  <c r="N43" i="83"/>
  <c r="F216" i="83" s="1"/>
  <c r="M43" i="83"/>
  <c r="E216" i="83" s="1"/>
  <c r="E203" i="84" s="1"/>
  <c r="D43" i="83"/>
  <c r="N42" i="83"/>
  <c r="F215" i="83" s="1"/>
  <c r="M42" i="83"/>
  <c r="E215" i="83" s="1"/>
  <c r="E202" i="84" s="1"/>
  <c r="K42" i="83"/>
  <c r="D42" i="83"/>
  <c r="N41" i="83"/>
  <c r="F214" i="83" s="1"/>
  <c r="M41" i="83"/>
  <c r="D41" i="83"/>
  <c r="N40" i="83"/>
  <c r="M40" i="83"/>
  <c r="D40" i="83"/>
  <c r="N39" i="83"/>
  <c r="F212" i="83" s="1"/>
  <c r="M39" i="83"/>
  <c r="E212" i="83" s="1"/>
  <c r="E199" i="84" s="1"/>
  <c r="D39" i="83"/>
  <c r="N38" i="83"/>
  <c r="F211" i="83" s="1"/>
  <c r="M38" i="83"/>
  <c r="D38" i="83"/>
  <c r="N37" i="83"/>
  <c r="F210" i="83" s="1"/>
  <c r="M37" i="83"/>
  <c r="D37" i="83"/>
  <c r="N36" i="83"/>
  <c r="M36" i="83"/>
  <c r="E209" i="83" s="1"/>
  <c r="E196" i="84" s="1"/>
  <c r="D36" i="83"/>
  <c r="N35" i="83"/>
  <c r="F208" i="83" s="1"/>
  <c r="M35" i="83"/>
  <c r="E208" i="83" s="1"/>
  <c r="E195" i="84" s="1"/>
  <c r="D35" i="83"/>
  <c r="N34" i="83"/>
  <c r="F207" i="83" s="1"/>
  <c r="M34" i="83"/>
  <c r="D34" i="83"/>
  <c r="N33" i="83"/>
  <c r="F206" i="83" s="1"/>
  <c r="M33" i="83"/>
  <c r="E206" i="83" s="1"/>
  <c r="E193" i="84" s="1"/>
  <c r="D33" i="83"/>
  <c r="N32" i="83"/>
  <c r="M32" i="83"/>
  <c r="D32" i="83"/>
  <c r="N31" i="83"/>
  <c r="F204" i="83" s="1"/>
  <c r="M31" i="83"/>
  <c r="D31" i="83"/>
  <c r="N30" i="83"/>
  <c r="F203" i="83" s="1"/>
  <c r="K30" i="83"/>
  <c r="I30" i="83"/>
  <c r="M30" i="83" s="1"/>
  <c r="E203" i="83" s="1"/>
  <c r="E190" i="84" s="1"/>
  <c r="D30" i="83"/>
  <c r="N29" i="83"/>
  <c r="F202" i="83" s="1"/>
  <c r="M29" i="83"/>
  <c r="E202" i="83" s="1"/>
  <c r="E189" i="84" s="1"/>
  <c r="D29" i="83"/>
  <c r="N28" i="83"/>
  <c r="M28" i="83"/>
  <c r="D28" i="83"/>
  <c r="N27" i="83"/>
  <c r="M27" i="83"/>
  <c r="I27" i="83"/>
  <c r="I46" i="83" s="1"/>
  <c r="I47" i="83" s="1"/>
  <c r="D27" i="83"/>
  <c r="N26" i="83"/>
  <c r="F199" i="83" s="1"/>
  <c r="M26" i="83"/>
  <c r="D26" i="83"/>
  <c r="N25" i="83"/>
  <c r="F198" i="83" s="1"/>
  <c r="M25" i="83"/>
  <c r="E198" i="83" s="1"/>
  <c r="E185" i="84" s="1"/>
  <c r="D25" i="83"/>
  <c r="N24" i="83"/>
  <c r="M24" i="83"/>
  <c r="M46" i="83" s="1"/>
  <c r="M47" i="83" s="1"/>
  <c r="D24" i="83"/>
  <c r="N21" i="83"/>
  <c r="L21" i="83"/>
  <c r="K21" i="83"/>
  <c r="J21" i="83"/>
  <c r="I21" i="83"/>
  <c r="H21" i="83"/>
  <c r="G21" i="83"/>
  <c r="F21" i="83"/>
  <c r="E21" i="83"/>
  <c r="N20" i="83"/>
  <c r="M20" i="83"/>
  <c r="N19" i="83"/>
  <c r="M19" i="83"/>
  <c r="N18" i="83"/>
  <c r="M18" i="83"/>
  <c r="M21" i="83" s="1"/>
  <c r="C36" i="82"/>
  <c r="D35" i="82"/>
  <c r="C35" i="82"/>
  <c r="E34" i="82"/>
  <c r="E33" i="82"/>
  <c r="E32" i="82"/>
  <c r="E31" i="82"/>
  <c r="E30" i="82"/>
  <c r="E29" i="82"/>
  <c r="E28" i="82"/>
  <c r="E27" i="82"/>
  <c r="E26" i="82"/>
  <c r="E25" i="82"/>
  <c r="E24" i="82"/>
  <c r="E23" i="82"/>
  <c r="E22" i="82"/>
  <c r="E21" i="82"/>
  <c r="E20" i="82"/>
  <c r="E19" i="82"/>
  <c r="E18" i="82"/>
  <c r="E17" i="82"/>
  <c r="E16" i="82"/>
  <c r="E15" i="82"/>
  <c r="E14" i="82"/>
  <c r="E13" i="82"/>
  <c r="D10" i="82"/>
  <c r="C10" i="82"/>
  <c r="E9" i="82"/>
  <c r="E10" i="82" s="1"/>
  <c r="E8" i="82"/>
  <c r="E12" i="82" s="1"/>
  <c r="C8" i="82"/>
  <c r="C12" i="82" s="1"/>
  <c r="D6" i="82"/>
  <c r="C6" i="82"/>
  <c r="E5" i="82"/>
  <c r="E6" i="82" s="1"/>
  <c r="B15" i="81"/>
  <c r="N55" i="92" l="1"/>
  <c r="N71" i="92" s="1"/>
  <c r="D113" i="92"/>
  <c r="M55" i="92"/>
  <c r="M71" i="92" s="1"/>
  <c r="E181" i="89"/>
  <c r="P149" i="89"/>
  <c r="N65" i="89"/>
  <c r="F177" i="89" s="1"/>
  <c r="F181" i="90" s="1"/>
  <c r="F207" i="90" s="1"/>
  <c r="P62" i="89"/>
  <c r="P90" i="89"/>
  <c r="F202" i="89"/>
  <c r="F203" i="89" s="1"/>
  <c r="M38" i="91"/>
  <c r="M149" i="89"/>
  <c r="M150" i="89" s="1"/>
  <c r="O62" i="89"/>
  <c r="M65" i="89"/>
  <c r="M91" i="89" s="1"/>
  <c r="O130" i="89"/>
  <c r="O149" i="89" s="1"/>
  <c r="N56" i="86"/>
  <c r="N64" i="86"/>
  <c r="L71" i="86"/>
  <c r="N60" i="86"/>
  <c r="N68" i="86"/>
  <c r="M50" i="86"/>
  <c r="M55" i="86"/>
  <c r="M57" i="86"/>
  <c r="M59" i="86"/>
  <c r="M61" i="86"/>
  <c r="M63" i="86"/>
  <c r="M65" i="86"/>
  <c r="M67" i="86"/>
  <c r="M69" i="86"/>
  <c r="N55" i="86"/>
  <c r="N71" i="86" s="1"/>
  <c r="N50" i="86"/>
  <c r="M56" i="86"/>
  <c r="M58" i="86"/>
  <c r="M60" i="86"/>
  <c r="M62" i="86"/>
  <c r="M64" i="86"/>
  <c r="M66" i="86"/>
  <c r="M68" i="86"/>
  <c r="M70" i="86"/>
  <c r="L29" i="86"/>
  <c r="K50" i="86"/>
  <c r="K71" i="86"/>
  <c r="P71" i="83"/>
  <c r="N74" i="83"/>
  <c r="F194" i="83" s="1"/>
  <c r="F181" i="84" s="1"/>
  <c r="F207" i="84" s="1"/>
  <c r="O139" i="83"/>
  <c r="P145" i="83"/>
  <c r="E205" i="83"/>
  <c r="E192" i="84" s="1"/>
  <c r="E214" i="83"/>
  <c r="E201" i="84" s="1"/>
  <c r="P89" i="83"/>
  <c r="F209" i="83"/>
  <c r="P96" i="83"/>
  <c r="P163" i="83" s="1"/>
  <c r="O153" i="83"/>
  <c r="O71" i="83"/>
  <c r="M74" i="83"/>
  <c r="P83" i="83"/>
  <c r="P99" i="83" s="1"/>
  <c r="P87" i="83"/>
  <c r="P154" i="83" s="1"/>
  <c r="P91" i="83"/>
  <c r="P158" i="83" s="1"/>
  <c r="P95" i="83"/>
  <c r="P162" i="83" s="1"/>
  <c r="E99" i="83"/>
  <c r="E100" i="83" s="1"/>
  <c r="M99" i="83"/>
  <c r="O137" i="83"/>
  <c r="M141" i="83"/>
  <c r="N166" i="83"/>
  <c r="N167" i="83" s="1"/>
  <c r="O146" i="83"/>
  <c r="E167" i="83"/>
  <c r="P153" i="83"/>
  <c r="O154" i="83"/>
  <c r="P155" i="83"/>
  <c r="P156" i="83"/>
  <c r="P159" i="83"/>
  <c r="P160" i="83"/>
  <c r="E217" i="83"/>
  <c r="E204" i="84" s="1"/>
  <c r="B44" i="85"/>
  <c r="L27" i="85"/>
  <c r="L29" i="85" s="1"/>
  <c r="J29" i="85"/>
  <c r="M37" i="85"/>
  <c r="E194" i="83"/>
  <c r="E181" i="84" s="1"/>
  <c r="O164" i="83"/>
  <c r="E213" i="83"/>
  <c r="E200" i="84" s="1"/>
  <c r="M38" i="85"/>
  <c r="B43" i="85"/>
  <c r="E210" i="83"/>
  <c r="E197" i="84" s="1"/>
  <c r="K47" i="83"/>
  <c r="P85" i="83"/>
  <c r="P152" i="83" s="1"/>
  <c r="F205" i="83"/>
  <c r="F219" i="83" s="1"/>
  <c r="P93" i="83"/>
  <c r="F213" i="83"/>
  <c r="O95" i="83"/>
  <c r="O162" i="83" s="1"/>
  <c r="P97" i="83"/>
  <c r="P164" i="83" s="1"/>
  <c r="F217" i="83"/>
  <c r="O138" i="83"/>
  <c r="M166" i="83"/>
  <c r="P151" i="83"/>
  <c r="O156" i="83"/>
  <c r="O160" i="83"/>
  <c r="G166" i="83"/>
  <c r="G167" i="83" s="1"/>
  <c r="L37" i="85"/>
  <c r="E200" i="83"/>
  <c r="E187" i="84" s="1"/>
  <c r="F201" i="83"/>
  <c r="G47" i="83"/>
  <c r="O73" i="83"/>
  <c r="N99" i="83"/>
  <c r="N100" i="83" s="1"/>
  <c r="F200" i="83"/>
  <c r="E204" i="83"/>
  <c r="E191" i="84" s="1"/>
  <c r="N46" i="83"/>
  <c r="N47" i="83" s="1"/>
  <c r="O78" i="83"/>
  <c r="O99" i="83" s="1"/>
  <c r="P79" i="83"/>
  <c r="P146" i="83" s="1"/>
  <c r="O86" i="83"/>
  <c r="O90" i="83"/>
  <c r="O157" i="83" s="1"/>
  <c r="O94" i="83"/>
  <c r="O161" i="83" s="1"/>
  <c r="O98" i="83"/>
  <c r="O165" i="83" s="1"/>
  <c r="F100" i="83"/>
  <c r="J100" i="83"/>
  <c r="O140" i="83"/>
  <c r="O144" i="83"/>
  <c r="O148" i="83"/>
  <c r="I167" i="83"/>
  <c r="E197" i="83"/>
  <c r="M29" i="85"/>
  <c r="L36" i="85"/>
  <c r="L38" i="85" s="1"/>
  <c r="J38" i="85"/>
  <c r="C43" i="85"/>
  <c r="C45" i="85" s="1"/>
  <c r="K29" i="85"/>
  <c r="K38" i="85"/>
  <c r="D36" i="82"/>
  <c r="E35" i="82"/>
  <c r="E36" i="82" s="1"/>
  <c r="J71" i="80"/>
  <c r="I71" i="80"/>
  <c r="H71" i="80"/>
  <c r="G71" i="80"/>
  <c r="F71" i="80"/>
  <c r="E71" i="80"/>
  <c r="D71" i="80"/>
  <c r="C71" i="80"/>
  <c r="L70" i="80"/>
  <c r="N70" i="80" s="1"/>
  <c r="K70" i="80"/>
  <c r="L69" i="80"/>
  <c r="K69" i="80"/>
  <c r="L68" i="80"/>
  <c r="N68" i="80" s="1"/>
  <c r="K68" i="80"/>
  <c r="L67" i="80"/>
  <c r="K67" i="80"/>
  <c r="L66" i="80"/>
  <c r="N66" i="80" s="1"/>
  <c r="K66" i="80"/>
  <c r="L65" i="80"/>
  <c r="N65" i="80" s="1"/>
  <c r="K65" i="80"/>
  <c r="L64" i="80"/>
  <c r="K64" i="80"/>
  <c r="L63" i="80"/>
  <c r="K63" i="80"/>
  <c r="L62" i="80"/>
  <c r="N62" i="80" s="1"/>
  <c r="K62" i="80"/>
  <c r="L61" i="80"/>
  <c r="K61" i="80"/>
  <c r="L60" i="80"/>
  <c r="N60" i="80" s="1"/>
  <c r="K60" i="80"/>
  <c r="L59" i="80"/>
  <c r="K59" i="80"/>
  <c r="L58" i="80"/>
  <c r="N58" i="80" s="1"/>
  <c r="K58" i="80"/>
  <c r="L57" i="80"/>
  <c r="N57" i="80" s="1"/>
  <c r="K57" i="80"/>
  <c r="L56" i="80"/>
  <c r="K56" i="80"/>
  <c r="L55" i="80"/>
  <c r="K55" i="80"/>
  <c r="K71" i="80" s="1"/>
  <c r="J50" i="80"/>
  <c r="I50" i="80"/>
  <c r="H50" i="80"/>
  <c r="G50" i="80"/>
  <c r="F50" i="80"/>
  <c r="E50" i="80"/>
  <c r="D50" i="80"/>
  <c r="C50" i="80"/>
  <c r="M49" i="80"/>
  <c r="M70" i="80" s="1"/>
  <c r="L49" i="80"/>
  <c r="N49" i="80" s="1"/>
  <c r="K49" i="80"/>
  <c r="L48" i="80"/>
  <c r="N48" i="80" s="1"/>
  <c r="K48" i="80"/>
  <c r="M47" i="80"/>
  <c r="M68" i="80" s="1"/>
  <c r="L47" i="80"/>
  <c r="N47" i="80" s="1"/>
  <c r="K47" i="80"/>
  <c r="L46" i="80"/>
  <c r="N46" i="80" s="1"/>
  <c r="K46" i="80"/>
  <c r="M45" i="80"/>
  <c r="M66" i="80" s="1"/>
  <c r="L45" i="80"/>
  <c r="N45" i="80" s="1"/>
  <c r="K45" i="80"/>
  <c r="L44" i="80"/>
  <c r="N44" i="80" s="1"/>
  <c r="K44" i="80"/>
  <c r="M43" i="80"/>
  <c r="M64" i="80" s="1"/>
  <c r="L43" i="80"/>
  <c r="N43" i="80" s="1"/>
  <c r="K43" i="80"/>
  <c r="L42" i="80"/>
  <c r="N42" i="80" s="1"/>
  <c r="K42" i="80"/>
  <c r="M41" i="80"/>
  <c r="M62" i="80" s="1"/>
  <c r="L41" i="80"/>
  <c r="N41" i="80" s="1"/>
  <c r="K41" i="80"/>
  <c r="L40" i="80"/>
  <c r="N40" i="80" s="1"/>
  <c r="K40" i="80"/>
  <c r="M39" i="80"/>
  <c r="M60" i="80" s="1"/>
  <c r="L39" i="80"/>
  <c r="N39" i="80" s="1"/>
  <c r="K39" i="80"/>
  <c r="L38" i="80"/>
  <c r="N38" i="80" s="1"/>
  <c r="K38" i="80"/>
  <c r="M37" i="80"/>
  <c r="M58" i="80" s="1"/>
  <c r="L37" i="80"/>
  <c r="N37" i="80" s="1"/>
  <c r="K37" i="80"/>
  <c r="L36" i="80"/>
  <c r="N36" i="80" s="1"/>
  <c r="K36" i="80"/>
  <c r="M35" i="80"/>
  <c r="M56" i="80" s="1"/>
  <c r="L35" i="80"/>
  <c r="N35" i="80" s="1"/>
  <c r="K35" i="80"/>
  <c r="L34" i="80"/>
  <c r="L50" i="80" s="1"/>
  <c r="K34" i="80"/>
  <c r="K50" i="80" s="1"/>
  <c r="J29" i="80"/>
  <c r="I29" i="80"/>
  <c r="H29" i="80"/>
  <c r="G29" i="80"/>
  <c r="F29" i="80"/>
  <c r="E29" i="80"/>
  <c r="D29" i="80"/>
  <c r="C29" i="80"/>
  <c r="L28" i="80"/>
  <c r="K28" i="80"/>
  <c r="L27" i="80"/>
  <c r="K27" i="80"/>
  <c r="M48" i="80" s="1"/>
  <c r="M69" i="80" s="1"/>
  <c r="L26" i="80"/>
  <c r="K26" i="80"/>
  <c r="L25" i="80"/>
  <c r="K25" i="80"/>
  <c r="M46" i="80" s="1"/>
  <c r="M67" i="80" s="1"/>
  <c r="L24" i="80"/>
  <c r="K24" i="80"/>
  <c r="L23" i="80"/>
  <c r="K23" i="80"/>
  <c r="M44" i="80" s="1"/>
  <c r="M65" i="80" s="1"/>
  <c r="L22" i="80"/>
  <c r="K22" i="80"/>
  <c r="L21" i="80"/>
  <c r="K21" i="80"/>
  <c r="M42" i="80" s="1"/>
  <c r="M63" i="80" s="1"/>
  <c r="L20" i="80"/>
  <c r="K20" i="80"/>
  <c r="L19" i="80"/>
  <c r="K19" i="80"/>
  <c r="M40" i="80" s="1"/>
  <c r="M61" i="80" s="1"/>
  <c r="L18" i="80"/>
  <c r="K18" i="80"/>
  <c r="L17" i="80"/>
  <c r="K17" i="80"/>
  <c r="M38" i="80" s="1"/>
  <c r="M59" i="80" s="1"/>
  <c r="L16" i="80"/>
  <c r="K16" i="80"/>
  <c r="L15" i="80"/>
  <c r="K15" i="80"/>
  <c r="M36" i="80" s="1"/>
  <c r="M57" i="80" s="1"/>
  <c r="L14" i="80"/>
  <c r="K14" i="80"/>
  <c r="L13" i="80"/>
  <c r="L29" i="80" s="1"/>
  <c r="K13" i="80"/>
  <c r="K29" i="80" s="1"/>
  <c r="I38" i="79"/>
  <c r="H38" i="79"/>
  <c r="G38" i="79"/>
  <c r="F38" i="79"/>
  <c r="E38" i="79"/>
  <c r="D38" i="79"/>
  <c r="C38" i="79"/>
  <c r="B38" i="79"/>
  <c r="K37" i="79"/>
  <c r="J37" i="79"/>
  <c r="K36" i="79"/>
  <c r="K38" i="79" s="1"/>
  <c r="J36" i="79"/>
  <c r="J38" i="79" s="1"/>
  <c r="I29" i="79"/>
  <c r="H29" i="79"/>
  <c r="G29" i="79"/>
  <c r="F29" i="79"/>
  <c r="E29" i="79"/>
  <c r="D29" i="79"/>
  <c r="C29" i="79"/>
  <c r="B29" i="79"/>
  <c r="K28" i="79"/>
  <c r="J28" i="79"/>
  <c r="M27" i="79"/>
  <c r="M36" i="79" s="1"/>
  <c r="L27" i="79"/>
  <c r="L36" i="79" s="1"/>
  <c r="K27" i="79"/>
  <c r="K29" i="79" s="1"/>
  <c r="J27" i="79"/>
  <c r="J29" i="79" s="1"/>
  <c r="I21" i="79"/>
  <c r="H21" i="79"/>
  <c r="G21" i="79"/>
  <c r="F21" i="79"/>
  <c r="E21" i="79"/>
  <c r="D21" i="79"/>
  <c r="C21" i="79"/>
  <c r="B21" i="79"/>
  <c r="K20" i="79"/>
  <c r="J20" i="79"/>
  <c r="K19" i="79"/>
  <c r="C44" i="79" s="1"/>
  <c r="J19" i="79"/>
  <c r="L28" i="79" s="1"/>
  <c r="K18" i="79"/>
  <c r="C43" i="79" s="1"/>
  <c r="J18" i="79"/>
  <c r="B43" i="79" s="1"/>
  <c r="F206" i="78"/>
  <c r="E196" i="78"/>
  <c r="E192" i="78"/>
  <c r="J152" i="78"/>
  <c r="I152" i="78"/>
  <c r="H152" i="78"/>
  <c r="G152" i="78"/>
  <c r="F152" i="78"/>
  <c r="E152" i="78"/>
  <c r="D152" i="78"/>
  <c r="C152" i="78"/>
  <c r="J136" i="78"/>
  <c r="J128" i="78" s="1"/>
  <c r="I136" i="78"/>
  <c r="I128" i="78" s="1"/>
  <c r="H136" i="78"/>
  <c r="G136" i="78"/>
  <c r="F136" i="78"/>
  <c r="E136" i="78"/>
  <c r="E128" i="78" s="1"/>
  <c r="D136" i="78"/>
  <c r="C136" i="78"/>
  <c r="H128" i="78"/>
  <c r="G128" i="78"/>
  <c r="F128" i="78"/>
  <c r="D128" i="78"/>
  <c r="C128" i="78"/>
  <c r="J102" i="78"/>
  <c r="I102" i="78"/>
  <c r="H102" i="78"/>
  <c r="G102" i="78"/>
  <c r="F102" i="78"/>
  <c r="E102" i="78"/>
  <c r="D102" i="78"/>
  <c r="C102" i="78"/>
  <c r="J86" i="78"/>
  <c r="I86" i="78"/>
  <c r="H86" i="78"/>
  <c r="G86" i="78"/>
  <c r="F86" i="78"/>
  <c r="E86" i="78"/>
  <c r="D86" i="78"/>
  <c r="C86" i="78"/>
  <c r="J78" i="78"/>
  <c r="I78" i="78"/>
  <c r="H78" i="78"/>
  <c r="G78" i="78"/>
  <c r="F78" i="78"/>
  <c r="E78" i="78"/>
  <c r="D78" i="78"/>
  <c r="C78" i="78"/>
  <c r="J43" i="78"/>
  <c r="I43" i="78"/>
  <c r="H43" i="78"/>
  <c r="G43" i="78"/>
  <c r="F43" i="78"/>
  <c r="E43" i="78"/>
  <c r="D43" i="78"/>
  <c r="C43" i="78"/>
  <c r="J27" i="78"/>
  <c r="J19" i="78" s="1"/>
  <c r="I27" i="78"/>
  <c r="I19" i="78" s="1"/>
  <c r="H27" i="78"/>
  <c r="G27" i="78"/>
  <c r="F27" i="78"/>
  <c r="E27" i="78"/>
  <c r="E19" i="78" s="1"/>
  <c r="D27" i="78"/>
  <c r="C27" i="78"/>
  <c r="H19" i="78"/>
  <c r="G19" i="78"/>
  <c r="F19" i="78"/>
  <c r="D19" i="78"/>
  <c r="C19" i="78"/>
  <c r="E117" i="77"/>
  <c r="L116" i="77"/>
  <c r="L117" i="77" s="1"/>
  <c r="K116" i="77"/>
  <c r="K117" i="77" s="1"/>
  <c r="J116" i="77"/>
  <c r="J117" i="77" s="1"/>
  <c r="I116" i="77"/>
  <c r="I117" i="77" s="1"/>
  <c r="H116" i="77"/>
  <c r="H117" i="77" s="1"/>
  <c r="G116" i="77"/>
  <c r="G117" i="77" s="1"/>
  <c r="F116" i="77"/>
  <c r="E116" i="77"/>
  <c r="N115" i="77"/>
  <c r="M115" i="77"/>
  <c r="N114" i="77"/>
  <c r="M114" i="77"/>
  <c r="N113" i="77"/>
  <c r="P113" i="77" s="1"/>
  <c r="M113" i="77"/>
  <c r="O113" i="77" s="1"/>
  <c r="N112" i="77"/>
  <c r="M112" i="77"/>
  <c r="N111" i="77"/>
  <c r="P111" i="77" s="1"/>
  <c r="M111" i="77"/>
  <c r="N110" i="77"/>
  <c r="M110" i="77"/>
  <c r="N109" i="77"/>
  <c r="M109" i="77"/>
  <c r="O109" i="77" s="1"/>
  <c r="N108" i="77"/>
  <c r="M108" i="77"/>
  <c r="N107" i="77"/>
  <c r="P107" i="77" s="1"/>
  <c r="M107" i="77"/>
  <c r="N106" i="77"/>
  <c r="M106" i="77"/>
  <c r="N105" i="77"/>
  <c r="M105" i="77"/>
  <c r="O105" i="77" s="1"/>
  <c r="N104" i="77"/>
  <c r="M104" i="77"/>
  <c r="N103" i="77"/>
  <c r="P103" i="77" s="1"/>
  <c r="M103" i="77"/>
  <c r="N102" i="77"/>
  <c r="M102" i="77"/>
  <c r="N101" i="77"/>
  <c r="M101" i="77"/>
  <c r="O101" i="77" s="1"/>
  <c r="N100" i="77"/>
  <c r="M100" i="77"/>
  <c r="N99" i="77"/>
  <c r="M99" i="77"/>
  <c r="N98" i="77"/>
  <c r="M98" i="77"/>
  <c r="N97" i="77"/>
  <c r="P97" i="77" s="1"/>
  <c r="M97" i="77"/>
  <c r="M116" i="77" s="1"/>
  <c r="M117" i="77" s="1"/>
  <c r="E97" i="77"/>
  <c r="N96" i="77"/>
  <c r="M96" i="77"/>
  <c r="N95" i="77"/>
  <c r="M95" i="77"/>
  <c r="N94" i="77"/>
  <c r="M94" i="77"/>
  <c r="L91" i="77"/>
  <c r="K91" i="77"/>
  <c r="J91" i="77"/>
  <c r="I91" i="77"/>
  <c r="H91" i="77"/>
  <c r="G91" i="77"/>
  <c r="F91" i="77"/>
  <c r="F117" i="77" s="1"/>
  <c r="E91" i="77"/>
  <c r="N90" i="77"/>
  <c r="M90" i="77"/>
  <c r="O89" i="77"/>
  <c r="N89" i="77"/>
  <c r="M89" i="77"/>
  <c r="N88" i="77"/>
  <c r="N91" i="77" s="1"/>
  <c r="M88" i="77"/>
  <c r="M91" i="77" s="1"/>
  <c r="K82" i="77"/>
  <c r="L81" i="77"/>
  <c r="K81" i="77"/>
  <c r="J81" i="77"/>
  <c r="J82" i="77" s="1"/>
  <c r="H81" i="77"/>
  <c r="G81" i="77"/>
  <c r="G82" i="77" s="1"/>
  <c r="F81" i="77"/>
  <c r="F82" i="77" s="1"/>
  <c r="O80" i="77"/>
  <c r="N80" i="77"/>
  <c r="M80" i="77"/>
  <c r="D80" i="77"/>
  <c r="P79" i="77"/>
  <c r="N79" i="77"/>
  <c r="M79" i="77"/>
  <c r="D79" i="77"/>
  <c r="P78" i="77"/>
  <c r="N78" i="77"/>
  <c r="M78" i="77"/>
  <c r="O78" i="77" s="1"/>
  <c r="D78" i="77"/>
  <c r="N77" i="77"/>
  <c r="P77" i="77" s="1"/>
  <c r="M77" i="77"/>
  <c r="D77" i="77"/>
  <c r="O76" i="77"/>
  <c r="N76" i="77"/>
  <c r="P76" i="77" s="1"/>
  <c r="M76" i="77"/>
  <c r="D76" i="77"/>
  <c r="P75" i="77"/>
  <c r="O75" i="77"/>
  <c r="N75" i="77"/>
  <c r="M75" i="77"/>
  <c r="D75" i="77"/>
  <c r="N74" i="77"/>
  <c r="M74" i="77"/>
  <c r="O74" i="77" s="1"/>
  <c r="D74" i="77"/>
  <c r="N73" i="77"/>
  <c r="P73" i="77" s="1"/>
  <c r="M73" i="77"/>
  <c r="D73" i="77"/>
  <c r="O72" i="77"/>
  <c r="N72" i="77"/>
  <c r="P72" i="77" s="1"/>
  <c r="M72" i="77"/>
  <c r="D72" i="77"/>
  <c r="P71" i="77"/>
  <c r="O71" i="77"/>
  <c r="N71" i="77"/>
  <c r="M71" i="77"/>
  <c r="D71" i="77"/>
  <c r="N70" i="77"/>
  <c r="M70" i="77"/>
  <c r="O70" i="77" s="1"/>
  <c r="D70" i="77"/>
  <c r="N69" i="77"/>
  <c r="P69" i="77" s="1"/>
  <c r="M69" i="77"/>
  <c r="D69" i="77"/>
  <c r="O68" i="77"/>
  <c r="N68" i="77"/>
  <c r="P68" i="77" s="1"/>
  <c r="M68" i="77"/>
  <c r="D68" i="77"/>
  <c r="P67" i="77"/>
  <c r="O67" i="77"/>
  <c r="N67" i="77"/>
  <c r="M67" i="77"/>
  <c r="D67" i="77"/>
  <c r="N66" i="77"/>
  <c r="M66" i="77"/>
  <c r="O66" i="77" s="1"/>
  <c r="D66" i="77"/>
  <c r="N65" i="77"/>
  <c r="P65" i="77" s="1"/>
  <c r="M65" i="77"/>
  <c r="E65" i="77"/>
  <c r="D65" i="77"/>
  <c r="N64" i="77"/>
  <c r="M64" i="77"/>
  <c r="D64" i="77"/>
  <c r="P63" i="77"/>
  <c r="N63" i="77"/>
  <c r="M63" i="77"/>
  <c r="D63" i="77"/>
  <c r="N62" i="77"/>
  <c r="P62" i="77" s="1"/>
  <c r="M62" i="77"/>
  <c r="I62" i="77"/>
  <c r="I81" i="77" s="1"/>
  <c r="E62" i="77"/>
  <c r="E81" i="77" s="1"/>
  <c r="E82" i="77" s="1"/>
  <c r="D62" i="77"/>
  <c r="P61" i="77"/>
  <c r="N61" i="77"/>
  <c r="M61" i="77"/>
  <c r="O61" i="77" s="1"/>
  <c r="O96" i="77" s="1"/>
  <c r="D61" i="77"/>
  <c r="N60" i="77"/>
  <c r="M60" i="77"/>
  <c r="O60" i="77" s="1"/>
  <c r="O95" i="77" s="1"/>
  <c r="D60" i="77"/>
  <c r="N59" i="77"/>
  <c r="M59" i="77"/>
  <c r="M81" i="77" s="1"/>
  <c r="D59" i="77"/>
  <c r="K56" i="77"/>
  <c r="J56" i="77"/>
  <c r="H56" i="77"/>
  <c r="G56" i="77"/>
  <c r="E56" i="77"/>
  <c r="O55" i="77"/>
  <c r="N55" i="77"/>
  <c r="M55" i="77"/>
  <c r="P54" i="77"/>
  <c r="O54" i="77"/>
  <c r="O90" i="77" s="1"/>
  <c r="N54" i="77"/>
  <c r="M54" i="77"/>
  <c r="L53" i="77"/>
  <c r="L56" i="77" s="1"/>
  <c r="I53" i="77"/>
  <c r="H53" i="77"/>
  <c r="F53" i="77"/>
  <c r="F56" i="77" s="1"/>
  <c r="B50" i="77"/>
  <c r="J47" i="77"/>
  <c r="G47" i="77"/>
  <c r="F47" i="77"/>
  <c r="L46" i="77"/>
  <c r="J46" i="77"/>
  <c r="H46" i="77"/>
  <c r="G46" i="77"/>
  <c r="F46" i="77"/>
  <c r="E46" i="77"/>
  <c r="N45" i="77"/>
  <c r="M45" i="77"/>
  <c r="D45" i="77"/>
  <c r="N44" i="77"/>
  <c r="F167" i="77" s="1"/>
  <c r="M44" i="77"/>
  <c r="E167" i="77" s="1"/>
  <c r="E204" i="78" s="1"/>
  <c r="D44" i="77"/>
  <c r="N43" i="77"/>
  <c r="M43" i="77"/>
  <c r="E166" i="77" s="1"/>
  <c r="E203" i="78" s="1"/>
  <c r="D43" i="77"/>
  <c r="N42" i="77"/>
  <c r="F165" i="77" s="1"/>
  <c r="K42" i="77"/>
  <c r="M42" i="77" s="1"/>
  <c r="E165" i="77" s="1"/>
  <c r="E202" i="78" s="1"/>
  <c r="D42" i="77"/>
  <c r="N41" i="77"/>
  <c r="M41" i="77"/>
  <c r="D41" i="77"/>
  <c r="N40" i="77"/>
  <c r="F163" i="77" s="1"/>
  <c r="M40" i="77"/>
  <c r="E163" i="77" s="1"/>
  <c r="E200" i="78" s="1"/>
  <c r="D40" i="77"/>
  <c r="N39" i="77"/>
  <c r="F162" i="77" s="1"/>
  <c r="M39" i="77"/>
  <c r="E162" i="77" s="1"/>
  <c r="E199" i="78" s="1"/>
  <c r="D39" i="77"/>
  <c r="N38" i="77"/>
  <c r="F161" i="77" s="1"/>
  <c r="M38" i="77"/>
  <c r="E161" i="77" s="1"/>
  <c r="E198" i="78" s="1"/>
  <c r="D38" i="77"/>
  <c r="N37" i="77"/>
  <c r="M37" i="77"/>
  <c r="D37" i="77"/>
  <c r="N36" i="77"/>
  <c r="F159" i="77" s="1"/>
  <c r="M36" i="77"/>
  <c r="E159" i="77" s="1"/>
  <c r="D36" i="77"/>
  <c r="N35" i="77"/>
  <c r="F158" i="77" s="1"/>
  <c r="M35" i="77"/>
  <c r="E158" i="77" s="1"/>
  <c r="E195" i="78" s="1"/>
  <c r="D35" i="77"/>
  <c r="N34" i="77"/>
  <c r="F157" i="77" s="1"/>
  <c r="M34" i="77"/>
  <c r="E157" i="77" s="1"/>
  <c r="E194" i="78" s="1"/>
  <c r="D34" i="77"/>
  <c r="N33" i="77"/>
  <c r="M33" i="77"/>
  <c r="D33" i="77"/>
  <c r="N32" i="77"/>
  <c r="F155" i="77" s="1"/>
  <c r="M32" i="77"/>
  <c r="E155" i="77" s="1"/>
  <c r="D32" i="77"/>
  <c r="N31" i="77"/>
  <c r="F154" i="77" s="1"/>
  <c r="M31" i="77"/>
  <c r="E154" i="77" s="1"/>
  <c r="E191" i="78" s="1"/>
  <c r="D31" i="77"/>
  <c r="N30" i="77"/>
  <c r="F153" i="77" s="1"/>
  <c r="M30" i="77"/>
  <c r="E153" i="77" s="1"/>
  <c r="E190" i="78" s="1"/>
  <c r="K30" i="77"/>
  <c r="I30" i="77"/>
  <c r="D30" i="77"/>
  <c r="N29" i="77"/>
  <c r="P64" i="77" s="1"/>
  <c r="M29" i="77"/>
  <c r="O64" i="77" s="1"/>
  <c r="D29" i="77"/>
  <c r="N28" i="77"/>
  <c r="F151" i="77" s="1"/>
  <c r="M28" i="77"/>
  <c r="E151" i="77" s="1"/>
  <c r="E188" i="78" s="1"/>
  <c r="D28" i="77"/>
  <c r="N27" i="77"/>
  <c r="I27" i="77"/>
  <c r="M27" i="77" s="1"/>
  <c r="E150" i="77" s="1"/>
  <c r="E187" i="78" s="1"/>
  <c r="D27" i="77"/>
  <c r="N26" i="77"/>
  <c r="M26" i="77"/>
  <c r="E149" i="77" s="1"/>
  <c r="E186" i="78" s="1"/>
  <c r="D26" i="77"/>
  <c r="N25" i="77"/>
  <c r="F148" i="77" s="1"/>
  <c r="M25" i="77"/>
  <c r="D25" i="77"/>
  <c r="N24" i="77"/>
  <c r="M24" i="77"/>
  <c r="E147" i="77" s="1"/>
  <c r="E184" i="78" s="1"/>
  <c r="D24" i="77"/>
  <c r="L21" i="77"/>
  <c r="K21" i="77"/>
  <c r="J21" i="77"/>
  <c r="I21" i="77"/>
  <c r="H21" i="77"/>
  <c r="G21" i="77"/>
  <c r="F21" i="77"/>
  <c r="E21" i="77"/>
  <c r="N20" i="77"/>
  <c r="P55" i="77" s="1"/>
  <c r="M20" i="77"/>
  <c r="N19" i="77"/>
  <c r="M19" i="77"/>
  <c r="M21" i="77" s="1"/>
  <c r="N18" i="77"/>
  <c r="N21" i="77" s="1"/>
  <c r="M18" i="77"/>
  <c r="D36" i="76"/>
  <c r="F35" i="76"/>
  <c r="F36" i="76" s="1"/>
  <c r="D35" i="76"/>
  <c r="C35" i="76"/>
  <c r="E34" i="76"/>
  <c r="G34" i="76" s="1"/>
  <c r="G33" i="76"/>
  <c r="E33" i="76"/>
  <c r="E32" i="76"/>
  <c r="G32" i="76" s="1"/>
  <c r="G31" i="76"/>
  <c r="E31" i="76"/>
  <c r="E30" i="76"/>
  <c r="G30" i="76" s="1"/>
  <c r="G29" i="76"/>
  <c r="E29" i="76"/>
  <c r="E28" i="76"/>
  <c r="G28" i="76" s="1"/>
  <c r="G27" i="76"/>
  <c r="E27" i="76"/>
  <c r="E26" i="76"/>
  <c r="G26" i="76" s="1"/>
  <c r="G25" i="76"/>
  <c r="E25" i="76"/>
  <c r="E24" i="76"/>
  <c r="G24" i="76" s="1"/>
  <c r="G23" i="76"/>
  <c r="E23" i="76"/>
  <c r="E22" i="76"/>
  <c r="G22" i="76" s="1"/>
  <c r="G21" i="76"/>
  <c r="E21" i="76"/>
  <c r="E20" i="76"/>
  <c r="G20" i="76" s="1"/>
  <c r="G19" i="76"/>
  <c r="E19" i="76"/>
  <c r="E18" i="76"/>
  <c r="G18" i="76" s="1"/>
  <c r="G17" i="76"/>
  <c r="E17" i="76"/>
  <c r="E16" i="76"/>
  <c r="G16" i="76" s="1"/>
  <c r="G15" i="76"/>
  <c r="E15" i="76"/>
  <c r="E14" i="76"/>
  <c r="G14" i="76" s="1"/>
  <c r="G13" i="76"/>
  <c r="E13" i="76"/>
  <c r="F10" i="76"/>
  <c r="D10" i="76"/>
  <c r="C10" i="76"/>
  <c r="C36" i="76" s="1"/>
  <c r="E9" i="76"/>
  <c r="G9" i="76" s="1"/>
  <c r="G10" i="76" s="1"/>
  <c r="F8" i="76"/>
  <c r="F12" i="76" s="1"/>
  <c r="E8" i="76"/>
  <c r="E12" i="76" s="1"/>
  <c r="C8" i="76"/>
  <c r="C12" i="76" s="1"/>
  <c r="F6" i="76"/>
  <c r="D6" i="76"/>
  <c r="C6" i="76"/>
  <c r="E5" i="76"/>
  <c r="G5" i="76" s="1"/>
  <c r="G6" i="76" s="1"/>
  <c r="B15" i="75"/>
  <c r="E177" i="89" l="1"/>
  <c r="E181" i="90" s="1"/>
  <c r="E185" i="90"/>
  <c r="E206" i="90" s="1"/>
  <c r="E202" i="89"/>
  <c r="E203" i="89" s="1"/>
  <c r="N91" i="89"/>
  <c r="P65" i="89"/>
  <c r="P120" i="89"/>
  <c r="P124" i="89" s="1"/>
  <c r="P150" i="89" s="1"/>
  <c r="O65" i="89"/>
  <c r="O91" i="89" s="1"/>
  <c r="O120" i="89"/>
  <c r="O124" i="89" s="1"/>
  <c r="O150" i="89" s="1"/>
  <c r="P91" i="89"/>
  <c r="M71" i="86"/>
  <c r="O100" i="83"/>
  <c r="F220" i="83"/>
  <c r="O145" i="83"/>
  <c r="P150" i="83"/>
  <c r="P166" i="83" s="1"/>
  <c r="P167" i="83" s="1"/>
  <c r="O141" i="83"/>
  <c r="O74" i="83"/>
  <c r="E184" i="84"/>
  <c r="E206" i="84" s="1"/>
  <c r="E207" i="84" s="1"/>
  <c r="E219" i="83"/>
  <c r="E220" i="83" s="1"/>
  <c r="O166" i="83"/>
  <c r="O167" i="83" s="1"/>
  <c r="M167" i="83"/>
  <c r="B45" i="85"/>
  <c r="M100" i="83"/>
  <c r="P74" i="83"/>
  <c r="P100" i="83" s="1"/>
  <c r="P137" i="83"/>
  <c r="P141" i="83" s="1"/>
  <c r="N56" i="80"/>
  <c r="N64" i="80"/>
  <c r="N59" i="80"/>
  <c r="N61" i="80"/>
  <c r="N63" i="80"/>
  <c r="N67" i="80"/>
  <c r="N69" i="80"/>
  <c r="L71" i="80"/>
  <c r="M34" i="80"/>
  <c r="N34" i="80"/>
  <c r="N50" i="80" s="1"/>
  <c r="L38" i="79"/>
  <c r="L37" i="79"/>
  <c r="L29" i="79"/>
  <c r="O99" i="77"/>
  <c r="O103" i="77"/>
  <c r="O107" i="77"/>
  <c r="O111" i="77"/>
  <c r="O115" i="77"/>
  <c r="E148" i="77"/>
  <c r="E185" i="78" s="1"/>
  <c r="E206" i="78" s="1"/>
  <c r="E156" i="77"/>
  <c r="E193" i="78" s="1"/>
  <c r="E164" i="77"/>
  <c r="E201" i="78" s="1"/>
  <c r="J21" i="79"/>
  <c r="L47" i="77"/>
  <c r="P59" i="77"/>
  <c r="O62" i="77"/>
  <c r="P101" i="77"/>
  <c r="P105" i="77"/>
  <c r="F152" i="77"/>
  <c r="F156" i="77"/>
  <c r="F160" i="77"/>
  <c r="F164" i="77"/>
  <c r="F168" i="77"/>
  <c r="H47" i="77"/>
  <c r="M46" i="77"/>
  <c r="M47" i="77" s="1"/>
  <c r="O59" i="77"/>
  <c r="O65" i="77"/>
  <c r="O69" i="77"/>
  <c r="O73" i="77"/>
  <c r="O108" i="77" s="1"/>
  <c r="O77" i="77"/>
  <c r="L82" i="77"/>
  <c r="P90" i="77"/>
  <c r="P95" i="77"/>
  <c r="O100" i="77"/>
  <c r="O102" i="77"/>
  <c r="O104" i="77"/>
  <c r="O106" i="77"/>
  <c r="O110" i="77"/>
  <c r="O112" i="77"/>
  <c r="O63" i="77"/>
  <c r="O98" i="77" s="1"/>
  <c r="O97" i="77"/>
  <c r="E152" i="77"/>
  <c r="E189" i="78" s="1"/>
  <c r="E160" i="77"/>
  <c r="E197" i="78" s="1"/>
  <c r="E168" i="77"/>
  <c r="E205" i="78" s="1"/>
  <c r="B44" i="79"/>
  <c r="B45" i="79" s="1"/>
  <c r="F147" i="77"/>
  <c r="N46" i="77"/>
  <c r="N47" i="77" s="1"/>
  <c r="P60" i="77"/>
  <c r="P96" i="77"/>
  <c r="P99" i="77"/>
  <c r="F149" i="77"/>
  <c r="K46" i="77"/>
  <c r="K47" i="77" s="1"/>
  <c r="E47" i="77"/>
  <c r="I46" i="77"/>
  <c r="I47" i="77" s="1"/>
  <c r="I56" i="77"/>
  <c r="I82" i="77" s="1"/>
  <c r="M53" i="77"/>
  <c r="P66" i="77"/>
  <c r="P70" i="77"/>
  <c r="P74" i="77"/>
  <c r="P109" i="77" s="1"/>
  <c r="O79" i="77"/>
  <c r="O114" i="77" s="1"/>
  <c r="P80" i="77"/>
  <c r="P115" i="77" s="1"/>
  <c r="H82" i="77"/>
  <c r="N81" i="77"/>
  <c r="P89" i="77"/>
  <c r="P94" i="77"/>
  <c r="P98" i="77"/>
  <c r="P100" i="77"/>
  <c r="P102" i="77"/>
  <c r="P104" i="77"/>
  <c r="P106" i="77"/>
  <c r="P108" i="77"/>
  <c r="P110" i="77"/>
  <c r="P112" i="77"/>
  <c r="P114" i="77"/>
  <c r="N116" i="77"/>
  <c r="N117" i="77" s="1"/>
  <c r="F150" i="77"/>
  <c r="F166" i="77"/>
  <c r="C45" i="79"/>
  <c r="K21" i="79"/>
  <c r="M28" i="79"/>
  <c r="M37" i="79" s="1"/>
  <c r="M38" i="79" s="1"/>
  <c r="N53" i="77"/>
  <c r="G35" i="76"/>
  <c r="G36" i="76" s="1"/>
  <c r="E6" i="76"/>
  <c r="E10" i="76"/>
  <c r="E35" i="76"/>
  <c r="E36" i="76" s="1"/>
  <c r="E207" i="90" l="1"/>
  <c r="N55" i="80"/>
  <c r="N71" i="80" s="1"/>
  <c r="M55" i="80"/>
  <c r="M71" i="80" s="1"/>
  <c r="M50" i="80"/>
  <c r="M56" i="77"/>
  <c r="O53" i="77"/>
  <c r="N56" i="77"/>
  <c r="F144" i="77" s="1"/>
  <c r="F181" i="78" s="1"/>
  <c r="F207" i="78" s="1"/>
  <c r="P53" i="77"/>
  <c r="E169" i="77"/>
  <c r="M29" i="79"/>
  <c r="P116" i="77"/>
  <c r="F169" i="77"/>
  <c r="O94" i="77"/>
  <c r="O116" i="77" s="1"/>
  <c r="O81" i="77"/>
  <c r="P81" i="77"/>
  <c r="N82" i="77" l="1"/>
  <c r="O117" i="77"/>
  <c r="O88" i="77"/>
  <c r="O91" i="77" s="1"/>
  <c r="O56" i="77"/>
  <c r="O82" i="77" s="1"/>
  <c r="P82" i="77"/>
  <c r="P117" i="77"/>
  <c r="F170" i="77"/>
  <c r="P56" i="77"/>
  <c r="P88" i="77"/>
  <c r="P91" i="77" s="1"/>
  <c r="E144" i="77"/>
  <c r="E181" i="78" s="1"/>
  <c r="E207" i="78" s="1"/>
  <c r="M82" i="77"/>
  <c r="E170" i="77" l="1"/>
</calcChain>
</file>

<file path=xl/sharedStrings.xml><?xml version="1.0" encoding="utf-8"?>
<sst xmlns="http://schemas.openxmlformats.org/spreadsheetml/2006/main" count="2916" uniqueCount="220">
  <si>
    <t>ÀREA FINANCIERA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</si>
  <si>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</si>
  <si>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</si>
  <si>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</si>
  <si>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</si>
  <si>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</si>
  <si>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</si>
  <si>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</si>
  <si>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</si>
  <si>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</si>
  <si>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</si>
  <si>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</si>
  <si>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</si>
  <si>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</si>
  <si>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</si>
  <si>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</si>
  <si>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</si>
  <si>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</si>
  <si>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</si>
  <si>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</si>
  <si>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</si>
  <si>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</si>
  <si>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</si>
  <si>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</si>
  <si>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</si>
  <si>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</si>
  <si>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</si>
  <si>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</si>
  <si>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</si>
  <si>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</si>
  <si>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</si>
  <si>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</si>
  <si>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</si>
  <si>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</si>
  <si>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</si>
  <si>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</si>
  <si>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</si>
  <si>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</si>
  <si>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</si>
  <si>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</si>
  <si>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EQUIPO MEDICO SANITARIO Y DE LABORATORIO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</si>
  <si>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</si>
  <si>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</si>
  <si>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</si>
  <si>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</si>
  <si>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</si>
  <si>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</si>
  <si>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</si>
  <si>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</si>
  <si>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PRODUCTOS DE PAPEL O CARTON</t>
  </si>
  <si>
    <t>TOTAL ANUAL</t>
  </si>
  <si>
    <t>TOTAL GASTOS DE FUNCIONAMIENTO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</si>
  <si>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</si>
  <si>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</si>
  <si>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</si>
  <si>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</si>
  <si>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</si>
  <si>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</si>
  <si>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</si>
  <si>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</si>
  <si>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</si>
  <si>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</si>
  <si>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</si>
  <si>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</si>
  <si>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</si>
  <si>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</si>
  <si>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</si>
  <si>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</si>
  <si>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</si>
  <si>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</si>
  <si>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</si>
  <si>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</si>
  <si>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</si>
  <si>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</si>
  <si>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</si>
  <si>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</si>
  <si>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</si>
  <si>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</si>
  <si>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</si>
  <si>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</si>
  <si>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</si>
  <si>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</si>
  <si>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</si>
  <si>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CORREO ELECTRÓNICO Y TELÉFONO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</si>
  <si>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</si>
  <si>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</si>
  <si>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</si>
  <si>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</si>
  <si>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</si>
  <si>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</si>
  <si>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</si>
  <si>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</si>
  <si>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</si>
  <si>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</si>
  <si>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</si>
  <si>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</si>
  <si>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</si>
  <si>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</si>
  <si>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</si>
  <si>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 xml:space="preserve">        Jefe de Contabilidad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</si>
  <si>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</si>
  <si>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</si>
  <si>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</si>
  <si>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</si>
  <si>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</si>
  <si>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</si>
  <si>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</si>
  <si>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</si>
  <si>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</si>
  <si>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</si>
  <si>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</si>
  <si>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</si>
  <si>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</si>
  <si>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</si>
  <si>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</si>
  <si>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</si>
  <si>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</si>
  <si>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 xml:space="preserve">                    Autorizado por: </t>
  </si>
  <si>
    <t xml:space="preserve"> VÍctor Cresencio Reyes Porres</t>
  </si>
  <si>
    <t xml:space="preserve">          Jefe de Contabilidad</t>
  </si>
  <si>
    <t>Total cuatrimestre</t>
  </si>
  <si>
    <t>_______________________________________</t>
  </si>
  <si>
    <t>FONDOS ESTATALES</t>
  </si>
  <si>
    <t>ASIGNACION DEL ESTADO</t>
  </si>
  <si>
    <t>TOTAL ASIGNACION DEL ESTADO</t>
  </si>
  <si>
    <t>011</t>
  </si>
  <si>
    <t>TOTAL RECURSO HUMANO</t>
  </si>
  <si>
    <t>MAT. Y REP. DE OTRAS MAQ. Y EQUIPO</t>
  </si>
  <si>
    <t>TOTAL GENERAL EGRESOS</t>
  </si>
  <si>
    <t>_______________________________</t>
  </si>
  <si>
    <t>TRANSFERENCIAS (+-), AMPLIACION</t>
  </si>
  <si>
    <t>TRANSFERENCIAS (+-)</t>
  </si>
  <si>
    <t>MES</t>
  </si>
  <si>
    <t>VALOR</t>
  </si>
  <si>
    <t>N/A</t>
  </si>
  <si>
    <t>TOTALES…</t>
  </si>
  <si>
    <t>Victor Cresencio Reyes Porres</t>
  </si>
  <si>
    <t>MANT. Y REP. DE OTRAS MAQ. Y EQUIPO</t>
  </si>
  <si>
    <t>MANT. Y REPARACION DE EDIFICIOS</t>
  </si>
  <si>
    <t>dgunicar@yahoo.es          Tel. 24163000</t>
  </si>
  <si>
    <t>Total acumulado</t>
  </si>
  <si>
    <t>PRESUPUESTO AJUSTADO 2,020</t>
  </si>
  <si>
    <t>SERVICIO DE INTERNET Y TELEFONIA</t>
  </si>
  <si>
    <t>EQUIPO MEDICO-SANITARIO Y DE LABORATORIO</t>
  </si>
  <si>
    <t>Ejecucion y/o avance de cumplimiento de metas fisicas correspondiente al primer cuatrimestre</t>
  </si>
  <si>
    <t>MONITOREO DE PRESION ARTERIAL</t>
  </si>
  <si>
    <t>EJECUTADO</t>
  </si>
  <si>
    <t>SALDO</t>
  </si>
  <si>
    <t>SUELDOS, CUOTA PATRONAL, BONO 14 Y AGUINALDO</t>
  </si>
  <si>
    <t>GASTOS DE OPERACIÓN</t>
  </si>
  <si>
    <t>MANTENIMIENTO Y REPARACION DE EDIFICIOS</t>
  </si>
  <si>
    <t>Nota:  Presupuesto pendiente de aprobacion, por parte de la comision tecnica del Ministerio</t>
  </si>
  <si>
    <t>de Salud Publica y Asistencia Social.</t>
  </si>
  <si>
    <t>SUELOS Y SALARIOS</t>
  </si>
  <si>
    <t>CUOTA PATRONAL</t>
  </si>
  <si>
    <t>No. De Cur</t>
  </si>
  <si>
    <t>APORTES MINISTERIO DE SALUD PUBLICA Y ASISTENCIA SOCIAL AÑO 2,024</t>
  </si>
  <si>
    <t>FECHA REC.</t>
  </si>
  <si>
    <t>No. RECIBO</t>
  </si>
  <si>
    <t>PRESUPUESTO 2024</t>
  </si>
  <si>
    <t>TOTAL GASTOS DE OPERACIÓN</t>
  </si>
  <si>
    <t>PRESUPUESTO SEPTIEMBRE 2024</t>
  </si>
  <si>
    <t>DECE-5</t>
  </si>
  <si>
    <t>Programación y ejecucion mensual por tipo de gasto año  2024, Expresado en Quetzales primer cuatrimestre 2024</t>
  </si>
  <si>
    <t>CATEGORIA DEL GASTO DE FUNCIONAMIENTO</t>
  </si>
  <si>
    <t>Total Cuatrimestre</t>
  </si>
  <si>
    <t>PROG.</t>
  </si>
  <si>
    <t>BONO 14</t>
  </si>
  <si>
    <t>Programación y ejecucion mensual por tipo de gasto año  2024, Expresado en Quetzales segundo cuatrimestre 2024</t>
  </si>
  <si>
    <t>Total Acumulado</t>
  </si>
  <si>
    <t>Programación y ejecucion mensual por tipo de gasto año  2024, Expresado en Quetzales tercer cuatrimestre 2024</t>
  </si>
  <si>
    <t>Total Acumulado Anual</t>
  </si>
  <si>
    <t>RESUMEN AÑO 2024</t>
  </si>
  <si>
    <t xml:space="preserve">         Lic. Douglas Antonio Díaz Rivera</t>
  </si>
  <si>
    <t xml:space="preserve">                    Representante Legal</t>
  </si>
  <si>
    <t>10 de octubre 2024</t>
  </si>
  <si>
    <t>ANEXO DE DECE-5</t>
  </si>
  <si>
    <t>PROGRAMACION POR TIPO DE GASTO AÑO 2024</t>
  </si>
  <si>
    <t>RESUMEN AL 30 DE SEPTIEMBRE 2024</t>
  </si>
  <si>
    <t>DECE-6</t>
  </si>
  <si>
    <t>Ejecucion fìnanciera por categoria del gasto primer cuatrimestre 2024</t>
  </si>
  <si>
    <t>Categoría del gasto de funcionamiento</t>
  </si>
  <si>
    <t>Prog.</t>
  </si>
  <si>
    <t>Gastos de operación</t>
  </si>
  <si>
    <t>Ejecucion fìnanciera por categoria del gasto segundo cuatrimestre 2024</t>
  </si>
  <si>
    <t>Total cuatrimetre</t>
  </si>
  <si>
    <t>Ejecucion fìnanciera por categoria del gasto tercer cuatrimestre 2024</t>
  </si>
  <si>
    <t>Total Acumulado anual</t>
  </si>
  <si>
    <t>Resumen año 2024</t>
  </si>
  <si>
    <t>año 2024</t>
  </si>
  <si>
    <t>DECE-8</t>
  </si>
  <si>
    <t xml:space="preserve">Meta/Servicio </t>
  </si>
  <si>
    <t>Total servicios/beneficiarios</t>
  </si>
  <si>
    <t>Ejecucion y/o avance de cumplimiento de metas fisicas correspondiente al segundo cuatrimestre</t>
  </si>
  <si>
    <t>Ejecucion y/o avance de cumplimiento de metas fisicas correspondiente al tercer cuatrimestre</t>
  </si>
  <si>
    <t>Total acumulado anual</t>
  </si>
  <si>
    <t xml:space="preserve">             Lic. Douglas Antonio Díaz Rivera</t>
  </si>
  <si>
    <t xml:space="preserve">                        Representante Legal</t>
  </si>
  <si>
    <t xml:space="preserve">               10 de octubre 2,024</t>
  </si>
  <si>
    <t>PRESUPUESTO AJUSTADO 2,024</t>
  </si>
  <si>
    <t>PRESUPUESTO OCTUBRE 2,024</t>
  </si>
  <si>
    <t>(-) REINTEGRO CUOTA IRTRA DE AGOSTO 2024</t>
  </si>
  <si>
    <t>8 de noviembre 2024</t>
  </si>
  <si>
    <t>RESUMEN AL 31 DE OCTUBRE 2024</t>
  </si>
  <si>
    <t>PRESUPUESTO NOVIEMBRE 2,024</t>
  </si>
  <si>
    <t>10 de diciembre 2024</t>
  </si>
  <si>
    <t>RESUMEN AL 30 DE NOVIEMBRE 2024</t>
  </si>
  <si>
    <t xml:space="preserve">               10 de diciembre 2,024</t>
  </si>
  <si>
    <t>PRESUPUESTO DICIEMBRE 2,024</t>
  </si>
  <si>
    <t>AGUINALDO</t>
  </si>
  <si>
    <t>(-) REINTEGRO CUOTA IRTRA DE ENERO A AGOSTO 2024</t>
  </si>
  <si>
    <t>DEPOSITO FONDO COMUN</t>
  </si>
  <si>
    <t>SUMAS IGUALES</t>
  </si>
  <si>
    <t>Dr. Walter Antonio Mazariegos Samayoa</t>
  </si>
  <si>
    <t xml:space="preserve">                      Director General</t>
  </si>
  <si>
    <t>10 de enero 2025</t>
  </si>
  <si>
    <t>RESUMEN AL 31 DE DICIEMBRE 2024</t>
  </si>
  <si>
    <t>_____________________________________</t>
  </si>
  <si>
    <t xml:space="preserve">                        Director General</t>
  </si>
  <si>
    <t xml:space="preserve">               10 de enero 2,025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</si>
</sst>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;[Red]#,##0.00"/>
    <numFmt numFmtId="167" formatCode="0_);[Red]\(0\)"/>
  </numFmts>
  <fonts count="7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12"/>
      <name val="Arial"/>
      <family val="2"/>
    </font>
    <font>
      <sz val="8.5"/>
      <name val="Book Antiqua"/>
      <family val="1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0"/>
      <name val="Book Antiqua"/>
      <family val="1"/>
    </font>
    <font>
      <sz val="9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sz val="10"/>
      <color theme="0"/>
      <name val="Arial"/>
      <family val="2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color rgb="FFFF0000"/>
      <name val="Calibri"/>
      <family val="2"/>
    </font>
    <font>
      <sz val="10"/>
      <name val="Calibri"/>
      <family val="2"/>
    </font>
    <font>
      <b/>
      <i/>
      <sz val="12"/>
      <name val="Calibri"/>
      <family val="2"/>
      <scheme val="minor"/>
    </font>
    <font>
      <sz val="10"/>
      <color theme="1"/>
      <name val="Calibri"/>
      <family val="2"/>
    </font>
    <font>
      <b/>
      <sz val="9"/>
      <color rgb="FFFF0000"/>
      <name val="Book Antiqua"/>
      <family val="1"/>
    </font>
    <font>
      <sz val="9"/>
      <color rgb="FFFF0000"/>
      <name val="Book Antiqua"/>
      <family val="1"/>
    </font>
    <font>
      <sz val="10"/>
      <color theme="0"/>
      <name val="Calibri"/>
      <family val="2"/>
    </font>
    <font>
      <b/>
      <sz val="9"/>
      <color theme="1"/>
      <name val="Calibri"/>
      <family val="2"/>
    </font>
    <font>
      <sz val="8.5"/>
      <color theme="1"/>
      <name val="Book Antiqua"/>
      <family val="1"/>
    </font>
    <font>
      <b/>
      <sz val="9"/>
      <name val="Calibri"/>
      <family val="2"/>
    </font>
    <font>
      <sz val="9"/>
      <color theme="1"/>
      <name val="Calibri"/>
      <family val="2"/>
    </font>
    <font>
      <b/>
      <i/>
      <sz val="1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i/>
      <sz val="9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</cellStyleXfs>
  <cellXfs count="534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0" xfId="0" applyFont="1" applyAlignment="1"/>
    <xf numFmtId="0" fontId="6" fillId="0" borderId="0" xfId="0" applyFont="1" applyBorder="1" applyAlignment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/>
    <xf numFmtId="0" fontId="7" fillId="0" borderId="13" xfId="0" applyFont="1" applyBorder="1" applyAlignment="1">
      <alignment horizontal="center"/>
    </xf>
    <xf numFmtId="0" fontId="3" fillId="0" borderId="0" xfId="0" applyFont="1" applyBorder="1" applyAlignment="1">
      <alignment horizontal="center" vertical="justify"/>
    </xf>
    <xf numFmtId="49" fontId="8" fillId="0" borderId="12" xfId="0" applyNumberFormat="1" applyFont="1" applyBorder="1" applyAlignment="1">
      <alignment horizontal="center"/>
    </xf>
    <xf numFmtId="164" fontId="7" fillId="0" borderId="12" xfId="2" applyFont="1" applyBorder="1"/>
    <xf numFmtId="0" fontId="0" fillId="0" borderId="0" xfId="0" applyBorder="1"/>
    <xf numFmtId="0" fontId="9" fillId="0" borderId="12" xfId="0" applyFont="1" applyBorder="1"/>
    <xf numFmtId="0" fontId="10" fillId="0" borderId="12" xfId="0" applyFont="1" applyBorder="1"/>
    <xf numFmtId="43" fontId="9" fillId="0" borderId="12" xfId="0" applyNumberFormat="1" applyFont="1" applyBorder="1"/>
    <xf numFmtId="164" fontId="10" fillId="0" borderId="12" xfId="2" applyFont="1" applyBorder="1"/>
    <xf numFmtId="37" fontId="9" fillId="0" borderId="14" xfId="0" applyNumberFormat="1" applyFont="1" applyBorder="1"/>
    <xf numFmtId="164" fontId="11" fillId="0" borderId="12" xfId="2" applyFont="1" applyBorder="1"/>
    <xf numFmtId="37" fontId="10" fillId="0" borderId="15" xfId="0" applyNumberFormat="1" applyFont="1" applyBorder="1"/>
    <xf numFmtId="37" fontId="10" fillId="0" borderId="14" xfId="0" applyNumberFormat="1" applyFont="1" applyBorder="1"/>
    <xf numFmtId="37" fontId="10" fillId="0" borderId="16" xfId="0" applyNumberFormat="1" applyFont="1" applyBorder="1"/>
    <xf numFmtId="0" fontId="13" fillId="0" borderId="12" xfId="0" applyFont="1" applyBorder="1"/>
    <xf numFmtId="0" fontId="13" fillId="0" borderId="0" xfId="0" applyFont="1"/>
    <xf numFmtId="164" fontId="12" fillId="0" borderId="12" xfId="2" applyFont="1" applyBorder="1"/>
    <xf numFmtId="164" fontId="14" fillId="0" borderId="12" xfId="2" applyFont="1" applyBorder="1"/>
    <xf numFmtId="164" fontId="15" fillId="0" borderId="12" xfId="2" applyFont="1" applyBorder="1"/>
    <xf numFmtId="0" fontId="3" fillId="0" borderId="0" xfId="0" applyFont="1"/>
    <xf numFmtId="43" fontId="0" fillId="0" borderId="0" xfId="0" applyNumberFormat="1"/>
    <xf numFmtId="164" fontId="0" fillId="0" borderId="0" xfId="0" applyNumberFormat="1"/>
    <xf numFmtId="0" fontId="8" fillId="0" borderId="12" xfId="0" applyFont="1" applyBorder="1"/>
    <xf numFmtId="43" fontId="8" fillId="0" borderId="12" xfId="0" applyNumberFormat="1" applyFont="1" applyBorder="1"/>
    <xf numFmtId="164" fontId="16" fillId="0" borderId="0" xfId="0" applyNumberFormat="1" applyFont="1"/>
    <xf numFmtId="43" fontId="17" fillId="0" borderId="0" xfId="0" applyNumberFormat="1" applyFont="1"/>
    <xf numFmtId="0" fontId="15" fillId="0" borderId="12" xfId="0" applyFont="1" applyBorder="1" applyAlignment="1">
      <alignment horizontal="center"/>
    </xf>
    <xf numFmtId="164" fontId="18" fillId="0" borderId="15" xfId="2" applyFont="1" applyBorder="1"/>
    <xf numFmtId="164" fontId="15" fillId="0" borderId="14" xfId="2" applyFont="1" applyBorder="1"/>
    <xf numFmtId="164" fontId="1" fillId="0" borderId="0" xfId="2" applyFont="1"/>
    <xf numFmtId="0" fontId="0" fillId="0" borderId="12" xfId="0" applyBorder="1"/>
    <xf numFmtId="43" fontId="15" fillId="0" borderId="0" xfId="0" applyNumberFormat="1" applyFont="1"/>
    <xf numFmtId="40" fontId="19" fillId="0" borderId="0" xfId="0" applyNumberFormat="1" applyFont="1"/>
    <xf numFmtId="164" fontId="7" fillId="0" borderId="0" xfId="2" applyFont="1" applyBorder="1"/>
    <xf numFmtId="164" fontId="20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4" fontId="8" fillId="0" borderId="12" xfId="0" applyNumberFormat="1" applyFont="1" applyBorder="1"/>
    <xf numFmtId="0" fontId="3" fillId="0" borderId="13" xfId="0" applyFont="1" applyBorder="1" applyAlignment="1">
      <alignment horizontal="center"/>
    </xf>
    <xf numFmtId="0" fontId="3" fillId="0" borderId="12" xfId="0" applyFont="1" applyBorder="1"/>
    <xf numFmtId="164" fontId="15" fillId="0" borderId="0" xfId="2" applyFont="1"/>
    <xf numFmtId="164" fontId="10" fillId="0" borderId="23" xfId="2" applyFont="1" applyBorder="1"/>
    <xf numFmtId="0" fontId="19" fillId="0" borderId="0" xfId="0" applyFont="1"/>
    <xf numFmtId="0" fontId="4" fillId="0" borderId="1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165" fontId="6" fillId="0" borderId="0" xfId="2" applyNumberFormat="1" applyFont="1" applyFill="1" applyBorder="1" applyAlignment="1">
      <alignment wrapText="1"/>
    </xf>
    <xf numFmtId="165" fontId="22" fillId="0" borderId="0" xfId="2" applyNumberFormat="1" applyFont="1" applyFill="1" applyBorder="1" applyAlignment="1">
      <alignment horizontal="center" wrapText="1"/>
    </xf>
    <xf numFmtId="165" fontId="24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/>
    <xf numFmtId="165" fontId="25" fillId="0" borderId="12" xfId="2" applyNumberFormat="1" applyFont="1" applyBorder="1" applyAlignment="1">
      <alignment vertical="top" wrapText="1"/>
    </xf>
    <xf numFmtId="164" fontId="26" fillId="0" borderId="12" xfId="2" applyFont="1" applyBorder="1"/>
    <xf numFmtId="164" fontId="9" fillId="0" borderId="12" xfId="2" applyFont="1" applyBorder="1"/>
    <xf numFmtId="164" fontId="27" fillId="0" borderId="12" xfId="2" applyFont="1" applyBorder="1"/>
    <xf numFmtId="39" fontId="1" fillId="0" borderId="0" xfId="2" applyNumberFormat="1" applyFont="1" applyBorder="1"/>
    <xf numFmtId="164" fontId="13" fillId="0" borderId="12" xfId="2" applyFont="1" applyBorder="1"/>
    <xf numFmtId="164" fontId="29" fillId="0" borderId="12" xfId="2" applyFont="1" applyBorder="1"/>
    <xf numFmtId="165" fontId="1" fillId="0" borderId="0" xfId="2" applyNumberFormat="1" applyFont="1" applyBorder="1"/>
    <xf numFmtId="39" fontId="13" fillId="0" borderId="0" xfId="0" applyNumberFormat="1" applyFont="1"/>
    <xf numFmtId="39" fontId="30" fillId="0" borderId="0" xfId="0" applyNumberFormat="1" applyFont="1"/>
    <xf numFmtId="165" fontId="30" fillId="0" borderId="0" xfId="0" applyNumberFormat="1" applyFont="1"/>
    <xf numFmtId="39" fontId="3" fillId="0" borderId="0" xfId="0" applyNumberFormat="1" applyFont="1"/>
    <xf numFmtId="39" fontId="0" fillId="0" borderId="0" xfId="0" applyNumberFormat="1" applyFont="1"/>
    <xf numFmtId="165" fontId="23" fillId="0" borderId="0" xfId="2" applyNumberFormat="1" applyFont="1" applyFill="1" applyBorder="1" applyAlignment="1">
      <alignment wrapText="1"/>
    </xf>
    <xf numFmtId="165" fontId="25" fillId="0" borderId="0" xfId="2" applyNumberFormat="1" applyFont="1" applyBorder="1" applyAlignment="1">
      <alignment vertical="top" wrapText="1"/>
    </xf>
    <xf numFmtId="164" fontId="31" fillId="0" borderId="0" xfId="2" applyFont="1" applyBorder="1"/>
    <xf numFmtId="164" fontId="28" fillId="0" borderId="0" xfId="2" applyFont="1" applyBorder="1"/>
    <xf numFmtId="165" fontId="25" fillId="0" borderId="0" xfId="2" applyNumberFormat="1" applyFont="1" applyFill="1" applyBorder="1" applyAlignment="1">
      <alignment horizontal="center" wrapText="1"/>
    </xf>
    <xf numFmtId="165" fontId="23" fillId="0" borderId="0" xfId="2" applyNumberFormat="1" applyFont="1" applyBorder="1" applyAlignment="1">
      <alignment vertical="top" wrapText="1"/>
    </xf>
    <xf numFmtId="164" fontId="32" fillId="0" borderId="0" xfId="2" applyFont="1" applyBorder="1"/>
    <xf numFmtId="164" fontId="33" fillId="0" borderId="0" xfId="2" applyFont="1" applyBorder="1"/>
    <xf numFmtId="165" fontId="23" fillId="0" borderId="0" xfId="2" applyNumberFormat="1" applyFont="1" applyBorder="1" applyAlignment="1">
      <alignment horizontal="left" wrapText="1"/>
    </xf>
    <xf numFmtId="165" fontId="23" fillId="0" borderId="12" xfId="2" applyNumberFormat="1" applyFont="1" applyBorder="1" applyAlignment="1">
      <alignment vertical="top" wrapText="1"/>
    </xf>
    <xf numFmtId="164" fontId="34" fillId="0" borderId="12" xfId="2" applyFont="1" applyBorder="1"/>
    <xf numFmtId="0" fontId="3" fillId="0" borderId="1" xfId="0" applyFont="1" applyFill="1" applyBorder="1" applyAlignment="1">
      <alignment horizontal="center"/>
    </xf>
    <xf numFmtId="0" fontId="35" fillId="0" borderId="0" xfId="0" applyFont="1"/>
    <xf numFmtId="165" fontId="23" fillId="0" borderId="15" xfId="2" applyNumberFormat="1" applyFont="1" applyFill="1" applyBorder="1" applyAlignment="1">
      <alignment horizontal="center"/>
    </xf>
    <xf numFmtId="165" fontId="23" fillId="0" borderId="31" xfId="2" applyNumberFormat="1" applyFont="1" applyFill="1" applyBorder="1" applyAlignment="1">
      <alignment horizontal="center"/>
    </xf>
    <xf numFmtId="0" fontId="33" fillId="0" borderId="32" xfId="0" applyFont="1" applyBorder="1" applyAlignment="1">
      <alignment horizontal="center"/>
    </xf>
    <xf numFmtId="165" fontId="36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3" xfId="2" applyNumberFormat="1" applyFont="1" applyBorder="1" applyAlignment="1">
      <alignment horizontal="center"/>
    </xf>
    <xf numFmtId="0" fontId="33" fillId="0" borderId="34" xfId="0" applyFont="1" applyBorder="1" applyAlignment="1">
      <alignment horizontal="center"/>
    </xf>
    <xf numFmtId="165" fontId="36" fillId="0" borderId="12" xfId="2" applyNumberFormat="1" applyFont="1" applyBorder="1" applyAlignment="1">
      <alignment vertical="top" wrapText="1"/>
    </xf>
    <xf numFmtId="165" fontId="36" fillId="0" borderId="12" xfId="2" applyNumberFormat="1" applyFont="1" applyBorder="1" applyAlignment="1">
      <alignment horizontal="left" wrapText="1"/>
    </xf>
    <xf numFmtId="0" fontId="3" fillId="0" borderId="0" xfId="0" applyFont="1" applyBorder="1"/>
    <xf numFmtId="0" fontId="3" fillId="0" borderId="20" xfId="0" applyFont="1" applyBorder="1" applyAlignment="1">
      <alignment horizontal="center"/>
    </xf>
    <xf numFmtId="165" fontId="23" fillId="0" borderId="0" xfId="2" applyNumberFormat="1" applyFont="1" applyBorder="1" applyAlignment="1">
      <alignment horizontal="center"/>
    </xf>
    <xf numFmtId="1" fontId="3" fillId="0" borderId="0" xfId="2" applyNumberFormat="1" applyFont="1" applyBorder="1" applyAlignment="1">
      <alignment horizontal="center"/>
    </xf>
    <xf numFmtId="0" fontId="37" fillId="0" borderId="0" xfId="3" applyBorder="1"/>
    <xf numFmtId="37" fontId="40" fillId="0" borderId="12" xfId="3" applyNumberFormat="1" applyFont="1" applyFill="1" applyBorder="1" applyAlignment="1">
      <alignment horizontal="center"/>
    </xf>
    <xf numFmtId="39" fontId="40" fillId="0" borderId="12" xfId="4" applyNumberFormat="1" applyFont="1" applyFill="1" applyBorder="1"/>
    <xf numFmtId="37" fontId="41" fillId="0" borderId="12" xfId="3" applyNumberFormat="1" applyFont="1" applyFill="1" applyBorder="1"/>
    <xf numFmtId="43" fontId="41" fillId="0" borderId="12" xfId="3" applyNumberFormat="1" applyFont="1" applyFill="1" applyBorder="1"/>
    <xf numFmtId="37" fontId="40" fillId="0" borderId="12" xfId="3" applyNumberFormat="1" applyFont="1" applyFill="1" applyBorder="1"/>
    <xf numFmtId="43" fontId="40" fillId="0" borderId="12" xfId="3" applyNumberFormat="1" applyFont="1" applyFill="1" applyBorder="1"/>
    <xf numFmtId="39" fontId="40" fillId="0" borderId="12" xfId="3" applyNumberFormat="1" applyFont="1" applyFill="1" applyBorder="1"/>
    <xf numFmtId="0" fontId="40" fillId="0" borderId="12" xfId="3" applyNumberFormat="1" applyFont="1" applyFill="1" applyBorder="1" applyAlignment="1" applyProtection="1">
      <alignment vertical="center" wrapText="1"/>
    </xf>
    <xf numFmtId="39" fontId="41" fillId="0" borderId="12" xfId="4" applyNumberFormat="1" applyFont="1" applyFill="1" applyBorder="1"/>
    <xf numFmtId="0" fontId="43" fillId="0" borderId="0" xfId="3" applyFont="1" applyBorder="1" applyAlignment="1">
      <alignment horizontal="center"/>
    </xf>
    <xf numFmtId="0" fontId="43" fillId="0" borderId="0" xfId="3" applyFont="1" applyBorder="1"/>
    <xf numFmtId="0" fontId="41" fillId="0" borderId="0" xfId="3" applyFont="1" applyBorder="1" applyAlignment="1">
      <alignment horizontal="right"/>
    </xf>
    <xf numFmtId="0" fontId="44" fillId="0" borderId="0" xfId="3" applyFont="1" applyBorder="1"/>
    <xf numFmtId="0" fontId="37" fillId="0" borderId="0" xfId="3" applyBorder="1" applyAlignment="1">
      <alignment horizontal="center"/>
    </xf>
    <xf numFmtId="43" fontId="44" fillId="0" borderId="0" xfId="3" applyNumberFormat="1" applyFont="1" applyBorder="1"/>
    <xf numFmtId="0" fontId="37" fillId="0" borderId="0" xfId="3"/>
    <xf numFmtId="0" fontId="37" fillId="0" borderId="0" xfId="3" applyAlignment="1">
      <alignment horizontal="center"/>
    </xf>
    <xf numFmtId="0" fontId="44" fillId="0" borderId="0" xfId="3" applyFont="1"/>
    <xf numFmtId="40" fontId="40" fillId="0" borderId="12" xfId="3" applyNumberFormat="1" applyFont="1" applyFill="1" applyBorder="1"/>
    <xf numFmtId="166" fontId="41" fillId="0" borderId="12" xfId="3" applyNumberFormat="1" applyFont="1" applyFill="1" applyBorder="1"/>
    <xf numFmtId="0" fontId="45" fillId="0" borderId="12" xfId="3" applyFont="1" applyFill="1" applyBorder="1"/>
    <xf numFmtId="0" fontId="47" fillId="0" borderId="12" xfId="0" applyFont="1" applyBorder="1" applyAlignment="1">
      <alignment horizontal="center"/>
    </xf>
    <xf numFmtId="0" fontId="48" fillId="0" borderId="12" xfId="0" applyFont="1" applyBorder="1"/>
    <xf numFmtId="40" fontId="45" fillId="0" borderId="12" xfId="0" applyNumberFormat="1" applyFont="1" applyBorder="1"/>
    <xf numFmtId="0" fontId="47" fillId="0" borderId="0" xfId="0" applyFont="1" applyFill="1" applyBorder="1"/>
    <xf numFmtId="40" fontId="47" fillId="0" borderId="35" xfId="0" applyNumberFormat="1" applyFont="1" applyBorder="1"/>
    <xf numFmtId="0" fontId="49" fillId="0" borderId="0" xfId="0" applyFont="1"/>
    <xf numFmtId="37" fontId="10" fillId="0" borderId="0" xfId="0" applyNumberFormat="1" applyFont="1" applyBorder="1"/>
    <xf numFmtId="164" fontId="12" fillId="0" borderId="0" xfId="0" applyNumberFormat="1" applyFont="1" applyBorder="1"/>
    <xf numFmtId="49" fontId="50" fillId="0" borderId="12" xfId="0" applyNumberFormat="1" applyFont="1" applyBorder="1" applyAlignment="1">
      <alignment horizontal="center"/>
    </xf>
    <xf numFmtId="0" fontId="51" fillId="0" borderId="12" xfId="0" applyFont="1" applyBorder="1" applyAlignment="1">
      <alignment horizontal="center"/>
    </xf>
    <xf numFmtId="0" fontId="52" fillId="0" borderId="0" xfId="0" applyFont="1" applyAlignment="1">
      <alignment horizontal="center" wrapText="1"/>
    </xf>
    <xf numFmtId="38" fontId="3" fillId="0" borderId="6" xfId="2" applyNumberFormat="1" applyFont="1" applyBorder="1" applyAlignment="1">
      <alignment horizontal="center"/>
    </xf>
    <xf numFmtId="38" fontId="3" fillId="0" borderId="17" xfId="2" applyNumberFormat="1" applyFont="1" applyBorder="1" applyAlignment="1">
      <alignment horizontal="center"/>
    </xf>
    <xf numFmtId="43" fontId="38" fillId="0" borderId="12" xfId="3" applyNumberFormat="1" applyFont="1" applyFill="1" applyBorder="1" applyAlignment="1">
      <alignment horizontal="center" vertical="center" wrapText="1"/>
    </xf>
    <xf numFmtId="37" fontId="40" fillId="0" borderId="11" xfId="3" applyNumberFormat="1" applyFont="1" applyFill="1" applyBorder="1" applyAlignment="1">
      <alignment horizontal="center"/>
    </xf>
    <xf numFmtId="39" fontId="40" fillId="0" borderId="22" xfId="4" applyNumberFormat="1" applyFont="1" applyFill="1" applyBorder="1"/>
    <xf numFmtId="37" fontId="40" fillId="0" borderId="30" xfId="3" applyNumberFormat="1" applyFont="1" applyFill="1" applyBorder="1" applyAlignment="1">
      <alignment horizontal="center"/>
    </xf>
    <xf numFmtId="37" fontId="41" fillId="0" borderId="30" xfId="3" applyNumberFormat="1" applyFont="1" applyFill="1" applyBorder="1"/>
    <xf numFmtId="43" fontId="41" fillId="0" borderId="15" xfId="3" applyNumberFormat="1" applyFont="1" applyFill="1" applyBorder="1"/>
    <xf numFmtId="37" fontId="41" fillId="0" borderId="0" xfId="3" applyNumberFormat="1" applyFont="1" applyFill="1" applyBorder="1" applyAlignment="1">
      <alignment horizontal="center"/>
    </xf>
    <xf numFmtId="37" fontId="41" fillId="0" borderId="0" xfId="3" applyNumberFormat="1" applyFont="1" applyFill="1" applyBorder="1"/>
    <xf numFmtId="0" fontId="41" fillId="0" borderId="0" xfId="3" applyFont="1" applyFill="1" applyBorder="1"/>
    <xf numFmtId="0" fontId="45" fillId="0" borderId="0" xfId="3" applyFont="1" applyFill="1" applyBorder="1"/>
    <xf numFmtId="49" fontId="53" fillId="0" borderId="12" xfId="3" applyNumberFormat="1" applyFont="1" applyFill="1" applyBorder="1" applyAlignment="1">
      <alignment horizontal="center"/>
    </xf>
    <xf numFmtId="37" fontId="53" fillId="0" borderId="12" xfId="3" applyNumberFormat="1" applyFont="1" applyFill="1" applyBorder="1" applyAlignment="1">
      <alignment horizontal="center"/>
    </xf>
    <xf numFmtId="37" fontId="54" fillId="0" borderId="12" xfId="3" applyNumberFormat="1" applyFont="1" applyFill="1" applyBorder="1" applyAlignment="1">
      <alignment horizontal="center"/>
    </xf>
    <xf numFmtId="37" fontId="42" fillId="2" borderId="14" xfId="3" applyNumberFormat="1" applyFont="1" applyFill="1" applyBorder="1" applyAlignment="1">
      <alignment horizontal="center"/>
    </xf>
    <xf numFmtId="0" fontId="39" fillId="2" borderId="14" xfId="3" applyFont="1" applyFill="1" applyBorder="1" applyAlignment="1">
      <alignment horizontal="center" vertical="center" wrapText="1"/>
    </xf>
    <xf numFmtId="43" fontId="38" fillId="0" borderId="22" xfId="3" applyNumberFormat="1" applyFont="1" applyFill="1" applyBorder="1" applyAlignment="1">
      <alignment horizontal="center" vertical="center" wrapText="1"/>
    </xf>
    <xf numFmtId="37" fontId="40" fillId="0" borderId="23" xfId="3" applyNumberFormat="1" applyFont="1" applyFill="1" applyBorder="1" applyAlignment="1">
      <alignment horizontal="center"/>
    </xf>
    <xf numFmtId="37" fontId="41" fillId="0" borderId="23" xfId="3" applyNumberFormat="1" applyFont="1" applyFill="1" applyBorder="1"/>
    <xf numFmtId="43" fontId="41" fillId="0" borderId="23" xfId="3" applyNumberFormat="1" applyFont="1" applyFill="1" applyBorder="1"/>
    <xf numFmtId="0" fontId="55" fillId="0" borderId="0" xfId="3" applyFont="1" applyBorder="1" applyAlignment="1"/>
    <xf numFmtId="164" fontId="11" fillId="0" borderId="15" xfId="2" applyFont="1" applyBorder="1"/>
    <xf numFmtId="14" fontId="48" fillId="0" borderId="12" xfId="0" applyNumberFormat="1" applyFont="1" applyBorder="1" applyAlignment="1">
      <alignment horizontal="center"/>
    </xf>
    <xf numFmtId="0" fontId="48" fillId="0" borderId="12" xfId="0" applyFont="1" applyBorder="1" applyAlignment="1">
      <alignment horizontal="center"/>
    </xf>
    <xf numFmtId="0" fontId="47" fillId="0" borderId="12" xfId="0" applyFont="1" applyFill="1" applyBorder="1" applyAlignment="1">
      <alignment horizontal="center"/>
    </xf>
    <xf numFmtId="0" fontId="47" fillId="0" borderId="0" xfId="0" applyFont="1" applyBorder="1"/>
    <xf numFmtId="38" fontId="0" fillId="0" borderId="12" xfId="0" applyNumberFormat="1" applyBorder="1"/>
    <xf numFmtId="38" fontId="0" fillId="0" borderId="12" xfId="0" applyNumberForma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167" fontId="48" fillId="0" borderId="12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6" fillId="0" borderId="5" xfId="0" applyFont="1" applyBorder="1" applyAlignment="1">
      <alignment horizontal="center"/>
    </xf>
    <xf numFmtId="0" fontId="56" fillId="0" borderId="6" xfId="0" applyFont="1" applyBorder="1" applyAlignment="1">
      <alignment horizontal="center"/>
    </xf>
    <xf numFmtId="0" fontId="56" fillId="0" borderId="7" xfId="0" applyFont="1" applyBorder="1" applyAlignment="1">
      <alignment horizontal="center"/>
    </xf>
    <xf numFmtId="0" fontId="57" fillId="0" borderId="20" xfId="0" applyFont="1" applyBorder="1" applyAlignment="1">
      <alignment horizontal="center"/>
    </xf>
    <xf numFmtId="0" fontId="57" fillId="0" borderId="21" xfId="0" applyFont="1" applyBorder="1"/>
    <xf numFmtId="0" fontId="57" fillId="0" borderId="21" xfId="0" applyFont="1" applyBorder="1" applyAlignment="1">
      <alignment horizontal="center"/>
    </xf>
    <xf numFmtId="0" fontId="57" fillId="0" borderId="28" xfId="0" applyFont="1" applyBorder="1" applyAlignment="1">
      <alignment horizontal="center"/>
    </xf>
    <xf numFmtId="0" fontId="57" fillId="0" borderId="39" xfId="0" applyFont="1" applyBorder="1" applyAlignment="1">
      <alignment horizontal="center"/>
    </xf>
    <xf numFmtId="0" fontId="57" fillId="0" borderId="12" xfId="0" applyFont="1" applyBorder="1"/>
    <xf numFmtId="0" fontId="57" fillId="0" borderId="22" xfId="0" applyFont="1" applyBorder="1"/>
    <xf numFmtId="0" fontId="57" fillId="0" borderId="22" xfId="0" applyFont="1" applyBorder="1" applyAlignment="1">
      <alignment horizontal="center"/>
    </xf>
    <xf numFmtId="0" fontId="57" fillId="0" borderId="45" xfId="0" applyFont="1" applyBorder="1" applyAlignment="1">
      <alignment horizontal="center"/>
    </xf>
    <xf numFmtId="49" fontId="58" fillId="0" borderId="34" xfId="0" applyNumberFormat="1" applyFont="1" applyBorder="1" applyAlignment="1">
      <alignment horizontal="center"/>
    </xf>
    <xf numFmtId="164" fontId="57" fillId="0" borderId="12" xfId="2" applyFont="1" applyBorder="1"/>
    <xf numFmtId="164" fontId="57" fillId="0" borderId="37" xfId="2" applyFont="1" applyBorder="1"/>
    <xf numFmtId="43" fontId="0" fillId="0" borderId="0" xfId="0" applyNumberFormat="1" applyBorder="1"/>
    <xf numFmtId="0" fontId="58" fillId="0" borderId="34" xfId="0" applyFont="1" applyBorder="1"/>
    <xf numFmtId="43" fontId="59" fillId="0" borderId="12" xfId="0" applyNumberFormat="1" applyFont="1" applyBorder="1"/>
    <xf numFmtId="0" fontId="59" fillId="0" borderId="12" xfId="0" applyFont="1" applyBorder="1"/>
    <xf numFmtId="164" fontId="59" fillId="0" borderId="12" xfId="0" applyNumberFormat="1" applyFont="1" applyBorder="1"/>
    <xf numFmtId="43" fontId="59" fillId="0" borderId="37" xfId="0" applyNumberFormat="1" applyFont="1" applyBorder="1"/>
    <xf numFmtId="37" fontId="59" fillId="0" borderId="14" xfId="0" applyNumberFormat="1" applyFont="1" applyBorder="1"/>
    <xf numFmtId="37" fontId="44" fillId="0" borderId="12" xfId="0" applyNumberFormat="1" applyFont="1" applyBorder="1"/>
    <xf numFmtId="164" fontId="59" fillId="0" borderId="14" xfId="2" applyFont="1" applyBorder="1"/>
    <xf numFmtId="164" fontId="59" fillId="0" borderId="33" xfId="2" applyFont="1" applyBorder="1"/>
    <xf numFmtId="37" fontId="59" fillId="0" borderId="12" xfId="0" applyNumberFormat="1" applyFont="1" applyBorder="1"/>
    <xf numFmtId="164" fontId="59" fillId="0" borderId="12" xfId="2" applyFont="1" applyBorder="1"/>
    <xf numFmtId="164" fontId="59" fillId="0" borderId="37" xfId="2" applyFont="1" applyBorder="1"/>
    <xf numFmtId="37" fontId="59" fillId="0" borderId="15" xfId="0" applyNumberFormat="1" applyFont="1" applyBorder="1"/>
    <xf numFmtId="37" fontId="44" fillId="0" borderId="15" xfId="0" applyNumberFormat="1" applyFont="1" applyBorder="1"/>
    <xf numFmtId="37" fontId="59" fillId="0" borderId="16" xfId="0" applyNumberFormat="1" applyFont="1" applyBorder="1"/>
    <xf numFmtId="164" fontId="59" fillId="0" borderId="15" xfId="2" applyFont="1" applyBorder="1"/>
    <xf numFmtId="164" fontId="59" fillId="0" borderId="31" xfId="2" applyFont="1" applyBorder="1"/>
    <xf numFmtId="0" fontId="59" fillId="0" borderId="38" xfId="0" applyFont="1" applyBorder="1" applyAlignment="1">
      <alignment horizontal="center"/>
    </xf>
    <xf numFmtId="37" fontId="57" fillId="0" borderId="16" xfId="0" applyNumberFormat="1" applyFont="1" applyBorder="1"/>
    <xf numFmtId="164" fontId="57" fillId="0" borderId="16" xfId="2" applyFont="1" applyBorder="1"/>
    <xf numFmtId="164" fontId="57" fillId="0" borderId="19" xfId="2" applyFont="1" applyBorder="1"/>
    <xf numFmtId="0" fontId="59" fillId="0" borderId="38" xfId="0" applyFont="1" applyBorder="1"/>
    <xf numFmtId="37" fontId="57" fillId="0" borderId="36" xfId="0" applyNumberFormat="1" applyFont="1" applyBorder="1"/>
    <xf numFmtId="43" fontId="57" fillId="0" borderId="16" xfId="0" applyNumberFormat="1" applyFont="1" applyBorder="1"/>
    <xf numFmtId="0" fontId="57" fillId="0" borderId="13" xfId="0" applyFont="1" applyBorder="1" applyAlignment="1">
      <alignment horizontal="center"/>
    </xf>
    <xf numFmtId="0" fontId="57" fillId="0" borderId="7" xfId="0" applyFont="1" applyBorder="1" applyAlignment="1">
      <alignment horizontal="center"/>
    </xf>
    <xf numFmtId="0" fontId="57" fillId="0" borderId="13" xfId="0" applyFont="1" applyBorder="1"/>
    <xf numFmtId="0" fontId="57" fillId="0" borderId="40" xfId="0" applyFont="1" applyBorder="1" applyAlignment="1">
      <alignment horizontal="center"/>
    </xf>
    <xf numFmtId="0" fontId="0" fillId="0" borderId="37" xfId="0" applyBorder="1"/>
    <xf numFmtId="43" fontId="0" fillId="0" borderId="12" xfId="0" applyNumberFormat="1" applyBorder="1"/>
    <xf numFmtId="43" fontId="0" fillId="0" borderId="37" xfId="0" applyNumberFormat="1" applyBorder="1"/>
    <xf numFmtId="164" fontId="59" fillId="0" borderId="23" xfId="2" applyFont="1" applyBorder="1"/>
    <xf numFmtId="43" fontId="0" fillId="0" borderId="15" xfId="0" applyNumberFormat="1" applyBorder="1"/>
    <xf numFmtId="43" fontId="0" fillId="0" borderId="31" xfId="0" applyNumberFormat="1" applyBorder="1"/>
    <xf numFmtId="43" fontId="0" fillId="0" borderId="16" xfId="0" applyNumberFormat="1" applyBorder="1"/>
    <xf numFmtId="43" fontId="0" fillId="0" borderId="19" xfId="0" applyNumberFormat="1" applyBorder="1"/>
    <xf numFmtId="164" fontId="57" fillId="0" borderId="47" xfId="2" applyFont="1" applyBorder="1"/>
    <xf numFmtId="164" fontId="57" fillId="0" borderId="1" xfId="2" applyFont="1" applyBorder="1"/>
    <xf numFmtId="0" fontId="57" fillId="0" borderId="5" xfId="0" applyFont="1" applyBorder="1" applyAlignment="1">
      <alignment horizontal="center"/>
    </xf>
    <xf numFmtId="0" fontId="57" fillId="0" borderId="6" xfId="0" applyFont="1" applyBorder="1" applyAlignment="1">
      <alignment horizontal="center"/>
    </xf>
    <xf numFmtId="0" fontId="57" fillId="0" borderId="44" xfId="0" applyFont="1" applyBorder="1" applyAlignment="1">
      <alignment horizontal="center"/>
    </xf>
    <xf numFmtId="0" fontId="57" fillId="0" borderId="48" xfId="0" applyFont="1" applyBorder="1" applyAlignment="1">
      <alignment horizontal="center"/>
    </xf>
    <xf numFmtId="0" fontId="57" fillId="0" borderId="0" xfId="0" applyFont="1" applyBorder="1" applyAlignment="1">
      <alignment horizontal="center"/>
    </xf>
    <xf numFmtId="0" fontId="57" fillId="0" borderId="49" xfId="0" applyFont="1" applyBorder="1" applyAlignment="1">
      <alignment horizontal="center"/>
    </xf>
    <xf numFmtId="164" fontId="57" fillId="0" borderId="50" xfId="2" applyFont="1" applyBorder="1"/>
    <xf numFmtId="0" fontId="61" fillId="0" borderId="12" xfId="0" applyFont="1" applyBorder="1"/>
    <xf numFmtId="0" fontId="61" fillId="0" borderId="37" xfId="0" applyFont="1" applyBorder="1"/>
    <xf numFmtId="43" fontId="61" fillId="0" borderId="12" xfId="0" applyNumberFormat="1" applyFont="1" applyBorder="1"/>
    <xf numFmtId="43" fontId="61" fillId="0" borderId="37" xfId="0" applyNumberFormat="1" applyFont="1" applyBorder="1"/>
    <xf numFmtId="164" fontId="57" fillId="0" borderId="50" xfId="2" applyFont="1" applyBorder="1" applyAlignment="1"/>
    <xf numFmtId="43" fontId="59" fillId="0" borderId="50" xfId="0" applyNumberFormat="1" applyFont="1" applyBorder="1"/>
    <xf numFmtId="164" fontId="59" fillId="0" borderId="50" xfId="2" applyFont="1" applyBorder="1"/>
    <xf numFmtId="164" fontId="59" fillId="0" borderId="51" xfId="2" applyFont="1" applyBorder="1"/>
    <xf numFmtId="37" fontId="59" fillId="0" borderId="22" xfId="0" applyNumberFormat="1" applyFont="1" applyBorder="1"/>
    <xf numFmtId="43" fontId="61" fillId="0" borderId="42" xfId="0" applyNumberFormat="1" applyFont="1" applyBorder="1"/>
    <xf numFmtId="0" fontId="59" fillId="0" borderId="5" xfId="0" applyFont="1" applyBorder="1" applyAlignment="1">
      <alignment horizontal="center"/>
    </xf>
    <xf numFmtId="37" fontId="57" fillId="0" borderId="6" xfId="0" applyNumberFormat="1" applyFont="1" applyBorder="1"/>
    <xf numFmtId="164" fontId="57" fillId="0" borderId="6" xfId="2" applyFont="1" applyBorder="1"/>
    <xf numFmtId="164" fontId="57" fillId="0" borderId="44" xfId="2" applyFont="1" applyBorder="1"/>
    <xf numFmtId="164" fontId="57" fillId="0" borderId="17" xfId="2" applyFont="1" applyBorder="1"/>
    <xf numFmtId="43" fontId="57" fillId="0" borderId="47" xfId="0" applyNumberFormat="1" applyFont="1" applyBorder="1"/>
    <xf numFmtId="43" fontId="57" fillId="0" borderId="19" xfId="0" applyNumberFormat="1" applyFont="1" applyBorder="1"/>
    <xf numFmtId="0" fontId="2" fillId="0" borderId="0" xfId="0" applyFont="1"/>
    <xf numFmtId="0" fontId="62" fillId="0" borderId="12" xfId="0" applyFont="1" applyBorder="1" applyAlignment="1">
      <alignment horizontal="center"/>
    </xf>
    <xf numFmtId="0" fontId="62" fillId="0" borderId="12" xfId="0" applyFont="1" applyBorder="1"/>
    <xf numFmtId="49" fontId="63" fillId="0" borderId="12" xfId="0" applyNumberFormat="1" applyFont="1" applyBorder="1" applyAlignment="1">
      <alignment horizontal="center"/>
    </xf>
    <xf numFmtId="164" fontId="62" fillId="0" borderId="12" xfId="2" applyFont="1" applyBorder="1"/>
    <xf numFmtId="0" fontId="63" fillId="0" borderId="12" xfId="0" applyFont="1" applyBorder="1"/>
    <xf numFmtId="43" fontId="63" fillId="0" borderId="12" xfId="0" applyNumberFormat="1" applyFont="1" applyBorder="1"/>
    <xf numFmtId="0" fontId="14" fillId="0" borderId="12" xfId="0" applyFont="1" applyBorder="1" applyAlignment="1">
      <alignment horizontal="center"/>
    </xf>
    <xf numFmtId="37" fontId="63" fillId="0" borderId="14" xfId="0" applyNumberFormat="1" applyFont="1" applyBorder="1"/>
    <xf numFmtId="0" fontId="2" fillId="0" borderId="12" xfId="0" applyFont="1" applyBorder="1"/>
    <xf numFmtId="0" fontId="10" fillId="0" borderId="2" xfId="0" applyFont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14" xfId="0" applyFont="1" applyBorder="1"/>
    <xf numFmtId="0" fontId="10" fillId="0" borderId="22" xfId="0" applyFont="1" applyBorder="1" applyAlignment="1">
      <alignment horizontal="center"/>
    </xf>
    <xf numFmtId="0" fontId="10" fillId="0" borderId="18" xfId="0" applyFont="1" applyBorder="1"/>
    <xf numFmtId="164" fontId="32" fillId="0" borderId="52" xfId="2" applyFont="1" applyBorder="1"/>
    <xf numFmtId="164" fontId="18" fillId="0" borderId="52" xfId="2" applyFont="1" applyBorder="1"/>
    <xf numFmtId="49" fontId="64" fillId="0" borderId="34" xfId="0" applyNumberFormat="1" applyFont="1" applyBorder="1" applyAlignment="1">
      <alignment horizontal="center"/>
    </xf>
    <xf numFmtId="0" fontId="64" fillId="0" borderId="32" xfId="0" applyFont="1" applyBorder="1" applyAlignment="1">
      <alignment horizontal="center"/>
    </xf>
    <xf numFmtId="0" fontId="64" fillId="0" borderId="34" xfId="0" applyFont="1" applyBorder="1" applyAlignment="1">
      <alignment horizontal="center"/>
    </xf>
    <xf numFmtId="0" fontId="64" fillId="0" borderId="43" xfId="0" applyFont="1" applyBorder="1" applyAlignment="1">
      <alignment horizontal="center"/>
    </xf>
    <xf numFmtId="0" fontId="64" fillId="0" borderId="38" xfId="0" applyFont="1" applyBorder="1" applyAlignment="1">
      <alignment horizontal="center"/>
    </xf>
    <xf numFmtId="0" fontId="64" fillId="0" borderId="41" xfId="0" applyFont="1" applyBorder="1" applyAlignment="1">
      <alignment horizontal="center"/>
    </xf>
    <xf numFmtId="0" fontId="64" fillId="0" borderId="39" xfId="0" applyFont="1" applyBorder="1" applyAlignment="1">
      <alignment horizontal="center"/>
    </xf>
    <xf numFmtId="0" fontId="56" fillId="0" borderId="4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6" fillId="0" borderId="7" xfId="0" applyFont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43" fontId="39" fillId="2" borderId="12" xfId="3" applyNumberFormat="1" applyFont="1" applyFill="1" applyBorder="1" applyAlignment="1">
      <alignment horizontal="center" vertical="center" wrapText="1"/>
    </xf>
    <xf numFmtId="49" fontId="40" fillId="0" borderId="12" xfId="3" applyNumberFormat="1" applyFont="1" applyFill="1" applyBorder="1" applyAlignment="1">
      <alignment horizontal="center"/>
    </xf>
    <xf numFmtId="43" fontId="39" fillId="2" borderId="22" xfId="3" applyNumberFormat="1" applyFont="1" applyFill="1" applyBorder="1" applyAlignment="1">
      <alignment horizontal="center" vertical="center" wrapText="1"/>
    </xf>
    <xf numFmtId="43" fontId="38" fillId="2" borderId="22" xfId="3" applyNumberFormat="1" applyFont="1" applyFill="1" applyBorder="1" applyAlignment="1">
      <alignment horizontal="center" vertical="center" wrapText="1"/>
    </xf>
    <xf numFmtId="0" fontId="56" fillId="0" borderId="39" xfId="0" applyFont="1" applyBorder="1" applyAlignment="1">
      <alignment horizontal="center"/>
    </xf>
    <xf numFmtId="0" fontId="56" fillId="0" borderId="12" xfId="0" applyFont="1" applyBorder="1"/>
    <xf numFmtId="0" fontId="56" fillId="0" borderId="22" xfId="0" applyFont="1" applyBorder="1"/>
    <xf numFmtId="0" fontId="56" fillId="0" borderId="22" xfId="0" applyFont="1" applyBorder="1" applyAlignment="1">
      <alignment horizontal="center"/>
    </xf>
    <xf numFmtId="0" fontId="56" fillId="0" borderId="45" xfId="0" applyFont="1" applyBorder="1" applyAlignment="1">
      <alignment horizontal="center"/>
    </xf>
    <xf numFmtId="164" fontId="65" fillId="0" borderId="12" xfId="2" applyFont="1" applyBorder="1"/>
    <xf numFmtId="164" fontId="65" fillId="0" borderId="37" xfId="2" applyFont="1" applyBorder="1"/>
    <xf numFmtId="0" fontId="64" fillId="0" borderId="34" xfId="0" applyFont="1" applyBorder="1"/>
    <xf numFmtId="164" fontId="61" fillId="0" borderId="12" xfId="0" applyNumberFormat="1" applyFont="1" applyBorder="1"/>
    <xf numFmtId="164" fontId="56" fillId="0" borderId="12" xfId="2" applyFont="1" applyBorder="1"/>
    <xf numFmtId="164" fontId="56" fillId="0" borderId="37" xfId="2" applyFont="1" applyBorder="1"/>
    <xf numFmtId="37" fontId="61" fillId="0" borderId="14" xfId="0" applyNumberFormat="1" applyFont="1" applyBorder="1"/>
    <xf numFmtId="37" fontId="66" fillId="0" borderId="12" xfId="0" applyNumberFormat="1" applyFont="1" applyBorder="1"/>
    <xf numFmtId="164" fontId="61" fillId="0" borderId="14" xfId="2" applyFont="1" applyBorder="1"/>
    <xf numFmtId="164" fontId="61" fillId="0" borderId="33" xfId="2" applyFont="1" applyBorder="1"/>
    <xf numFmtId="37" fontId="61" fillId="0" borderId="12" xfId="0" applyNumberFormat="1" applyFont="1" applyBorder="1"/>
    <xf numFmtId="164" fontId="61" fillId="0" borderId="12" xfId="2" applyFont="1" applyBorder="1"/>
    <xf numFmtId="164" fontId="61" fillId="0" borderId="37" xfId="2" applyFont="1" applyBorder="1"/>
    <xf numFmtId="37" fontId="61" fillId="0" borderId="15" xfId="0" applyNumberFormat="1" applyFont="1" applyBorder="1"/>
    <xf numFmtId="37" fontId="66" fillId="0" borderId="15" xfId="0" applyNumberFormat="1" applyFont="1" applyBorder="1"/>
    <xf numFmtId="37" fontId="61" fillId="0" borderId="16" xfId="0" applyNumberFormat="1" applyFont="1" applyBorder="1"/>
    <xf numFmtId="164" fontId="61" fillId="0" borderId="15" xfId="2" applyFont="1" applyBorder="1"/>
    <xf numFmtId="164" fontId="15" fillId="0" borderId="15" xfId="2" applyFont="1" applyBorder="1"/>
    <xf numFmtId="164" fontId="61" fillId="0" borderId="31" xfId="2" applyFont="1" applyBorder="1"/>
    <xf numFmtId="0" fontId="61" fillId="0" borderId="38" xfId="0" applyFont="1" applyBorder="1" applyAlignment="1">
      <alignment horizontal="center"/>
    </xf>
    <xf numFmtId="37" fontId="56" fillId="0" borderId="16" xfId="0" applyNumberFormat="1" applyFont="1" applyBorder="1"/>
    <xf numFmtId="164" fontId="56" fillId="0" borderId="16" xfId="2" applyFont="1" applyBorder="1"/>
    <xf numFmtId="164" fontId="56" fillId="0" borderId="19" xfId="2" applyFont="1" applyBorder="1"/>
    <xf numFmtId="0" fontId="61" fillId="0" borderId="38" xfId="0" applyFont="1" applyBorder="1"/>
    <xf numFmtId="37" fontId="56" fillId="0" borderId="36" xfId="0" applyNumberFormat="1" applyFont="1" applyBorder="1"/>
    <xf numFmtId="43" fontId="56" fillId="0" borderId="16" xfId="0" applyNumberFormat="1" applyFont="1" applyBorder="1"/>
    <xf numFmtId="0" fontId="0" fillId="0" borderId="0" xfId="0" applyFont="1"/>
    <xf numFmtId="0" fontId="56" fillId="0" borderId="20" xfId="0" applyFont="1" applyBorder="1" applyAlignment="1">
      <alignment horizontal="center"/>
    </xf>
    <xf numFmtId="0" fontId="56" fillId="0" borderId="13" xfId="0" applyFont="1" applyBorder="1" applyAlignment="1">
      <alignment horizontal="center"/>
    </xf>
    <xf numFmtId="0" fontId="56" fillId="0" borderId="21" xfId="0" applyFont="1" applyBorder="1"/>
    <xf numFmtId="0" fontId="56" fillId="0" borderId="13" xfId="0" applyFont="1" applyBorder="1"/>
    <xf numFmtId="43" fontId="15" fillId="0" borderId="12" xfId="0" applyNumberFormat="1" applyFont="1" applyBorder="1"/>
    <xf numFmtId="43" fontId="15" fillId="0" borderId="37" xfId="0" applyNumberFormat="1" applyFont="1" applyBorder="1"/>
    <xf numFmtId="164" fontId="67" fillId="0" borderId="12" xfId="2" applyFont="1" applyBorder="1"/>
    <xf numFmtId="164" fontId="67" fillId="0" borderId="37" xfId="2" applyFont="1" applyBorder="1"/>
    <xf numFmtId="164" fontId="61" fillId="0" borderId="23" xfId="2" applyFont="1" applyBorder="1"/>
    <xf numFmtId="0" fontId="56" fillId="0" borderId="48" xfId="0" applyFont="1" applyBorder="1" applyAlignment="1">
      <alignment horizontal="center"/>
    </xf>
    <xf numFmtId="164" fontId="56" fillId="0" borderId="50" xfId="2" applyFont="1" applyBorder="1"/>
    <xf numFmtId="164" fontId="65" fillId="0" borderId="50" xfId="2" applyFont="1" applyBorder="1"/>
    <xf numFmtId="43" fontId="68" fillId="0" borderId="12" xfId="0" applyNumberFormat="1" applyFont="1" applyBorder="1"/>
    <xf numFmtId="43" fontId="68" fillId="0" borderId="37" xfId="0" applyNumberFormat="1" applyFont="1" applyBorder="1"/>
    <xf numFmtId="40" fontId="68" fillId="0" borderId="12" xfId="2" applyNumberFormat="1" applyFont="1" applyBorder="1" applyAlignment="1">
      <alignment horizontal="center"/>
    </xf>
    <xf numFmtId="40" fontId="68" fillId="0" borderId="50" xfId="2" applyNumberFormat="1" applyFont="1" applyBorder="1" applyAlignment="1">
      <alignment horizontal="center"/>
    </xf>
    <xf numFmtId="40" fontId="68" fillId="0" borderId="37" xfId="0" applyNumberFormat="1" applyFont="1" applyBorder="1"/>
    <xf numFmtId="164" fontId="67" fillId="0" borderId="50" xfId="2" applyFont="1" applyBorder="1" applyAlignment="1"/>
    <xf numFmtId="164" fontId="67" fillId="0" borderId="37" xfId="2" applyFont="1" applyBorder="1" applyAlignment="1">
      <alignment horizontal="right"/>
    </xf>
    <xf numFmtId="43" fontId="61" fillId="0" borderId="50" xfId="0" applyNumberFormat="1" applyFont="1" applyBorder="1"/>
    <xf numFmtId="164" fontId="61" fillId="0" borderId="50" xfId="2" applyFont="1" applyBorder="1"/>
    <xf numFmtId="164" fontId="61" fillId="0" borderId="51" xfId="2" applyFont="1" applyBorder="1"/>
    <xf numFmtId="37" fontId="61" fillId="0" borderId="22" xfId="0" applyNumberFormat="1" applyFont="1" applyBorder="1"/>
    <xf numFmtId="0" fontId="7" fillId="0" borderId="21" xfId="0" applyFont="1" applyBorder="1" applyAlignment="1">
      <alignment horizontal="center"/>
    </xf>
    <xf numFmtId="0" fontId="57" fillId="0" borderId="4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7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56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0" fontId="39" fillId="2" borderId="12" xfId="3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justify"/>
    </xf>
    <xf numFmtId="0" fontId="30" fillId="0" borderId="0" xfId="0" applyFont="1" applyBorder="1" applyAlignment="1">
      <alignment horizontal="center"/>
    </xf>
    <xf numFmtId="0" fontId="13" fillId="0" borderId="0" xfId="0" applyFont="1" applyBorder="1"/>
    <xf numFmtId="43" fontId="13" fillId="0" borderId="0" xfId="0" applyNumberFormat="1" applyFont="1" applyBorder="1"/>
    <xf numFmtId="0" fontId="13" fillId="0" borderId="37" xfId="0" applyFont="1" applyBorder="1"/>
    <xf numFmtId="43" fontId="13" fillId="0" borderId="12" xfId="0" applyNumberFormat="1" applyFont="1" applyBorder="1"/>
    <xf numFmtId="43" fontId="13" fillId="0" borderId="37" xfId="0" applyNumberFormat="1" applyFont="1" applyBorder="1"/>
    <xf numFmtId="43" fontId="13" fillId="0" borderId="15" xfId="0" applyNumberFormat="1" applyFont="1" applyBorder="1"/>
    <xf numFmtId="43" fontId="13" fillId="0" borderId="31" xfId="0" applyNumberFormat="1" applyFont="1" applyBorder="1"/>
    <xf numFmtId="43" fontId="13" fillId="0" borderId="16" xfId="0" applyNumberFormat="1" applyFont="1" applyBorder="1"/>
    <xf numFmtId="43" fontId="13" fillId="0" borderId="19" xfId="0" applyNumberFormat="1" applyFont="1" applyBorder="1"/>
    <xf numFmtId="0" fontId="59" fillId="0" borderId="37" xfId="0" applyFont="1" applyBorder="1"/>
    <xf numFmtId="40" fontId="59" fillId="0" borderId="12" xfId="2" applyNumberFormat="1" applyFont="1" applyBorder="1" applyAlignment="1">
      <alignment horizontal="center"/>
    </xf>
    <xf numFmtId="40" fontId="59" fillId="0" borderId="50" xfId="2" applyNumberFormat="1" applyFont="1" applyBorder="1" applyAlignment="1">
      <alignment horizontal="center"/>
    </xf>
    <xf numFmtId="40" fontId="59" fillId="0" borderId="37" xfId="0" applyNumberFormat="1" applyFont="1" applyBorder="1"/>
    <xf numFmtId="164" fontId="57" fillId="0" borderId="37" xfId="2" applyFont="1" applyBorder="1" applyAlignment="1">
      <alignment horizontal="right"/>
    </xf>
    <xf numFmtId="43" fontId="59" fillId="0" borderId="42" xfId="0" applyNumberFormat="1" applyFont="1" applyBorder="1"/>
    <xf numFmtId="0" fontId="50" fillId="0" borderId="12" xfId="0" applyFont="1" applyBorder="1"/>
    <xf numFmtId="165" fontId="69" fillId="0" borderId="12" xfId="2" applyNumberFormat="1" applyFont="1" applyFill="1" applyBorder="1" applyAlignment="1">
      <alignment horizontal="center"/>
    </xf>
    <xf numFmtId="165" fontId="25" fillId="0" borderId="0" xfId="2" applyNumberFormat="1" applyFont="1" applyFill="1" applyBorder="1"/>
    <xf numFmtId="39" fontId="13" fillId="0" borderId="0" xfId="2" applyNumberFormat="1" applyFont="1" applyBorder="1"/>
    <xf numFmtId="165" fontId="13" fillId="0" borderId="0" xfId="2" applyNumberFormat="1" applyFont="1" applyBorder="1"/>
    <xf numFmtId="165" fontId="25" fillId="0" borderId="0" xfId="2" applyNumberFormat="1" applyFont="1" applyFill="1" applyBorder="1" applyAlignment="1">
      <alignment wrapText="1"/>
    </xf>
    <xf numFmtId="165" fontId="70" fillId="0" borderId="0" xfId="2" applyNumberFormat="1" applyFont="1" applyBorder="1" applyAlignment="1">
      <alignment horizontal="center"/>
    </xf>
    <xf numFmtId="165" fontId="2" fillId="0" borderId="0" xfId="2" applyNumberFormat="1" applyFont="1" applyBorder="1"/>
    <xf numFmtId="39" fontId="2" fillId="0" borderId="0" xfId="2" applyNumberFormat="1" applyFont="1" applyBorder="1"/>
    <xf numFmtId="165" fontId="70" fillId="0" borderId="15" xfId="2" applyNumberFormat="1" applyFont="1" applyFill="1" applyBorder="1" applyAlignment="1">
      <alignment horizontal="center"/>
    </xf>
    <xf numFmtId="165" fontId="70" fillId="0" borderId="31" xfId="2" applyNumberFormat="1" applyFont="1" applyFill="1" applyBorder="1" applyAlignment="1">
      <alignment horizontal="center"/>
    </xf>
    <xf numFmtId="0" fontId="20" fillId="0" borderId="32" xfId="0" applyFont="1" applyBorder="1" applyAlignment="1">
      <alignment horizontal="center"/>
    </xf>
    <xf numFmtId="165" fontId="71" fillId="0" borderId="14" xfId="2" applyNumberFormat="1" applyFont="1" applyBorder="1" applyAlignment="1">
      <alignment vertical="top" wrapText="1"/>
    </xf>
    <xf numFmtId="1" fontId="2" fillId="0" borderId="14" xfId="2" applyNumberFormat="1" applyFont="1" applyBorder="1" applyAlignment="1">
      <alignment horizontal="center"/>
    </xf>
    <xf numFmtId="1" fontId="2" fillId="0" borderId="33" xfId="2" applyNumberFormat="1" applyFont="1" applyBorder="1" applyAlignment="1">
      <alignment horizontal="center"/>
    </xf>
    <xf numFmtId="40" fontId="1" fillId="0" borderId="0" xfId="2" applyNumberFormat="1" applyFont="1" applyBorder="1"/>
    <xf numFmtId="0" fontId="20" fillId="0" borderId="34" xfId="0" applyFont="1" applyBorder="1" applyAlignment="1">
      <alignment horizontal="center"/>
    </xf>
    <xf numFmtId="165" fontId="71" fillId="0" borderId="12" xfId="2" applyNumberFormat="1" applyFont="1" applyBorder="1" applyAlignment="1">
      <alignment vertical="top" wrapText="1"/>
    </xf>
    <xf numFmtId="165" fontId="71" fillId="0" borderId="12" xfId="2" applyNumberFormat="1" applyFont="1" applyBorder="1" applyAlignment="1">
      <alignment horizontal="left" wrapText="1"/>
    </xf>
    <xf numFmtId="165" fontId="19" fillId="0" borderId="6" xfId="2" applyNumberFormat="1" applyFont="1" applyBorder="1" applyAlignment="1">
      <alignment horizontal="center"/>
    </xf>
    <xf numFmtId="165" fontId="19" fillId="0" borderId="17" xfId="2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57" fillId="0" borderId="7" xfId="0" applyFont="1" applyBorder="1" applyAlignment="1">
      <alignment horizontal="center"/>
    </xf>
    <xf numFmtId="0" fontId="57" fillId="0" borderId="9" xfId="0" applyFont="1" applyBorder="1" applyAlignment="1">
      <alignment horizontal="center"/>
    </xf>
    <xf numFmtId="0" fontId="57" fillId="0" borderId="8" xfId="0" applyFont="1" applyBorder="1" applyAlignment="1">
      <alignment horizontal="center"/>
    </xf>
    <xf numFmtId="0" fontId="57" fillId="0" borderId="7" xfId="0" applyFont="1" applyBorder="1" applyAlignment="1">
      <alignment horizontal="center" wrapText="1"/>
    </xf>
    <xf numFmtId="0" fontId="57" fillId="0" borderId="8" xfId="0" applyFont="1" applyBorder="1" applyAlignment="1">
      <alignment horizontal="center" wrapText="1"/>
    </xf>
    <xf numFmtId="0" fontId="3" fillId="0" borderId="7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56" fillId="0" borderId="7" xfId="0" applyFont="1" applyBorder="1" applyAlignment="1">
      <alignment horizontal="center"/>
    </xf>
    <xf numFmtId="0" fontId="56" fillId="0" borderId="8" xfId="0" applyFont="1" applyBorder="1" applyAlignment="1">
      <alignment horizontal="center"/>
    </xf>
    <xf numFmtId="0" fontId="56" fillId="0" borderId="9" xfId="0" applyFont="1" applyBorder="1" applyAlignment="1">
      <alignment horizontal="center"/>
    </xf>
    <xf numFmtId="0" fontId="56" fillId="0" borderId="2" xfId="0" applyFont="1" applyBorder="1" applyAlignment="1">
      <alignment horizontal="center" wrapText="1"/>
    </xf>
    <xf numFmtId="0" fontId="56" fillId="0" borderId="3" xfId="0" applyFont="1" applyBorder="1" applyAlignment="1">
      <alignment horizontal="center" wrapText="1"/>
    </xf>
    <xf numFmtId="0" fontId="60" fillId="0" borderId="4" xfId="0" applyFont="1" applyBorder="1" applyAlignment="1">
      <alignment horizontal="center"/>
    </xf>
    <xf numFmtId="0" fontId="57" fillId="0" borderId="44" xfId="0" applyFont="1" applyBorder="1" applyAlignment="1">
      <alignment horizontal="center"/>
    </xf>
    <xf numFmtId="0" fontId="57" fillId="0" borderId="10" xfId="0" applyFont="1" applyBorder="1" applyAlignment="1">
      <alignment horizontal="center"/>
    </xf>
    <xf numFmtId="0" fontId="57" fillId="0" borderId="24" xfId="0" applyFont="1" applyBorder="1" applyAlignment="1">
      <alignment horizontal="center"/>
    </xf>
    <xf numFmtId="0" fontId="57" fillId="0" borderId="44" xfId="0" applyFont="1" applyBorder="1" applyAlignment="1">
      <alignment horizontal="center" wrapText="1"/>
    </xf>
    <xf numFmtId="0" fontId="57" fillId="0" borderId="24" xfId="0" applyFont="1" applyBorder="1" applyAlignment="1">
      <alignment horizontal="center" wrapText="1"/>
    </xf>
    <xf numFmtId="0" fontId="56" fillId="0" borderId="44" xfId="0" applyFont="1" applyBorder="1" applyAlignment="1">
      <alignment horizontal="center"/>
    </xf>
    <xf numFmtId="0" fontId="56" fillId="0" borderId="3" xfId="0" applyFont="1" applyBorder="1" applyAlignment="1">
      <alignment horizontal="center"/>
    </xf>
    <xf numFmtId="0" fontId="62" fillId="0" borderId="12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56" fillId="0" borderId="7" xfId="0" applyFont="1" applyBorder="1" applyAlignment="1">
      <alignment horizontal="center" wrapText="1"/>
    </xf>
    <xf numFmtId="0" fontId="56" fillId="0" borderId="8" xfId="0" applyFont="1" applyBorder="1" applyAlignment="1">
      <alignment horizontal="center" wrapText="1"/>
    </xf>
    <xf numFmtId="0" fontId="56" fillId="0" borderId="10" xfId="0" applyFont="1" applyBorder="1" applyAlignment="1">
      <alignment horizontal="center"/>
    </xf>
    <xf numFmtId="0" fontId="56" fillId="0" borderId="24" xfId="0" applyFont="1" applyBorder="1" applyAlignment="1">
      <alignment horizontal="center"/>
    </xf>
    <xf numFmtId="0" fontId="56" fillId="0" borderId="44" xfId="0" applyFont="1" applyBorder="1" applyAlignment="1">
      <alignment horizontal="center" wrapText="1"/>
    </xf>
    <xf numFmtId="0" fontId="56" fillId="0" borderId="24" xfId="0" applyFont="1" applyBorder="1" applyAlignment="1">
      <alignment horizontal="center" wrapText="1"/>
    </xf>
    <xf numFmtId="0" fontId="30" fillId="0" borderId="7" xfId="0" applyFont="1" applyBorder="1" applyAlignment="1">
      <alignment horizontal="center"/>
    </xf>
    <xf numFmtId="0" fontId="30" fillId="0" borderId="46" xfId="0" applyFont="1" applyBorder="1" applyAlignment="1">
      <alignment horizontal="center"/>
    </xf>
    <xf numFmtId="0" fontId="57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30" fillId="0" borderId="3" xfId="0" applyFont="1" applyBorder="1" applyAlignment="1">
      <alignment horizontal="center"/>
    </xf>
    <xf numFmtId="0" fontId="30" fillId="0" borderId="0" xfId="0" applyFont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65" fontId="6" fillId="0" borderId="0" xfId="2" applyNumberFormat="1" applyFont="1" applyFill="1" applyBorder="1" applyAlignment="1">
      <alignment horizontal="center" wrapText="1"/>
    </xf>
    <xf numFmtId="165" fontId="25" fillId="0" borderId="23" xfId="2" applyNumberFormat="1" applyFont="1" applyFill="1" applyBorder="1" applyAlignment="1">
      <alignment horizontal="center" vertical="center" wrapText="1"/>
    </xf>
    <xf numFmtId="165" fontId="25" fillId="0" borderId="14" xfId="2" applyNumberFormat="1" applyFont="1" applyFill="1" applyBorder="1" applyAlignment="1">
      <alignment horizontal="center" vertical="center" wrapText="1"/>
    </xf>
    <xf numFmtId="165" fontId="23" fillId="0" borderId="12" xfId="2" applyNumberFormat="1" applyFont="1" applyFill="1" applyBorder="1" applyAlignment="1">
      <alignment horizontal="center" wrapText="1"/>
    </xf>
    <xf numFmtId="165" fontId="25" fillId="0" borderId="12" xfId="2" applyNumberFormat="1" applyFont="1" applyFill="1" applyBorder="1" applyAlignment="1">
      <alignment horizontal="center" wrapText="1"/>
    </xf>
    <xf numFmtId="165" fontId="25" fillId="0" borderId="12" xfId="2" applyNumberFormat="1" applyFont="1" applyFill="1" applyBorder="1" applyAlignment="1">
      <alignment horizontal="center"/>
    </xf>
    <xf numFmtId="165" fontId="23" fillId="0" borderId="23" xfId="2" applyNumberFormat="1" applyFont="1" applyFill="1" applyBorder="1" applyAlignment="1">
      <alignment horizontal="center" vertical="center" wrapText="1"/>
    </xf>
    <xf numFmtId="165" fontId="23" fillId="0" borderId="14" xfId="2" applyNumberFormat="1" applyFont="1" applyFill="1" applyBorder="1" applyAlignment="1">
      <alignment horizontal="center" vertical="center" wrapText="1"/>
    </xf>
    <xf numFmtId="165" fontId="60" fillId="0" borderId="0" xfId="2" applyNumberFormat="1" applyFont="1" applyFill="1" applyBorder="1" applyAlignment="1">
      <alignment horizontal="center" wrapText="1"/>
    </xf>
    <xf numFmtId="165" fontId="23" fillId="0" borderId="0" xfId="2" applyNumberFormat="1" applyFont="1" applyFill="1" applyBorder="1" applyAlignment="1">
      <alignment horizontal="center" wrapText="1"/>
    </xf>
    <xf numFmtId="165" fontId="23" fillId="0" borderId="21" xfId="2" applyNumberFormat="1" applyFont="1" applyFill="1" applyBorder="1" applyAlignment="1">
      <alignment horizontal="center"/>
    </xf>
    <xf numFmtId="165" fontId="23" fillId="0" borderId="28" xfId="2" applyNumberFormat="1" applyFont="1" applyFill="1" applyBorder="1" applyAlignment="1">
      <alignment horizontal="center"/>
    </xf>
    <xf numFmtId="165" fontId="23" fillId="0" borderId="2" xfId="2" applyNumberFormat="1" applyFont="1" applyBorder="1" applyAlignment="1">
      <alignment horizontal="center"/>
    </xf>
    <xf numFmtId="165" fontId="23" fillId="0" borderId="10" xfId="2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165" fontId="23" fillId="0" borderId="27" xfId="2" applyNumberFormat="1" applyFont="1" applyFill="1" applyBorder="1" applyAlignment="1">
      <alignment horizontal="center" vertical="center" wrapText="1"/>
    </xf>
    <xf numFmtId="165" fontId="23" fillId="0" borderId="30" xfId="2" applyNumberFormat="1" applyFont="1" applyFill="1" applyBorder="1" applyAlignment="1">
      <alignment horizontal="center" vertical="center" wrapText="1"/>
    </xf>
    <xf numFmtId="165" fontId="23" fillId="0" borderId="21" xfId="2" applyNumberFormat="1" applyFont="1" applyFill="1" applyBorder="1" applyAlignment="1">
      <alignment horizontal="center" wrapText="1"/>
    </xf>
    <xf numFmtId="0" fontId="19" fillId="0" borderId="12" xfId="0" applyFont="1" applyBorder="1" applyAlignment="1">
      <alignment horizontal="center"/>
    </xf>
    <xf numFmtId="165" fontId="70" fillId="0" borderId="27" xfId="2" applyNumberFormat="1" applyFont="1" applyFill="1" applyBorder="1" applyAlignment="1">
      <alignment horizontal="center" vertical="center" wrapText="1"/>
    </xf>
    <xf numFmtId="165" fontId="70" fillId="0" borderId="30" xfId="2" applyNumberFormat="1" applyFont="1" applyFill="1" applyBorder="1" applyAlignment="1">
      <alignment horizontal="center" vertical="center" wrapText="1"/>
    </xf>
    <xf numFmtId="165" fontId="70" fillId="0" borderId="21" xfId="2" applyNumberFormat="1" applyFont="1" applyFill="1" applyBorder="1" applyAlignment="1">
      <alignment horizontal="center"/>
    </xf>
    <xf numFmtId="165" fontId="70" fillId="0" borderId="28" xfId="2" applyNumberFormat="1" applyFont="1" applyFill="1" applyBorder="1" applyAlignment="1">
      <alignment horizontal="center"/>
    </xf>
    <xf numFmtId="165" fontId="70" fillId="0" borderId="2" xfId="2" applyNumberFormat="1" applyFont="1" applyBorder="1" applyAlignment="1">
      <alignment horizontal="center"/>
    </xf>
    <xf numFmtId="165" fontId="70" fillId="0" borderId="10" xfId="2" applyNumberFormat="1" applyFont="1" applyBorder="1" applyAlignment="1">
      <alignment horizontal="center"/>
    </xf>
    <xf numFmtId="0" fontId="45" fillId="0" borderId="0" xfId="3" applyFont="1" applyBorder="1" applyAlignment="1">
      <alignment horizontal="center"/>
    </xf>
    <xf numFmtId="0" fontId="38" fillId="0" borderId="0" xfId="3" applyFont="1" applyFill="1" applyBorder="1" applyAlignment="1">
      <alignment horizontal="center"/>
    </xf>
    <xf numFmtId="0" fontId="38" fillId="0" borderId="25" xfId="3" applyFont="1" applyFill="1" applyBorder="1" applyAlignment="1">
      <alignment horizontal="center"/>
    </xf>
    <xf numFmtId="0" fontId="39" fillId="2" borderId="12" xfId="3" applyFont="1" applyFill="1" applyBorder="1" applyAlignment="1">
      <alignment horizontal="center" vertical="center" wrapText="1"/>
    </xf>
    <xf numFmtId="37" fontId="39" fillId="2" borderId="12" xfId="3" applyNumberFormat="1" applyFont="1" applyFill="1" applyBorder="1" applyAlignment="1">
      <alignment horizontal="center"/>
    </xf>
    <xf numFmtId="0" fontId="46" fillId="0" borderId="0" xfId="0" applyFont="1" applyBorder="1" applyAlignment="1">
      <alignment horizontal="center"/>
    </xf>
    <xf numFmtId="0" fontId="46" fillId="0" borderId="25" xfId="0" applyFont="1" applyBorder="1" applyAlignment="1">
      <alignment horizontal="center"/>
    </xf>
    <xf numFmtId="0" fontId="0" fillId="0" borderId="12" xfId="0" applyFont="1" applyBorder="1"/>
    <xf numFmtId="0" fontId="0" fillId="0" borderId="37" xfId="0" applyFont="1" applyBorder="1"/>
    <xf numFmtId="43" fontId="0" fillId="0" borderId="12" xfId="0" applyNumberFormat="1" applyFont="1" applyBorder="1"/>
    <xf numFmtId="43" fontId="0" fillId="0" borderId="37" xfId="0" applyNumberFormat="1" applyFont="1" applyBorder="1"/>
    <xf numFmtId="43" fontId="0" fillId="0" borderId="15" xfId="0" applyNumberFormat="1" applyFont="1" applyBorder="1"/>
    <xf numFmtId="43" fontId="0" fillId="0" borderId="31" xfId="0" applyNumberFormat="1" applyFont="1" applyBorder="1"/>
    <xf numFmtId="43" fontId="0" fillId="0" borderId="16" xfId="0" applyNumberFormat="1" applyFont="1" applyBorder="1"/>
    <xf numFmtId="43" fontId="0" fillId="0" borderId="19" xfId="0" applyNumberFormat="1" applyFont="1" applyBorder="1"/>
    <xf numFmtId="164" fontId="56" fillId="0" borderId="47" xfId="2" applyFont="1" applyBorder="1"/>
    <xf numFmtId="164" fontId="56" fillId="0" borderId="1" xfId="2" applyFont="1" applyBorder="1"/>
    <xf numFmtId="40" fontId="61" fillId="0" borderId="12" xfId="2" applyNumberFormat="1" applyFont="1" applyBorder="1" applyAlignment="1">
      <alignment horizontal="center"/>
    </xf>
    <xf numFmtId="40" fontId="56" fillId="0" borderId="12" xfId="2" applyNumberFormat="1" applyFont="1" applyBorder="1"/>
    <xf numFmtId="40" fontId="56" fillId="0" borderId="50" xfId="2" applyNumberFormat="1" applyFont="1" applyBorder="1" applyAlignment="1">
      <alignment horizontal="center"/>
    </xf>
    <xf numFmtId="40" fontId="56" fillId="0" borderId="37" xfId="0" applyNumberFormat="1" applyFont="1" applyBorder="1"/>
    <xf numFmtId="164" fontId="56" fillId="0" borderId="50" xfId="2" applyFont="1" applyBorder="1" applyAlignment="1"/>
    <xf numFmtId="164" fontId="56" fillId="0" borderId="37" xfId="2" applyFont="1" applyBorder="1" applyAlignment="1">
      <alignment horizontal="right"/>
    </xf>
    <xf numFmtId="37" fontId="56" fillId="0" borderId="6" xfId="0" applyNumberFormat="1" applyFont="1" applyBorder="1"/>
    <xf numFmtId="164" fontId="56" fillId="0" borderId="6" xfId="2" applyFont="1" applyBorder="1"/>
    <xf numFmtId="164" fontId="56" fillId="0" borderId="44" xfId="2" applyFont="1" applyBorder="1"/>
    <xf numFmtId="164" fontId="56" fillId="0" borderId="17" xfId="2" applyFont="1" applyBorder="1"/>
    <xf numFmtId="43" fontId="56" fillId="0" borderId="47" xfId="0" applyNumberFormat="1" applyFont="1" applyBorder="1"/>
    <xf numFmtId="43" fontId="56" fillId="0" borderId="19" xfId="0" applyNumberFormat="1" applyFont="1" applyBorder="1"/>
    <xf numFmtId="0" fontId="7" fillId="0" borderId="0" xfId="0" applyFont="1" applyAlignment="1">
      <alignment horizontal="right"/>
    </xf>
    <xf numFmtId="0" fontId="7" fillId="0" borderId="53" xfId="0" applyFont="1" applyBorder="1" applyAlignment="1">
      <alignment horizontal="right"/>
    </xf>
    <xf numFmtId="40" fontId="0" fillId="0" borderId="53" xfId="0" applyNumberFormat="1" applyBorder="1"/>
    <xf numFmtId="43" fontId="3" fillId="0" borderId="54" xfId="0" applyNumberFormat="1" applyFont="1" applyBorder="1"/>
    <xf numFmtId="0" fontId="10" fillId="0" borderId="0" xfId="0" applyFont="1" applyBorder="1" applyAlignment="1">
      <alignment horizontal="right"/>
    </xf>
    <xf numFmtId="0" fontId="10" fillId="0" borderId="55" xfId="0" applyFont="1" applyBorder="1" applyAlignment="1">
      <alignment horizontal="right"/>
    </xf>
    <xf numFmtId="164" fontId="11" fillId="0" borderId="55" xfId="2" applyFont="1" applyFill="1" applyBorder="1"/>
    <xf numFmtId="164" fontId="10" fillId="0" borderId="54" xfId="0" applyNumberFormat="1" applyFont="1" applyBorder="1" applyAlignment="1">
      <alignment horizontal="right"/>
    </xf>
    <xf numFmtId="164" fontId="10" fillId="0" borderId="54" xfId="2" applyFont="1" applyBorder="1"/>
    <xf numFmtId="164" fontId="18" fillId="0" borderId="0" xfId="2" applyFont="1" applyBorder="1"/>
    <xf numFmtId="165" fontId="18" fillId="0" borderId="0" xfId="2" applyNumberFormat="1" applyFont="1" applyBorder="1" applyAlignment="1">
      <alignment horizontal="right" vertical="top"/>
    </xf>
    <xf numFmtId="165" fontId="36" fillId="0" borderId="55" xfId="2" applyNumberFormat="1" applyFont="1" applyBorder="1" applyAlignment="1">
      <alignment horizontal="right" vertical="top"/>
    </xf>
    <xf numFmtId="164" fontId="27" fillId="0" borderId="55" xfId="2" applyFont="1" applyBorder="1"/>
    <xf numFmtId="39" fontId="15" fillId="0" borderId="0" xfId="2" applyNumberFormat="1" applyFont="1" applyBorder="1"/>
    <xf numFmtId="165" fontId="36" fillId="0" borderId="0" xfId="2" applyNumberFormat="1" applyFont="1" applyBorder="1" applyAlignment="1">
      <alignment horizontal="right" vertical="top" wrapText="1"/>
    </xf>
    <xf numFmtId="165" fontId="72" fillId="0" borderId="0" xfId="2" applyNumberFormat="1" applyFont="1" applyFill="1" applyBorder="1" applyAlignment="1">
      <alignment horizontal="center" wrapText="1"/>
    </xf>
    <xf numFmtId="165" fontId="23" fillId="0" borderId="0" xfId="2" applyNumberFormat="1" applyFont="1" applyFill="1" applyBorder="1" applyAlignment="1">
      <alignment horizontal="center" vertical="center" wrapText="1"/>
    </xf>
    <xf numFmtId="165" fontId="24" fillId="0" borderId="0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/>
    </xf>
    <xf numFmtId="164" fontId="34" fillId="0" borderId="0" xfId="2" applyFont="1" applyBorder="1"/>
    <xf numFmtId="164" fontId="29" fillId="0" borderId="35" xfId="2" applyFont="1" applyBorder="1"/>
  </cellXfs>
  <cellStyles count="7">
    <cellStyle name="Hipervínculo" xfId="1" builtinId="8"/>
    <cellStyle name="Millares 2" xfId="2"/>
    <cellStyle name="Millares 3" xfId="4"/>
    <cellStyle name="Millares 4" xfId="5"/>
    <cellStyle name="Millares 6" xfId="6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0</xdr:row>
      <xdr:rowOff>180975</xdr:rowOff>
    </xdr:from>
    <xdr:to>
      <xdr:col>11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0</xdr:row>
      <xdr:rowOff>180975</xdr:rowOff>
    </xdr:from>
    <xdr:to>
      <xdr:col>11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0</xdr:row>
      <xdr:rowOff>180975</xdr:rowOff>
    </xdr:from>
    <xdr:to>
      <xdr:col>11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U187"/>
  <sheetViews>
    <sheetView topLeftCell="A109" workbookViewId="0">
      <selection activeCell="B22" sqref="B22"/>
    </sheetView>
  </sheetViews>
  <sheetFormatPr baseColWidth="10" defaultRowHeight="15" x14ac:dyDescent="0.25"/>
  <cols>
    <col min="1" max="1" width="4" customWidth="1"/>
    <col min="2" max="2" width="48.140625" customWidth="1"/>
    <col min="3" max="4" width="48.140625" hidden="1" customWidth="1"/>
    <col min="5" max="7" width="13.7109375" customWidth="1"/>
    <col min="8" max="8" width="14.5703125" customWidth="1"/>
    <col min="9" max="9" width="15.140625" customWidth="1"/>
    <col min="10" max="12" width="13.5703125" customWidth="1"/>
    <col min="13" max="16" width="14.85546875" bestFit="1" customWidth="1"/>
    <col min="17" max="17" width="6.28515625" customWidth="1"/>
    <col min="18" max="18" width="5.85546875" customWidth="1"/>
    <col min="19" max="19" width="4.85546875" customWidth="1"/>
    <col min="20" max="20" width="6.140625" customWidth="1"/>
    <col min="21" max="21" width="5.5703125" customWidth="1"/>
    <col min="257" max="257" width="4" customWidth="1"/>
    <col min="258" max="258" width="48.140625" customWidth="1"/>
    <col min="259" max="260" width="0" hidden="1" customWidth="1"/>
    <col min="261" max="263" width="13.7109375" customWidth="1"/>
    <col min="264" max="264" width="14.5703125" customWidth="1"/>
    <col min="265" max="265" width="15.140625" customWidth="1"/>
    <col min="266" max="268" width="13.5703125" customWidth="1"/>
    <col min="269" max="272" width="14.85546875" bestFit="1" customWidth="1"/>
    <col min="273" max="273" width="6.28515625" customWidth="1"/>
    <col min="274" max="274" width="5.85546875" customWidth="1"/>
    <col min="275" max="275" width="4.85546875" customWidth="1"/>
    <col min="276" max="276" width="6.140625" customWidth="1"/>
    <col min="277" max="277" width="5.5703125" customWidth="1"/>
    <col min="513" max="513" width="4" customWidth="1"/>
    <col min="514" max="514" width="48.140625" customWidth="1"/>
    <col min="515" max="516" width="0" hidden="1" customWidth="1"/>
    <col min="517" max="519" width="13.7109375" customWidth="1"/>
    <col min="520" max="520" width="14.5703125" customWidth="1"/>
    <col min="521" max="521" width="15.140625" customWidth="1"/>
    <col min="522" max="524" width="13.5703125" customWidth="1"/>
    <col min="525" max="528" width="14.85546875" bestFit="1" customWidth="1"/>
    <col min="529" max="529" width="6.28515625" customWidth="1"/>
    <col min="530" max="530" width="5.85546875" customWidth="1"/>
    <col min="531" max="531" width="4.85546875" customWidth="1"/>
    <col min="532" max="532" width="6.140625" customWidth="1"/>
    <col min="533" max="533" width="5.5703125" customWidth="1"/>
    <col min="769" max="769" width="4" customWidth="1"/>
    <col min="770" max="770" width="48.140625" customWidth="1"/>
    <col min="771" max="772" width="0" hidden="1" customWidth="1"/>
    <col min="773" max="775" width="13.7109375" customWidth="1"/>
    <col min="776" max="776" width="14.5703125" customWidth="1"/>
    <col min="777" max="777" width="15.140625" customWidth="1"/>
    <col min="778" max="780" width="13.5703125" customWidth="1"/>
    <col min="781" max="784" width="14.85546875" bestFit="1" customWidth="1"/>
    <col min="785" max="785" width="6.28515625" customWidth="1"/>
    <col min="786" max="786" width="5.85546875" customWidth="1"/>
    <col min="787" max="787" width="4.85546875" customWidth="1"/>
    <col min="788" max="788" width="6.140625" customWidth="1"/>
    <col min="789" max="789" width="5.5703125" customWidth="1"/>
    <col min="1025" max="1025" width="4" customWidth="1"/>
    <col min="1026" max="1026" width="48.140625" customWidth="1"/>
    <col min="1027" max="1028" width="0" hidden="1" customWidth="1"/>
    <col min="1029" max="1031" width="13.7109375" customWidth="1"/>
    <col min="1032" max="1032" width="14.5703125" customWidth="1"/>
    <col min="1033" max="1033" width="15.140625" customWidth="1"/>
    <col min="1034" max="1036" width="13.5703125" customWidth="1"/>
    <col min="1037" max="1040" width="14.85546875" bestFit="1" customWidth="1"/>
    <col min="1041" max="1041" width="6.28515625" customWidth="1"/>
    <col min="1042" max="1042" width="5.85546875" customWidth="1"/>
    <col min="1043" max="1043" width="4.85546875" customWidth="1"/>
    <col min="1044" max="1044" width="6.140625" customWidth="1"/>
    <col min="1045" max="1045" width="5.5703125" customWidth="1"/>
    <col min="1281" max="1281" width="4" customWidth="1"/>
    <col min="1282" max="1282" width="48.140625" customWidth="1"/>
    <col min="1283" max="1284" width="0" hidden="1" customWidth="1"/>
    <col min="1285" max="1287" width="13.7109375" customWidth="1"/>
    <col min="1288" max="1288" width="14.5703125" customWidth="1"/>
    <col min="1289" max="1289" width="15.140625" customWidth="1"/>
    <col min="1290" max="1292" width="13.5703125" customWidth="1"/>
    <col min="1293" max="1296" width="14.85546875" bestFit="1" customWidth="1"/>
    <col min="1297" max="1297" width="6.28515625" customWidth="1"/>
    <col min="1298" max="1298" width="5.85546875" customWidth="1"/>
    <col min="1299" max="1299" width="4.85546875" customWidth="1"/>
    <col min="1300" max="1300" width="6.140625" customWidth="1"/>
    <col min="1301" max="1301" width="5.5703125" customWidth="1"/>
    <col min="1537" max="1537" width="4" customWidth="1"/>
    <col min="1538" max="1538" width="48.140625" customWidth="1"/>
    <col min="1539" max="1540" width="0" hidden="1" customWidth="1"/>
    <col min="1541" max="1543" width="13.7109375" customWidth="1"/>
    <col min="1544" max="1544" width="14.5703125" customWidth="1"/>
    <col min="1545" max="1545" width="15.140625" customWidth="1"/>
    <col min="1546" max="1548" width="13.5703125" customWidth="1"/>
    <col min="1549" max="1552" width="14.85546875" bestFit="1" customWidth="1"/>
    <col min="1553" max="1553" width="6.28515625" customWidth="1"/>
    <col min="1554" max="1554" width="5.85546875" customWidth="1"/>
    <col min="1555" max="1555" width="4.85546875" customWidth="1"/>
    <col min="1556" max="1556" width="6.140625" customWidth="1"/>
    <col min="1557" max="1557" width="5.5703125" customWidth="1"/>
    <col min="1793" max="1793" width="4" customWidth="1"/>
    <col min="1794" max="1794" width="48.140625" customWidth="1"/>
    <col min="1795" max="1796" width="0" hidden="1" customWidth="1"/>
    <col min="1797" max="1799" width="13.7109375" customWidth="1"/>
    <col min="1800" max="1800" width="14.5703125" customWidth="1"/>
    <col min="1801" max="1801" width="15.140625" customWidth="1"/>
    <col min="1802" max="1804" width="13.5703125" customWidth="1"/>
    <col min="1805" max="1808" width="14.85546875" bestFit="1" customWidth="1"/>
    <col min="1809" max="1809" width="6.28515625" customWidth="1"/>
    <col min="1810" max="1810" width="5.85546875" customWidth="1"/>
    <col min="1811" max="1811" width="4.85546875" customWidth="1"/>
    <col min="1812" max="1812" width="6.140625" customWidth="1"/>
    <col min="1813" max="1813" width="5.5703125" customWidth="1"/>
    <col min="2049" max="2049" width="4" customWidth="1"/>
    <col min="2050" max="2050" width="48.140625" customWidth="1"/>
    <col min="2051" max="2052" width="0" hidden="1" customWidth="1"/>
    <col min="2053" max="2055" width="13.7109375" customWidth="1"/>
    <col min="2056" max="2056" width="14.5703125" customWidth="1"/>
    <col min="2057" max="2057" width="15.140625" customWidth="1"/>
    <col min="2058" max="2060" width="13.5703125" customWidth="1"/>
    <col min="2061" max="2064" width="14.85546875" bestFit="1" customWidth="1"/>
    <col min="2065" max="2065" width="6.28515625" customWidth="1"/>
    <col min="2066" max="2066" width="5.85546875" customWidth="1"/>
    <col min="2067" max="2067" width="4.85546875" customWidth="1"/>
    <col min="2068" max="2068" width="6.140625" customWidth="1"/>
    <col min="2069" max="2069" width="5.5703125" customWidth="1"/>
    <col min="2305" max="2305" width="4" customWidth="1"/>
    <col min="2306" max="2306" width="48.140625" customWidth="1"/>
    <col min="2307" max="2308" width="0" hidden="1" customWidth="1"/>
    <col min="2309" max="2311" width="13.7109375" customWidth="1"/>
    <col min="2312" max="2312" width="14.5703125" customWidth="1"/>
    <col min="2313" max="2313" width="15.140625" customWidth="1"/>
    <col min="2314" max="2316" width="13.5703125" customWidth="1"/>
    <col min="2317" max="2320" width="14.85546875" bestFit="1" customWidth="1"/>
    <col min="2321" max="2321" width="6.28515625" customWidth="1"/>
    <col min="2322" max="2322" width="5.85546875" customWidth="1"/>
    <col min="2323" max="2323" width="4.85546875" customWidth="1"/>
    <col min="2324" max="2324" width="6.140625" customWidth="1"/>
    <col min="2325" max="2325" width="5.5703125" customWidth="1"/>
    <col min="2561" max="2561" width="4" customWidth="1"/>
    <col min="2562" max="2562" width="48.140625" customWidth="1"/>
    <col min="2563" max="2564" width="0" hidden="1" customWidth="1"/>
    <col min="2565" max="2567" width="13.7109375" customWidth="1"/>
    <col min="2568" max="2568" width="14.5703125" customWidth="1"/>
    <col min="2569" max="2569" width="15.140625" customWidth="1"/>
    <col min="2570" max="2572" width="13.5703125" customWidth="1"/>
    <col min="2573" max="2576" width="14.85546875" bestFit="1" customWidth="1"/>
    <col min="2577" max="2577" width="6.28515625" customWidth="1"/>
    <col min="2578" max="2578" width="5.85546875" customWidth="1"/>
    <col min="2579" max="2579" width="4.85546875" customWidth="1"/>
    <col min="2580" max="2580" width="6.140625" customWidth="1"/>
    <col min="2581" max="2581" width="5.5703125" customWidth="1"/>
    <col min="2817" max="2817" width="4" customWidth="1"/>
    <col min="2818" max="2818" width="48.140625" customWidth="1"/>
    <col min="2819" max="2820" width="0" hidden="1" customWidth="1"/>
    <col min="2821" max="2823" width="13.7109375" customWidth="1"/>
    <col min="2824" max="2824" width="14.5703125" customWidth="1"/>
    <col min="2825" max="2825" width="15.140625" customWidth="1"/>
    <col min="2826" max="2828" width="13.5703125" customWidth="1"/>
    <col min="2829" max="2832" width="14.85546875" bestFit="1" customWidth="1"/>
    <col min="2833" max="2833" width="6.28515625" customWidth="1"/>
    <col min="2834" max="2834" width="5.85546875" customWidth="1"/>
    <col min="2835" max="2835" width="4.85546875" customWidth="1"/>
    <col min="2836" max="2836" width="6.140625" customWidth="1"/>
    <col min="2837" max="2837" width="5.5703125" customWidth="1"/>
    <col min="3073" max="3073" width="4" customWidth="1"/>
    <col min="3074" max="3074" width="48.140625" customWidth="1"/>
    <col min="3075" max="3076" width="0" hidden="1" customWidth="1"/>
    <col min="3077" max="3079" width="13.7109375" customWidth="1"/>
    <col min="3080" max="3080" width="14.5703125" customWidth="1"/>
    <col min="3081" max="3081" width="15.140625" customWidth="1"/>
    <col min="3082" max="3084" width="13.5703125" customWidth="1"/>
    <col min="3085" max="3088" width="14.85546875" bestFit="1" customWidth="1"/>
    <col min="3089" max="3089" width="6.28515625" customWidth="1"/>
    <col min="3090" max="3090" width="5.85546875" customWidth="1"/>
    <col min="3091" max="3091" width="4.85546875" customWidth="1"/>
    <col min="3092" max="3092" width="6.140625" customWidth="1"/>
    <col min="3093" max="3093" width="5.5703125" customWidth="1"/>
    <col min="3329" max="3329" width="4" customWidth="1"/>
    <col min="3330" max="3330" width="48.140625" customWidth="1"/>
    <col min="3331" max="3332" width="0" hidden="1" customWidth="1"/>
    <col min="3333" max="3335" width="13.7109375" customWidth="1"/>
    <col min="3336" max="3336" width="14.5703125" customWidth="1"/>
    <col min="3337" max="3337" width="15.140625" customWidth="1"/>
    <col min="3338" max="3340" width="13.5703125" customWidth="1"/>
    <col min="3341" max="3344" width="14.85546875" bestFit="1" customWidth="1"/>
    <col min="3345" max="3345" width="6.28515625" customWidth="1"/>
    <col min="3346" max="3346" width="5.85546875" customWidth="1"/>
    <col min="3347" max="3347" width="4.85546875" customWidth="1"/>
    <col min="3348" max="3348" width="6.140625" customWidth="1"/>
    <col min="3349" max="3349" width="5.5703125" customWidth="1"/>
    <col min="3585" max="3585" width="4" customWidth="1"/>
    <col min="3586" max="3586" width="48.140625" customWidth="1"/>
    <col min="3587" max="3588" width="0" hidden="1" customWidth="1"/>
    <col min="3589" max="3591" width="13.7109375" customWidth="1"/>
    <col min="3592" max="3592" width="14.5703125" customWidth="1"/>
    <col min="3593" max="3593" width="15.140625" customWidth="1"/>
    <col min="3594" max="3596" width="13.5703125" customWidth="1"/>
    <col min="3597" max="3600" width="14.85546875" bestFit="1" customWidth="1"/>
    <col min="3601" max="3601" width="6.28515625" customWidth="1"/>
    <col min="3602" max="3602" width="5.85546875" customWidth="1"/>
    <col min="3603" max="3603" width="4.85546875" customWidth="1"/>
    <col min="3604" max="3604" width="6.140625" customWidth="1"/>
    <col min="3605" max="3605" width="5.5703125" customWidth="1"/>
    <col min="3841" max="3841" width="4" customWidth="1"/>
    <col min="3842" max="3842" width="48.140625" customWidth="1"/>
    <col min="3843" max="3844" width="0" hidden="1" customWidth="1"/>
    <col min="3845" max="3847" width="13.7109375" customWidth="1"/>
    <col min="3848" max="3848" width="14.5703125" customWidth="1"/>
    <col min="3849" max="3849" width="15.140625" customWidth="1"/>
    <col min="3850" max="3852" width="13.5703125" customWidth="1"/>
    <col min="3853" max="3856" width="14.85546875" bestFit="1" customWidth="1"/>
    <col min="3857" max="3857" width="6.28515625" customWidth="1"/>
    <col min="3858" max="3858" width="5.85546875" customWidth="1"/>
    <col min="3859" max="3859" width="4.85546875" customWidth="1"/>
    <col min="3860" max="3860" width="6.140625" customWidth="1"/>
    <col min="3861" max="3861" width="5.5703125" customWidth="1"/>
    <col min="4097" max="4097" width="4" customWidth="1"/>
    <col min="4098" max="4098" width="48.140625" customWidth="1"/>
    <col min="4099" max="4100" width="0" hidden="1" customWidth="1"/>
    <col min="4101" max="4103" width="13.7109375" customWidth="1"/>
    <col min="4104" max="4104" width="14.5703125" customWidth="1"/>
    <col min="4105" max="4105" width="15.140625" customWidth="1"/>
    <col min="4106" max="4108" width="13.5703125" customWidth="1"/>
    <col min="4109" max="4112" width="14.85546875" bestFit="1" customWidth="1"/>
    <col min="4113" max="4113" width="6.28515625" customWidth="1"/>
    <col min="4114" max="4114" width="5.85546875" customWidth="1"/>
    <col min="4115" max="4115" width="4.85546875" customWidth="1"/>
    <col min="4116" max="4116" width="6.140625" customWidth="1"/>
    <col min="4117" max="4117" width="5.5703125" customWidth="1"/>
    <col min="4353" max="4353" width="4" customWidth="1"/>
    <col min="4354" max="4354" width="48.140625" customWidth="1"/>
    <col min="4355" max="4356" width="0" hidden="1" customWidth="1"/>
    <col min="4357" max="4359" width="13.7109375" customWidth="1"/>
    <col min="4360" max="4360" width="14.5703125" customWidth="1"/>
    <col min="4361" max="4361" width="15.140625" customWidth="1"/>
    <col min="4362" max="4364" width="13.5703125" customWidth="1"/>
    <col min="4365" max="4368" width="14.85546875" bestFit="1" customWidth="1"/>
    <col min="4369" max="4369" width="6.28515625" customWidth="1"/>
    <col min="4370" max="4370" width="5.85546875" customWidth="1"/>
    <col min="4371" max="4371" width="4.85546875" customWidth="1"/>
    <col min="4372" max="4372" width="6.140625" customWidth="1"/>
    <col min="4373" max="4373" width="5.5703125" customWidth="1"/>
    <col min="4609" max="4609" width="4" customWidth="1"/>
    <col min="4610" max="4610" width="48.140625" customWidth="1"/>
    <col min="4611" max="4612" width="0" hidden="1" customWidth="1"/>
    <col min="4613" max="4615" width="13.7109375" customWidth="1"/>
    <col min="4616" max="4616" width="14.5703125" customWidth="1"/>
    <col min="4617" max="4617" width="15.140625" customWidth="1"/>
    <col min="4618" max="4620" width="13.5703125" customWidth="1"/>
    <col min="4621" max="4624" width="14.85546875" bestFit="1" customWidth="1"/>
    <col min="4625" max="4625" width="6.28515625" customWidth="1"/>
    <col min="4626" max="4626" width="5.85546875" customWidth="1"/>
    <col min="4627" max="4627" width="4.85546875" customWidth="1"/>
    <col min="4628" max="4628" width="6.140625" customWidth="1"/>
    <col min="4629" max="4629" width="5.5703125" customWidth="1"/>
    <col min="4865" max="4865" width="4" customWidth="1"/>
    <col min="4866" max="4866" width="48.140625" customWidth="1"/>
    <col min="4867" max="4868" width="0" hidden="1" customWidth="1"/>
    <col min="4869" max="4871" width="13.7109375" customWidth="1"/>
    <col min="4872" max="4872" width="14.5703125" customWidth="1"/>
    <col min="4873" max="4873" width="15.140625" customWidth="1"/>
    <col min="4874" max="4876" width="13.5703125" customWidth="1"/>
    <col min="4877" max="4880" width="14.85546875" bestFit="1" customWidth="1"/>
    <col min="4881" max="4881" width="6.28515625" customWidth="1"/>
    <col min="4882" max="4882" width="5.85546875" customWidth="1"/>
    <col min="4883" max="4883" width="4.85546875" customWidth="1"/>
    <col min="4884" max="4884" width="6.140625" customWidth="1"/>
    <col min="4885" max="4885" width="5.5703125" customWidth="1"/>
    <col min="5121" max="5121" width="4" customWidth="1"/>
    <col min="5122" max="5122" width="48.140625" customWidth="1"/>
    <col min="5123" max="5124" width="0" hidden="1" customWidth="1"/>
    <col min="5125" max="5127" width="13.7109375" customWidth="1"/>
    <col min="5128" max="5128" width="14.5703125" customWidth="1"/>
    <col min="5129" max="5129" width="15.140625" customWidth="1"/>
    <col min="5130" max="5132" width="13.5703125" customWidth="1"/>
    <col min="5133" max="5136" width="14.85546875" bestFit="1" customWidth="1"/>
    <col min="5137" max="5137" width="6.28515625" customWidth="1"/>
    <col min="5138" max="5138" width="5.85546875" customWidth="1"/>
    <col min="5139" max="5139" width="4.85546875" customWidth="1"/>
    <col min="5140" max="5140" width="6.140625" customWidth="1"/>
    <col min="5141" max="5141" width="5.5703125" customWidth="1"/>
    <col min="5377" max="5377" width="4" customWidth="1"/>
    <col min="5378" max="5378" width="48.140625" customWidth="1"/>
    <col min="5379" max="5380" width="0" hidden="1" customWidth="1"/>
    <col min="5381" max="5383" width="13.7109375" customWidth="1"/>
    <col min="5384" max="5384" width="14.5703125" customWidth="1"/>
    <col min="5385" max="5385" width="15.140625" customWidth="1"/>
    <col min="5386" max="5388" width="13.5703125" customWidth="1"/>
    <col min="5389" max="5392" width="14.85546875" bestFit="1" customWidth="1"/>
    <col min="5393" max="5393" width="6.28515625" customWidth="1"/>
    <col min="5394" max="5394" width="5.85546875" customWidth="1"/>
    <col min="5395" max="5395" width="4.85546875" customWidth="1"/>
    <col min="5396" max="5396" width="6.140625" customWidth="1"/>
    <col min="5397" max="5397" width="5.5703125" customWidth="1"/>
    <col min="5633" max="5633" width="4" customWidth="1"/>
    <col min="5634" max="5634" width="48.140625" customWidth="1"/>
    <col min="5635" max="5636" width="0" hidden="1" customWidth="1"/>
    <col min="5637" max="5639" width="13.7109375" customWidth="1"/>
    <col min="5640" max="5640" width="14.5703125" customWidth="1"/>
    <col min="5641" max="5641" width="15.140625" customWidth="1"/>
    <col min="5642" max="5644" width="13.5703125" customWidth="1"/>
    <col min="5645" max="5648" width="14.85546875" bestFit="1" customWidth="1"/>
    <col min="5649" max="5649" width="6.28515625" customWidth="1"/>
    <col min="5650" max="5650" width="5.85546875" customWidth="1"/>
    <col min="5651" max="5651" width="4.85546875" customWidth="1"/>
    <col min="5652" max="5652" width="6.140625" customWidth="1"/>
    <col min="5653" max="5653" width="5.5703125" customWidth="1"/>
    <col min="5889" max="5889" width="4" customWidth="1"/>
    <col min="5890" max="5890" width="48.140625" customWidth="1"/>
    <col min="5891" max="5892" width="0" hidden="1" customWidth="1"/>
    <col min="5893" max="5895" width="13.7109375" customWidth="1"/>
    <col min="5896" max="5896" width="14.5703125" customWidth="1"/>
    <col min="5897" max="5897" width="15.140625" customWidth="1"/>
    <col min="5898" max="5900" width="13.5703125" customWidth="1"/>
    <col min="5901" max="5904" width="14.85546875" bestFit="1" customWidth="1"/>
    <col min="5905" max="5905" width="6.28515625" customWidth="1"/>
    <col min="5906" max="5906" width="5.85546875" customWidth="1"/>
    <col min="5907" max="5907" width="4.85546875" customWidth="1"/>
    <col min="5908" max="5908" width="6.140625" customWidth="1"/>
    <col min="5909" max="5909" width="5.5703125" customWidth="1"/>
    <col min="6145" max="6145" width="4" customWidth="1"/>
    <col min="6146" max="6146" width="48.140625" customWidth="1"/>
    <col min="6147" max="6148" width="0" hidden="1" customWidth="1"/>
    <col min="6149" max="6151" width="13.7109375" customWidth="1"/>
    <col min="6152" max="6152" width="14.5703125" customWidth="1"/>
    <col min="6153" max="6153" width="15.140625" customWidth="1"/>
    <col min="6154" max="6156" width="13.5703125" customWidth="1"/>
    <col min="6157" max="6160" width="14.85546875" bestFit="1" customWidth="1"/>
    <col min="6161" max="6161" width="6.28515625" customWidth="1"/>
    <col min="6162" max="6162" width="5.85546875" customWidth="1"/>
    <col min="6163" max="6163" width="4.85546875" customWidth="1"/>
    <col min="6164" max="6164" width="6.140625" customWidth="1"/>
    <col min="6165" max="6165" width="5.5703125" customWidth="1"/>
    <col min="6401" max="6401" width="4" customWidth="1"/>
    <col min="6402" max="6402" width="48.140625" customWidth="1"/>
    <col min="6403" max="6404" width="0" hidden="1" customWidth="1"/>
    <col min="6405" max="6407" width="13.7109375" customWidth="1"/>
    <col min="6408" max="6408" width="14.5703125" customWidth="1"/>
    <col min="6409" max="6409" width="15.140625" customWidth="1"/>
    <col min="6410" max="6412" width="13.5703125" customWidth="1"/>
    <col min="6413" max="6416" width="14.85546875" bestFit="1" customWidth="1"/>
    <col min="6417" max="6417" width="6.28515625" customWidth="1"/>
    <col min="6418" max="6418" width="5.85546875" customWidth="1"/>
    <col min="6419" max="6419" width="4.85546875" customWidth="1"/>
    <col min="6420" max="6420" width="6.140625" customWidth="1"/>
    <col min="6421" max="6421" width="5.5703125" customWidth="1"/>
    <col min="6657" max="6657" width="4" customWidth="1"/>
    <col min="6658" max="6658" width="48.140625" customWidth="1"/>
    <col min="6659" max="6660" width="0" hidden="1" customWidth="1"/>
    <col min="6661" max="6663" width="13.7109375" customWidth="1"/>
    <col min="6664" max="6664" width="14.5703125" customWidth="1"/>
    <col min="6665" max="6665" width="15.140625" customWidth="1"/>
    <col min="6666" max="6668" width="13.5703125" customWidth="1"/>
    <col min="6669" max="6672" width="14.85546875" bestFit="1" customWidth="1"/>
    <col min="6673" max="6673" width="6.28515625" customWidth="1"/>
    <col min="6674" max="6674" width="5.85546875" customWidth="1"/>
    <col min="6675" max="6675" width="4.85546875" customWidth="1"/>
    <col min="6676" max="6676" width="6.140625" customWidth="1"/>
    <col min="6677" max="6677" width="5.5703125" customWidth="1"/>
    <col min="6913" max="6913" width="4" customWidth="1"/>
    <col min="6914" max="6914" width="48.140625" customWidth="1"/>
    <col min="6915" max="6916" width="0" hidden="1" customWidth="1"/>
    <col min="6917" max="6919" width="13.7109375" customWidth="1"/>
    <col min="6920" max="6920" width="14.5703125" customWidth="1"/>
    <col min="6921" max="6921" width="15.140625" customWidth="1"/>
    <col min="6922" max="6924" width="13.5703125" customWidth="1"/>
    <col min="6925" max="6928" width="14.85546875" bestFit="1" customWidth="1"/>
    <col min="6929" max="6929" width="6.28515625" customWidth="1"/>
    <col min="6930" max="6930" width="5.85546875" customWidth="1"/>
    <col min="6931" max="6931" width="4.85546875" customWidth="1"/>
    <col min="6932" max="6932" width="6.140625" customWidth="1"/>
    <col min="6933" max="6933" width="5.5703125" customWidth="1"/>
    <col min="7169" max="7169" width="4" customWidth="1"/>
    <col min="7170" max="7170" width="48.140625" customWidth="1"/>
    <col min="7171" max="7172" width="0" hidden="1" customWidth="1"/>
    <col min="7173" max="7175" width="13.7109375" customWidth="1"/>
    <col min="7176" max="7176" width="14.5703125" customWidth="1"/>
    <col min="7177" max="7177" width="15.140625" customWidth="1"/>
    <col min="7178" max="7180" width="13.5703125" customWidth="1"/>
    <col min="7181" max="7184" width="14.85546875" bestFit="1" customWidth="1"/>
    <col min="7185" max="7185" width="6.28515625" customWidth="1"/>
    <col min="7186" max="7186" width="5.85546875" customWidth="1"/>
    <col min="7187" max="7187" width="4.85546875" customWidth="1"/>
    <col min="7188" max="7188" width="6.140625" customWidth="1"/>
    <col min="7189" max="7189" width="5.5703125" customWidth="1"/>
    <col min="7425" max="7425" width="4" customWidth="1"/>
    <col min="7426" max="7426" width="48.140625" customWidth="1"/>
    <col min="7427" max="7428" width="0" hidden="1" customWidth="1"/>
    <col min="7429" max="7431" width="13.7109375" customWidth="1"/>
    <col min="7432" max="7432" width="14.5703125" customWidth="1"/>
    <col min="7433" max="7433" width="15.140625" customWidth="1"/>
    <col min="7434" max="7436" width="13.5703125" customWidth="1"/>
    <col min="7437" max="7440" width="14.85546875" bestFit="1" customWidth="1"/>
    <col min="7441" max="7441" width="6.28515625" customWidth="1"/>
    <col min="7442" max="7442" width="5.85546875" customWidth="1"/>
    <col min="7443" max="7443" width="4.85546875" customWidth="1"/>
    <col min="7444" max="7444" width="6.140625" customWidth="1"/>
    <col min="7445" max="7445" width="5.5703125" customWidth="1"/>
    <col min="7681" max="7681" width="4" customWidth="1"/>
    <col min="7682" max="7682" width="48.140625" customWidth="1"/>
    <col min="7683" max="7684" width="0" hidden="1" customWidth="1"/>
    <col min="7685" max="7687" width="13.7109375" customWidth="1"/>
    <col min="7688" max="7688" width="14.5703125" customWidth="1"/>
    <col min="7689" max="7689" width="15.140625" customWidth="1"/>
    <col min="7690" max="7692" width="13.5703125" customWidth="1"/>
    <col min="7693" max="7696" width="14.85546875" bestFit="1" customWidth="1"/>
    <col min="7697" max="7697" width="6.28515625" customWidth="1"/>
    <col min="7698" max="7698" width="5.85546875" customWidth="1"/>
    <col min="7699" max="7699" width="4.85546875" customWidth="1"/>
    <col min="7700" max="7700" width="6.140625" customWidth="1"/>
    <col min="7701" max="7701" width="5.5703125" customWidth="1"/>
    <col min="7937" max="7937" width="4" customWidth="1"/>
    <col min="7938" max="7938" width="48.140625" customWidth="1"/>
    <col min="7939" max="7940" width="0" hidden="1" customWidth="1"/>
    <col min="7941" max="7943" width="13.7109375" customWidth="1"/>
    <col min="7944" max="7944" width="14.5703125" customWidth="1"/>
    <col min="7945" max="7945" width="15.140625" customWidth="1"/>
    <col min="7946" max="7948" width="13.5703125" customWidth="1"/>
    <col min="7949" max="7952" width="14.85546875" bestFit="1" customWidth="1"/>
    <col min="7953" max="7953" width="6.28515625" customWidth="1"/>
    <col min="7954" max="7954" width="5.85546875" customWidth="1"/>
    <col min="7955" max="7955" width="4.85546875" customWidth="1"/>
    <col min="7956" max="7956" width="6.140625" customWidth="1"/>
    <col min="7957" max="7957" width="5.5703125" customWidth="1"/>
    <col min="8193" max="8193" width="4" customWidth="1"/>
    <col min="8194" max="8194" width="48.140625" customWidth="1"/>
    <col min="8195" max="8196" width="0" hidden="1" customWidth="1"/>
    <col min="8197" max="8199" width="13.7109375" customWidth="1"/>
    <col min="8200" max="8200" width="14.5703125" customWidth="1"/>
    <col min="8201" max="8201" width="15.140625" customWidth="1"/>
    <col min="8202" max="8204" width="13.5703125" customWidth="1"/>
    <col min="8205" max="8208" width="14.85546875" bestFit="1" customWidth="1"/>
    <col min="8209" max="8209" width="6.28515625" customWidth="1"/>
    <col min="8210" max="8210" width="5.85546875" customWidth="1"/>
    <col min="8211" max="8211" width="4.85546875" customWidth="1"/>
    <col min="8212" max="8212" width="6.140625" customWidth="1"/>
    <col min="8213" max="8213" width="5.5703125" customWidth="1"/>
    <col min="8449" max="8449" width="4" customWidth="1"/>
    <col min="8450" max="8450" width="48.140625" customWidth="1"/>
    <col min="8451" max="8452" width="0" hidden="1" customWidth="1"/>
    <col min="8453" max="8455" width="13.7109375" customWidth="1"/>
    <col min="8456" max="8456" width="14.5703125" customWidth="1"/>
    <col min="8457" max="8457" width="15.140625" customWidth="1"/>
    <col min="8458" max="8460" width="13.5703125" customWidth="1"/>
    <col min="8461" max="8464" width="14.85546875" bestFit="1" customWidth="1"/>
    <col min="8465" max="8465" width="6.28515625" customWidth="1"/>
    <col min="8466" max="8466" width="5.85546875" customWidth="1"/>
    <col min="8467" max="8467" width="4.85546875" customWidth="1"/>
    <col min="8468" max="8468" width="6.140625" customWidth="1"/>
    <col min="8469" max="8469" width="5.5703125" customWidth="1"/>
    <col min="8705" max="8705" width="4" customWidth="1"/>
    <col min="8706" max="8706" width="48.140625" customWidth="1"/>
    <col min="8707" max="8708" width="0" hidden="1" customWidth="1"/>
    <col min="8709" max="8711" width="13.7109375" customWidth="1"/>
    <col min="8712" max="8712" width="14.5703125" customWidth="1"/>
    <col min="8713" max="8713" width="15.140625" customWidth="1"/>
    <col min="8714" max="8716" width="13.5703125" customWidth="1"/>
    <col min="8717" max="8720" width="14.85546875" bestFit="1" customWidth="1"/>
    <col min="8721" max="8721" width="6.28515625" customWidth="1"/>
    <col min="8722" max="8722" width="5.85546875" customWidth="1"/>
    <col min="8723" max="8723" width="4.85546875" customWidth="1"/>
    <col min="8724" max="8724" width="6.140625" customWidth="1"/>
    <col min="8725" max="8725" width="5.5703125" customWidth="1"/>
    <col min="8961" max="8961" width="4" customWidth="1"/>
    <col min="8962" max="8962" width="48.140625" customWidth="1"/>
    <col min="8963" max="8964" width="0" hidden="1" customWidth="1"/>
    <col min="8965" max="8967" width="13.7109375" customWidth="1"/>
    <col min="8968" max="8968" width="14.5703125" customWidth="1"/>
    <col min="8969" max="8969" width="15.140625" customWidth="1"/>
    <col min="8970" max="8972" width="13.5703125" customWidth="1"/>
    <col min="8973" max="8976" width="14.85546875" bestFit="1" customWidth="1"/>
    <col min="8977" max="8977" width="6.28515625" customWidth="1"/>
    <col min="8978" max="8978" width="5.85546875" customWidth="1"/>
    <col min="8979" max="8979" width="4.85546875" customWidth="1"/>
    <col min="8980" max="8980" width="6.140625" customWidth="1"/>
    <col min="8981" max="8981" width="5.5703125" customWidth="1"/>
    <col min="9217" max="9217" width="4" customWidth="1"/>
    <col min="9218" max="9218" width="48.140625" customWidth="1"/>
    <col min="9219" max="9220" width="0" hidden="1" customWidth="1"/>
    <col min="9221" max="9223" width="13.7109375" customWidth="1"/>
    <col min="9224" max="9224" width="14.5703125" customWidth="1"/>
    <col min="9225" max="9225" width="15.140625" customWidth="1"/>
    <col min="9226" max="9228" width="13.5703125" customWidth="1"/>
    <col min="9229" max="9232" width="14.85546875" bestFit="1" customWidth="1"/>
    <col min="9233" max="9233" width="6.28515625" customWidth="1"/>
    <col min="9234" max="9234" width="5.85546875" customWidth="1"/>
    <col min="9235" max="9235" width="4.85546875" customWidth="1"/>
    <col min="9236" max="9236" width="6.140625" customWidth="1"/>
    <col min="9237" max="9237" width="5.5703125" customWidth="1"/>
    <col min="9473" max="9473" width="4" customWidth="1"/>
    <col min="9474" max="9474" width="48.140625" customWidth="1"/>
    <col min="9475" max="9476" width="0" hidden="1" customWidth="1"/>
    <col min="9477" max="9479" width="13.7109375" customWidth="1"/>
    <col min="9480" max="9480" width="14.5703125" customWidth="1"/>
    <col min="9481" max="9481" width="15.140625" customWidth="1"/>
    <col min="9482" max="9484" width="13.5703125" customWidth="1"/>
    <col min="9485" max="9488" width="14.85546875" bestFit="1" customWidth="1"/>
    <col min="9489" max="9489" width="6.28515625" customWidth="1"/>
    <col min="9490" max="9490" width="5.85546875" customWidth="1"/>
    <col min="9491" max="9491" width="4.85546875" customWidth="1"/>
    <col min="9492" max="9492" width="6.140625" customWidth="1"/>
    <col min="9493" max="9493" width="5.5703125" customWidth="1"/>
    <col min="9729" max="9729" width="4" customWidth="1"/>
    <col min="9730" max="9730" width="48.140625" customWidth="1"/>
    <col min="9731" max="9732" width="0" hidden="1" customWidth="1"/>
    <col min="9733" max="9735" width="13.7109375" customWidth="1"/>
    <col min="9736" max="9736" width="14.5703125" customWidth="1"/>
    <col min="9737" max="9737" width="15.140625" customWidth="1"/>
    <col min="9738" max="9740" width="13.5703125" customWidth="1"/>
    <col min="9741" max="9744" width="14.85546875" bestFit="1" customWidth="1"/>
    <col min="9745" max="9745" width="6.28515625" customWidth="1"/>
    <col min="9746" max="9746" width="5.85546875" customWidth="1"/>
    <col min="9747" max="9747" width="4.85546875" customWidth="1"/>
    <col min="9748" max="9748" width="6.140625" customWidth="1"/>
    <col min="9749" max="9749" width="5.5703125" customWidth="1"/>
    <col min="9985" max="9985" width="4" customWidth="1"/>
    <col min="9986" max="9986" width="48.140625" customWidth="1"/>
    <col min="9987" max="9988" width="0" hidden="1" customWidth="1"/>
    <col min="9989" max="9991" width="13.7109375" customWidth="1"/>
    <col min="9992" max="9992" width="14.5703125" customWidth="1"/>
    <col min="9993" max="9993" width="15.140625" customWidth="1"/>
    <col min="9994" max="9996" width="13.5703125" customWidth="1"/>
    <col min="9997" max="10000" width="14.85546875" bestFit="1" customWidth="1"/>
    <col min="10001" max="10001" width="6.28515625" customWidth="1"/>
    <col min="10002" max="10002" width="5.85546875" customWidth="1"/>
    <col min="10003" max="10003" width="4.85546875" customWidth="1"/>
    <col min="10004" max="10004" width="6.140625" customWidth="1"/>
    <col min="10005" max="10005" width="5.5703125" customWidth="1"/>
    <col min="10241" max="10241" width="4" customWidth="1"/>
    <col min="10242" max="10242" width="48.140625" customWidth="1"/>
    <col min="10243" max="10244" width="0" hidden="1" customWidth="1"/>
    <col min="10245" max="10247" width="13.7109375" customWidth="1"/>
    <col min="10248" max="10248" width="14.5703125" customWidth="1"/>
    <col min="10249" max="10249" width="15.140625" customWidth="1"/>
    <col min="10250" max="10252" width="13.5703125" customWidth="1"/>
    <col min="10253" max="10256" width="14.85546875" bestFit="1" customWidth="1"/>
    <col min="10257" max="10257" width="6.28515625" customWidth="1"/>
    <col min="10258" max="10258" width="5.85546875" customWidth="1"/>
    <col min="10259" max="10259" width="4.85546875" customWidth="1"/>
    <col min="10260" max="10260" width="6.140625" customWidth="1"/>
    <col min="10261" max="10261" width="5.5703125" customWidth="1"/>
    <col min="10497" max="10497" width="4" customWidth="1"/>
    <col min="10498" max="10498" width="48.140625" customWidth="1"/>
    <col min="10499" max="10500" width="0" hidden="1" customWidth="1"/>
    <col min="10501" max="10503" width="13.7109375" customWidth="1"/>
    <col min="10504" max="10504" width="14.5703125" customWidth="1"/>
    <col min="10505" max="10505" width="15.140625" customWidth="1"/>
    <col min="10506" max="10508" width="13.5703125" customWidth="1"/>
    <col min="10509" max="10512" width="14.85546875" bestFit="1" customWidth="1"/>
    <col min="10513" max="10513" width="6.28515625" customWidth="1"/>
    <col min="10514" max="10514" width="5.85546875" customWidth="1"/>
    <col min="10515" max="10515" width="4.85546875" customWidth="1"/>
    <col min="10516" max="10516" width="6.140625" customWidth="1"/>
    <col min="10517" max="10517" width="5.5703125" customWidth="1"/>
    <col min="10753" max="10753" width="4" customWidth="1"/>
    <col min="10754" max="10754" width="48.140625" customWidth="1"/>
    <col min="10755" max="10756" width="0" hidden="1" customWidth="1"/>
    <col min="10757" max="10759" width="13.7109375" customWidth="1"/>
    <col min="10760" max="10760" width="14.5703125" customWidth="1"/>
    <col min="10761" max="10761" width="15.140625" customWidth="1"/>
    <col min="10762" max="10764" width="13.5703125" customWidth="1"/>
    <col min="10765" max="10768" width="14.85546875" bestFit="1" customWidth="1"/>
    <col min="10769" max="10769" width="6.28515625" customWidth="1"/>
    <col min="10770" max="10770" width="5.85546875" customWidth="1"/>
    <col min="10771" max="10771" width="4.85546875" customWidth="1"/>
    <col min="10772" max="10772" width="6.140625" customWidth="1"/>
    <col min="10773" max="10773" width="5.5703125" customWidth="1"/>
    <col min="11009" max="11009" width="4" customWidth="1"/>
    <col min="11010" max="11010" width="48.140625" customWidth="1"/>
    <col min="11011" max="11012" width="0" hidden="1" customWidth="1"/>
    <col min="11013" max="11015" width="13.7109375" customWidth="1"/>
    <col min="11016" max="11016" width="14.5703125" customWidth="1"/>
    <col min="11017" max="11017" width="15.140625" customWidth="1"/>
    <col min="11018" max="11020" width="13.5703125" customWidth="1"/>
    <col min="11021" max="11024" width="14.85546875" bestFit="1" customWidth="1"/>
    <col min="11025" max="11025" width="6.28515625" customWidth="1"/>
    <col min="11026" max="11026" width="5.85546875" customWidth="1"/>
    <col min="11027" max="11027" width="4.85546875" customWidth="1"/>
    <col min="11028" max="11028" width="6.140625" customWidth="1"/>
    <col min="11029" max="11029" width="5.5703125" customWidth="1"/>
    <col min="11265" max="11265" width="4" customWidth="1"/>
    <col min="11266" max="11266" width="48.140625" customWidth="1"/>
    <col min="11267" max="11268" width="0" hidden="1" customWidth="1"/>
    <col min="11269" max="11271" width="13.7109375" customWidth="1"/>
    <col min="11272" max="11272" width="14.5703125" customWidth="1"/>
    <col min="11273" max="11273" width="15.140625" customWidth="1"/>
    <col min="11274" max="11276" width="13.5703125" customWidth="1"/>
    <col min="11277" max="11280" width="14.85546875" bestFit="1" customWidth="1"/>
    <col min="11281" max="11281" width="6.28515625" customWidth="1"/>
    <col min="11282" max="11282" width="5.85546875" customWidth="1"/>
    <col min="11283" max="11283" width="4.85546875" customWidth="1"/>
    <col min="11284" max="11284" width="6.140625" customWidth="1"/>
    <col min="11285" max="11285" width="5.5703125" customWidth="1"/>
    <col min="11521" max="11521" width="4" customWidth="1"/>
    <col min="11522" max="11522" width="48.140625" customWidth="1"/>
    <col min="11523" max="11524" width="0" hidden="1" customWidth="1"/>
    <col min="11525" max="11527" width="13.7109375" customWidth="1"/>
    <col min="11528" max="11528" width="14.5703125" customWidth="1"/>
    <col min="11529" max="11529" width="15.140625" customWidth="1"/>
    <col min="11530" max="11532" width="13.5703125" customWidth="1"/>
    <col min="11533" max="11536" width="14.85546875" bestFit="1" customWidth="1"/>
    <col min="11537" max="11537" width="6.28515625" customWidth="1"/>
    <col min="11538" max="11538" width="5.85546875" customWidth="1"/>
    <col min="11539" max="11539" width="4.85546875" customWidth="1"/>
    <col min="11540" max="11540" width="6.140625" customWidth="1"/>
    <col min="11541" max="11541" width="5.5703125" customWidth="1"/>
    <col min="11777" max="11777" width="4" customWidth="1"/>
    <col min="11778" max="11778" width="48.140625" customWidth="1"/>
    <col min="11779" max="11780" width="0" hidden="1" customWidth="1"/>
    <col min="11781" max="11783" width="13.7109375" customWidth="1"/>
    <col min="11784" max="11784" width="14.5703125" customWidth="1"/>
    <col min="11785" max="11785" width="15.140625" customWidth="1"/>
    <col min="11786" max="11788" width="13.5703125" customWidth="1"/>
    <col min="11789" max="11792" width="14.85546875" bestFit="1" customWidth="1"/>
    <col min="11793" max="11793" width="6.28515625" customWidth="1"/>
    <col min="11794" max="11794" width="5.85546875" customWidth="1"/>
    <col min="11795" max="11795" width="4.85546875" customWidth="1"/>
    <col min="11796" max="11796" width="6.140625" customWidth="1"/>
    <col min="11797" max="11797" width="5.5703125" customWidth="1"/>
    <col min="12033" max="12033" width="4" customWidth="1"/>
    <col min="12034" max="12034" width="48.140625" customWidth="1"/>
    <col min="12035" max="12036" width="0" hidden="1" customWidth="1"/>
    <col min="12037" max="12039" width="13.7109375" customWidth="1"/>
    <col min="12040" max="12040" width="14.5703125" customWidth="1"/>
    <col min="12041" max="12041" width="15.140625" customWidth="1"/>
    <col min="12042" max="12044" width="13.5703125" customWidth="1"/>
    <col min="12045" max="12048" width="14.85546875" bestFit="1" customWidth="1"/>
    <col min="12049" max="12049" width="6.28515625" customWidth="1"/>
    <col min="12050" max="12050" width="5.85546875" customWidth="1"/>
    <col min="12051" max="12051" width="4.85546875" customWidth="1"/>
    <col min="12052" max="12052" width="6.140625" customWidth="1"/>
    <col min="12053" max="12053" width="5.5703125" customWidth="1"/>
    <col min="12289" max="12289" width="4" customWidth="1"/>
    <col min="12290" max="12290" width="48.140625" customWidth="1"/>
    <col min="12291" max="12292" width="0" hidden="1" customWidth="1"/>
    <col min="12293" max="12295" width="13.7109375" customWidth="1"/>
    <col min="12296" max="12296" width="14.5703125" customWidth="1"/>
    <col min="12297" max="12297" width="15.140625" customWidth="1"/>
    <col min="12298" max="12300" width="13.5703125" customWidth="1"/>
    <col min="12301" max="12304" width="14.85546875" bestFit="1" customWidth="1"/>
    <col min="12305" max="12305" width="6.28515625" customWidth="1"/>
    <col min="12306" max="12306" width="5.85546875" customWidth="1"/>
    <col min="12307" max="12307" width="4.85546875" customWidth="1"/>
    <col min="12308" max="12308" width="6.140625" customWidth="1"/>
    <col min="12309" max="12309" width="5.5703125" customWidth="1"/>
    <col min="12545" max="12545" width="4" customWidth="1"/>
    <col min="12546" max="12546" width="48.140625" customWidth="1"/>
    <col min="12547" max="12548" width="0" hidden="1" customWidth="1"/>
    <col min="12549" max="12551" width="13.7109375" customWidth="1"/>
    <col min="12552" max="12552" width="14.5703125" customWidth="1"/>
    <col min="12553" max="12553" width="15.140625" customWidth="1"/>
    <col min="12554" max="12556" width="13.5703125" customWidth="1"/>
    <col min="12557" max="12560" width="14.85546875" bestFit="1" customWidth="1"/>
    <col min="12561" max="12561" width="6.28515625" customWidth="1"/>
    <col min="12562" max="12562" width="5.85546875" customWidth="1"/>
    <col min="12563" max="12563" width="4.85546875" customWidth="1"/>
    <col min="12564" max="12564" width="6.140625" customWidth="1"/>
    <col min="12565" max="12565" width="5.5703125" customWidth="1"/>
    <col min="12801" max="12801" width="4" customWidth="1"/>
    <col min="12802" max="12802" width="48.140625" customWidth="1"/>
    <col min="12803" max="12804" width="0" hidden="1" customWidth="1"/>
    <col min="12805" max="12807" width="13.7109375" customWidth="1"/>
    <col min="12808" max="12808" width="14.5703125" customWidth="1"/>
    <col min="12809" max="12809" width="15.140625" customWidth="1"/>
    <col min="12810" max="12812" width="13.5703125" customWidth="1"/>
    <col min="12813" max="12816" width="14.85546875" bestFit="1" customWidth="1"/>
    <col min="12817" max="12817" width="6.28515625" customWidth="1"/>
    <col min="12818" max="12818" width="5.85546875" customWidth="1"/>
    <col min="12819" max="12819" width="4.85546875" customWidth="1"/>
    <col min="12820" max="12820" width="6.140625" customWidth="1"/>
    <col min="12821" max="12821" width="5.5703125" customWidth="1"/>
    <col min="13057" max="13057" width="4" customWidth="1"/>
    <col min="13058" max="13058" width="48.140625" customWidth="1"/>
    <col min="13059" max="13060" width="0" hidden="1" customWidth="1"/>
    <col min="13061" max="13063" width="13.7109375" customWidth="1"/>
    <col min="13064" max="13064" width="14.5703125" customWidth="1"/>
    <col min="13065" max="13065" width="15.140625" customWidth="1"/>
    <col min="13066" max="13068" width="13.5703125" customWidth="1"/>
    <col min="13069" max="13072" width="14.85546875" bestFit="1" customWidth="1"/>
    <col min="13073" max="13073" width="6.28515625" customWidth="1"/>
    <col min="13074" max="13074" width="5.85546875" customWidth="1"/>
    <col min="13075" max="13075" width="4.85546875" customWidth="1"/>
    <col min="13076" max="13076" width="6.140625" customWidth="1"/>
    <col min="13077" max="13077" width="5.5703125" customWidth="1"/>
    <col min="13313" max="13313" width="4" customWidth="1"/>
    <col min="13314" max="13314" width="48.140625" customWidth="1"/>
    <col min="13315" max="13316" width="0" hidden="1" customWidth="1"/>
    <col min="13317" max="13319" width="13.7109375" customWidth="1"/>
    <col min="13320" max="13320" width="14.5703125" customWidth="1"/>
    <col min="13321" max="13321" width="15.140625" customWidth="1"/>
    <col min="13322" max="13324" width="13.5703125" customWidth="1"/>
    <col min="13325" max="13328" width="14.85546875" bestFit="1" customWidth="1"/>
    <col min="13329" max="13329" width="6.28515625" customWidth="1"/>
    <col min="13330" max="13330" width="5.85546875" customWidth="1"/>
    <col min="13331" max="13331" width="4.85546875" customWidth="1"/>
    <col min="13332" max="13332" width="6.140625" customWidth="1"/>
    <col min="13333" max="13333" width="5.5703125" customWidth="1"/>
    <col min="13569" max="13569" width="4" customWidth="1"/>
    <col min="13570" max="13570" width="48.140625" customWidth="1"/>
    <col min="13571" max="13572" width="0" hidden="1" customWidth="1"/>
    <col min="13573" max="13575" width="13.7109375" customWidth="1"/>
    <col min="13576" max="13576" width="14.5703125" customWidth="1"/>
    <col min="13577" max="13577" width="15.140625" customWidth="1"/>
    <col min="13578" max="13580" width="13.5703125" customWidth="1"/>
    <col min="13581" max="13584" width="14.85546875" bestFit="1" customWidth="1"/>
    <col min="13585" max="13585" width="6.28515625" customWidth="1"/>
    <col min="13586" max="13586" width="5.85546875" customWidth="1"/>
    <col min="13587" max="13587" width="4.85546875" customWidth="1"/>
    <col min="13588" max="13588" width="6.140625" customWidth="1"/>
    <col min="13589" max="13589" width="5.5703125" customWidth="1"/>
    <col min="13825" max="13825" width="4" customWidth="1"/>
    <col min="13826" max="13826" width="48.140625" customWidth="1"/>
    <col min="13827" max="13828" width="0" hidden="1" customWidth="1"/>
    <col min="13829" max="13831" width="13.7109375" customWidth="1"/>
    <col min="13832" max="13832" width="14.5703125" customWidth="1"/>
    <col min="13833" max="13833" width="15.140625" customWidth="1"/>
    <col min="13834" max="13836" width="13.5703125" customWidth="1"/>
    <col min="13837" max="13840" width="14.85546875" bestFit="1" customWidth="1"/>
    <col min="13841" max="13841" width="6.28515625" customWidth="1"/>
    <col min="13842" max="13842" width="5.85546875" customWidth="1"/>
    <col min="13843" max="13843" width="4.85546875" customWidth="1"/>
    <col min="13844" max="13844" width="6.140625" customWidth="1"/>
    <col min="13845" max="13845" width="5.5703125" customWidth="1"/>
    <col min="14081" max="14081" width="4" customWidth="1"/>
    <col min="14082" max="14082" width="48.140625" customWidth="1"/>
    <col min="14083" max="14084" width="0" hidden="1" customWidth="1"/>
    <col min="14085" max="14087" width="13.7109375" customWidth="1"/>
    <col min="14088" max="14088" width="14.5703125" customWidth="1"/>
    <col min="14089" max="14089" width="15.140625" customWidth="1"/>
    <col min="14090" max="14092" width="13.5703125" customWidth="1"/>
    <col min="14093" max="14096" width="14.85546875" bestFit="1" customWidth="1"/>
    <col min="14097" max="14097" width="6.28515625" customWidth="1"/>
    <col min="14098" max="14098" width="5.85546875" customWidth="1"/>
    <col min="14099" max="14099" width="4.85546875" customWidth="1"/>
    <col min="14100" max="14100" width="6.140625" customWidth="1"/>
    <col min="14101" max="14101" width="5.5703125" customWidth="1"/>
    <col min="14337" max="14337" width="4" customWidth="1"/>
    <col min="14338" max="14338" width="48.140625" customWidth="1"/>
    <col min="14339" max="14340" width="0" hidden="1" customWidth="1"/>
    <col min="14341" max="14343" width="13.7109375" customWidth="1"/>
    <col min="14344" max="14344" width="14.5703125" customWidth="1"/>
    <col min="14345" max="14345" width="15.140625" customWidth="1"/>
    <col min="14346" max="14348" width="13.5703125" customWidth="1"/>
    <col min="14349" max="14352" width="14.85546875" bestFit="1" customWidth="1"/>
    <col min="14353" max="14353" width="6.28515625" customWidth="1"/>
    <col min="14354" max="14354" width="5.85546875" customWidth="1"/>
    <col min="14355" max="14355" width="4.85546875" customWidth="1"/>
    <col min="14356" max="14356" width="6.140625" customWidth="1"/>
    <col min="14357" max="14357" width="5.5703125" customWidth="1"/>
    <col min="14593" max="14593" width="4" customWidth="1"/>
    <col min="14594" max="14594" width="48.140625" customWidth="1"/>
    <col min="14595" max="14596" width="0" hidden="1" customWidth="1"/>
    <col min="14597" max="14599" width="13.7109375" customWidth="1"/>
    <col min="14600" max="14600" width="14.5703125" customWidth="1"/>
    <col min="14601" max="14601" width="15.140625" customWidth="1"/>
    <col min="14602" max="14604" width="13.5703125" customWidth="1"/>
    <col min="14605" max="14608" width="14.85546875" bestFit="1" customWidth="1"/>
    <col min="14609" max="14609" width="6.28515625" customWidth="1"/>
    <col min="14610" max="14610" width="5.85546875" customWidth="1"/>
    <col min="14611" max="14611" width="4.85546875" customWidth="1"/>
    <col min="14612" max="14612" width="6.140625" customWidth="1"/>
    <col min="14613" max="14613" width="5.5703125" customWidth="1"/>
    <col min="14849" max="14849" width="4" customWidth="1"/>
    <col min="14850" max="14850" width="48.140625" customWidth="1"/>
    <col min="14851" max="14852" width="0" hidden="1" customWidth="1"/>
    <col min="14853" max="14855" width="13.7109375" customWidth="1"/>
    <col min="14856" max="14856" width="14.5703125" customWidth="1"/>
    <col min="14857" max="14857" width="15.140625" customWidth="1"/>
    <col min="14858" max="14860" width="13.5703125" customWidth="1"/>
    <col min="14861" max="14864" width="14.85546875" bestFit="1" customWidth="1"/>
    <col min="14865" max="14865" width="6.28515625" customWidth="1"/>
    <col min="14866" max="14866" width="5.85546875" customWidth="1"/>
    <col min="14867" max="14867" width="4.85546875" customWidth="1"/>
    <col min="14868" max="14868" width="6.140625" customWidth="1"/>
    <col min="14869" max="14869" width="5.5703125" customWidth="1"/>
    <col min="15105" max="15105" width="4" customWidth="1"/>
    <col min="15106" max="15106" width="48.140625" customWidth="1"/>
    <col min="15107" max="15108" width="0" hidden="1" customWidth="1"/>
    <col min="15109" max="15111" width="13.7109375" customWidth="1"/>
    <col min="15112" max="15112" width="14.5703125" customWidth="1"/>
    <col min="15113" max="15113" width="15.140625" customWidth="1"/>
    <col min="15114" max="15116" width="13.5703125" customWidth="1"/>
    <col min="15117" max="15120" width="14.85546875" bestFit="1" customWidth="1"/>
    <col min="15121" max="15121" width="6.28515625" customWidth="1"/>
    <col min="15122" max="15122" width="5.85546875" customWidth="1"/>
    <col min="15123" max="15123" width="4.85546875" customWidth="1"/>
    <col min="15124" max="15124" width="6.140625" customWidth="1"/>
    <col min="15125" max="15125" width="5.5703125" customWidth="1"/>
    <col min="15361" max="15361" width="4" customWidth="1"/>
    <col min="15362" max="15362" width="48.140625" customWidth="1"/>
    <col min="15363" max="15364" width="0" hidden="1" customWidth="1"/>
    <col min="15365" max="15367" width="13.7109375" customWidth="1"/>
    <col min="15368" max="15368" width="14.5703125" customWidth="1"/>
    <col min="15369" max="15369" width="15.140625" customWidth="1"/>
    <col min="15370" max="15372" width="13.5703125" customWidth="1"/>
    <col min="15373" max="15376" width="14.85546875" bestFit="1" customWidth="1"/>
    <col min="15377" max="15377" width="6.28515625" customWidth="1"/>
    <col min="15378" max="15378" width="5.85546875" customWidth="1"/>
    <col min="15379" max="15379" width="4.85546875" customWidth="1"/>
    <col min="15380" max="15380" width="6.140625" customWidth="1"/>
    <col min="15381" max="15381" width="5.5703125" customWidth="1"/>
    <col min="15617" max="15617" width="4" customWidth="1"/>
    <col min="15618" max="15618" width="48.140625" customWidth="1"/>
    <col min="15619" max="15620" width="0" hidden="1" customWidth="1"/>
    <col min="15621" max="15623" width="13.7109375" customWidth="1"/>
    <col min="15624" max="15624" width="14.5703125" customWidth="1"/>
    <col min="15625" max="15625" width="15.140625" customWidth="1"/>
    <col min="15626" max="15628" width="13.5703125" customWidth="1"/>
    <col min="15629" max="15632" width="14.85546875" bestFit="1" customWidth="1"/>
    <col min="15633" max="15633" width="6.28515625" customWidth="1"/>
    <col min="15634" max="15634" width="5.85546875" customWidth="1"/>
    <col min="15635" max="15635" width="4.85546875" customWidth="1"/>
    <col min="15636" max="15636" width="6.140625" customWidth="1"/>
    <col min="15637" max="15637" width="5.5703125" customWidth="1"/>
    <col min="15873" max="15873" width="4" customWidth="1"/>
    <col min="15874" max="15874" width="48.140625" customWidth="1"/>
    <col min="15875" max="15876" width="0" hidden="1" customWidth="1"/>
    <col min="15877" max="15879" width="13.7109375" customWidth="1"/>
    <col min="15880" max="15880" width="14.5703125" customWidth="1"/>
    <col min="15881" max="15881" width="15.140625" customWidth="1"/>
    <col min="15882" max="15884" width="13.5703125" customWidth="1"/>
    <col min="15885" max="15888" width="14.85546875" bestFit="1" customWidth="1"/>
    <col min="15889" max="15889" width="6.28515625" customWidth="1"/>
    <col min="15890" max="15890" width="5.85546875" customWidth="1"/>
    <col min="15891" max="15891" width="4.85546875" customWidth="1"/>
    <col min="15892" max="15892" width="6.140625" customWidth="1"/>
    <col min="15893" max="15893" width="5.5703125" customWidth="1"/>
    <col min="16129" max="16129" width="4" customWidth="1"/>
    <col min="16130" max="16130" width="48.140625" customWidth="1"/>
    <col min="16131" max="16132" width="0" hidden="1" customWidth="1"/>
    <col min="16133" max="16135" width="13.7109375" customWidth="1"/>
    <col min="16136" max="16136" width="14.5703125" customWidth="1"/>
    <col min="16137" max="16137" width="15.140625" customWidth="1"/>
    <col min="16138" max="16140" width="13.5703125" customWidth="1"/>
    <col min="16141" max="16144" width="14.85546875" bestFit="1" customWidth="1"/>
    <col min="16145" max="16145" width="6.28515625" customWidth="1"/>
    <col min="16146" max="16146" width="5.85546875" customWidth="1"/>
    <col min="16147" max="16147" width="4.85546875" customWidth="1"/>
    <col min="16148" max="16148" width="6.140625" customWidth="1"/>
    <col min="16149" max="16149" width="5.5703125" customWidth="1"/>
  </cols>
  <sheetData>
    <row r="7" spans="1:21" ht="15.75" thickBot="1" x14ac:dyDescent="0.3"/>
    <row r="8" spans="1:21" ht="16.5" thickBot="1" x14ac:dyDescent="0.3">
      <c r="B8" s="1" t="s">
        <v>0</v>
      </c>
      <c r="C8" s="168"/>
      <c r="D8" s="168"/>
      <c r="M8" s="403" t="s">
        <v>162</v>
      </c>
      <c r="N8" s="404"/>
    </row>
    <row r="10" spans="1:21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  <c r="K10" s="405"/>
      <c r="L10" s="405"/>
      <c r="M10" s="405"/>
      <c r="N10" s="405"/>
      <c r="O10" s="2"/>
      <c r="P10" s="2"/>
      <c r="Q10" s="2"/>
      <c r="R10" s="2"/>
      <c r="S10" s="2"/>
      <c r="T10" s="2"/>
      <c r="U10" s="2"/>
    </row>
    <row r="11" spans="1:21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406"/>
      <c r="M11" s="406"/>
      <c r="N11" s="406"/>
      <c r="O11" s="2"/>
      <c r="P11" s="2"/>
      <c r="Q11" s="2"/>
      <c r="R11" s="2"/>
      <c r="S11" s="2"/>
      <c r="T11" s="2"/>
      <c r="U11" s="2"/>
    </row>
    <row r="12" spans="1:21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  <c r="K12" s="406"/>
      <c r="L12" s="406"/>
      <c r="M12" s="406"/>
      <c r="N12" s="406"/>
      <c r="O12" s="2"/>
      <c r="P12" s="2"/>
      <c r="Q12" s="2"/>
      <c r="R12" s="2"/>
      <c r="S12" s="2"/>
      <c r="T12" s="2"/>
      <c r="U12" s="2"/>
    </row>
    <row r="13" spans="1:21" x14ac:dyDescent="0.25">
      <c r="A13" s="160"/>
      <c r="B13" s="160"/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</row>
    <row r="14" spans="1:21" ht="16.5" thickBot="1" x14ac:dyDescent="0.3">
      <c r="A14" s="408" t="s">
        <v>163</v>
      </c>
      <c r="B14" s="408"/>
      <c r="C14" s="408"/>
      <c r="D14" s="408"/>
      <c r="E14" s="408"/>
      <c r="F14" s="408"/>
      <c r="G14" s="408"/>
      <c r="H14" s="408"/>
      <c r="I14" s="408"/>
      <c r="J14" s="408"/>
      <c r="K14" s="408"/>
      <c r="L14" s="408"/>
      <c r="M14" s="408"/>
      <c r="N14" s="408"/>
      <c r="O14" s="3"/>
      <c r="P14" s="3"/>
      <c r="Q14" s="3"/>
      <c r="R14" s="3"/>
      <c r="S14" s="3"/>
      <c r="T14" s="3"/>
      <c r="U14" s="3"/>
    </row>
    <row r="15" spans="1:21" ht="30.75" customHeight="1" thickBot="1" x14ac:dyDescent="0.3">
      <c r="A15" s="169" t="s">
        <v>4</v>
      </c>
      <c r="B15" s="170" t="s">
        <v>164</v>
      </c>
      <c r="C15" s="171"/>
      <c r="D15" s="171"/>
      <c r="E15" s="418" t="s">
        <v>85</v>
      </c>
      <c r="F15" s="419"/>
      <c r="G15" s="418" t="s">
        <v>86</v>
      </c>
      <c r="H15" s="420"/>
      <c r="I15" s="418" t="s">
        <v>87</v>
      </c>
      <c r="J15" s="419"/>
      <c r="K15" s="418" t="s">
        <v>88</v>
      </c>
      <c r="L15" s="419"/>
      <c r="M15" s="421" t="s">
        <v>165</v>
      </c>
      <c r="N15" s="422"/>
      <c r="O15" s="159"/>
      <c r="P15" s="409"/>
      <c r="Q15" s="409"/>
      <c r="R15" s="409"/>
      <c r="S15" s="409"/>
      <c r="T15" s="409"/>
      <c r="U15" s="409"/>
    </row>
    <row r="16" spans="1:21" x14ac:dyDescent="0.25">
      <c r="A16" s="172"/>
      <c r="B16" s="173"/>
      <c r="C16" s="173"/>
      <c r="D16" s="173"/>
      <c r="E16" s="174" t="s">
        <v>166</v>
      </c>
      <c r="F16" s="174" t="s">
        <v>146</v>
      </c>
      <c r="G16" s="174" t="s">
        <v>166</v>
      </c>
      <c r="H16" s="174" t="s">
        <v>146</v>
      </c>
      <c r="I16" s="174" t="s">
        <v>166</v>
      </c>
      <c r="J16" s="174" t="s">
        <v>146</v>
      </c>
      <c r="K16" s="174" t="s">
        <v>166</v>
      </c>
      <c r="L16" s="174" t="s">
        <v>146</v>
      </c>
      <c r="M16" s="174" t="s">
        <v>166</v>
      </c>
      <c r="N16" s="175" t="s">
        <v>146</v>
      </c>
      <c r="O16" s="9"/>
      <c r="P16" s="159"/>
      <c r="Q16" s="9"/>
      <c r="R16" s="159"/>
      <c r="S16" s="9"/>
      <c r="T16" s="159"/>
      <c r="U16" s="9"/>
    </row>
    <row r="17" spans="1:21" x14ac:dyDescent="0.25">
      <c r="A17" s="176"/>
      <c r="B17" s="177" t="s">
        <v>13</v>
      </c>
      <c r="C17" s="178"/>
      <c r="D17" s="178"/>
      <c r="E17" s="179"/>
      <c r="F17" s="179"/>
      <c r="G17" s="179"/>
      <c r="H17" s="179"/>
      <c r="I17" s="179"/>
      <c r="J17" s="179"/>
      <c r="K17" s="179"/>
      <c r="L17" s="179"/>
      <c r="M17" s="179"/>
      <c r="N17" s="180"/>
      <c r="O17" s="9"/>
      <c r="P17" s="159"/>
      <c r="Q17" s="9"/>
      <c r="R17" s="159"/>
      <c r="S17" s="9"/>
      <c r="T17" s="159"/>
      <c r="U17" s="9"/>
    </row>
    <row r="18" spans="1:21" x14ac:dyDescent="0.25">
      <c r="A18" s="265" t="s">
        <v>125</v>
      </c>
      <c r="B18" s="177" t="s">
        <v>153</v>
      </c>
      <c r="C18" s="177"/>
      <c r="D18" s="177"/>
      <c r="E18" s="182">
        <v>3606534.09</v>
      </c>
      <c r="F18" s="182">
        <v>3001907.15</v>
      </c>
      <c r="G18" s="182">
        <v>3606534.09</v>
      </c>
      <c r="H18" s="182">
        <v>3000995.38</v>
      </c>
      <c r="I18" s="182">
        <v>3606534.09</v>
      </c>
      <c r="J18" s="182">
        <v>3740944.05</v>
      </c>
      <c r="K18" s="182">
        <v>3606534.09</v>
      </c>
      <c r="L18" s="182">
        <v>3231004.04</v>
      </c>
      <c r="M18" s="182">
        <f t="shared" ref="M18:N20" si="0">+E18+G18+I18+K18</f>
        <v>14426136.359999999</v>
      </c>
      <c r="N18" s="183">
        <f t="shared" si="0"/>
        <v>12974850.619999997</v>
      </c>
      <c r="O18" s="12"/>
      <c r="P18" s="12"/>
      <c r="Q18" s="12"/>
      <c r="R18" s="12"/>
      <c r="S18" s="12"/>
      <c r="T18" s="12"/>
      <c r="U18" s="12"/>
    </row>
    <row r="19" spans="1:21" x14ac:dyDescent="0.25">
      <c r="A19" s="181"/>
      <c r="B19" s="177" t="s">
        <v>167</v>
      </c>
      <c r="C19" s="177"/>
      <c r="D19" s="177"/>
      <c r="E19" s="182">
        <v>0</v>
      </c>
      <c r="F19" s="182">
        <v>0</v>
      </c>
      <c r="G19" s="182">
        <v>0</v>
      </c>
      <c r="H19" s="182">
        <v>0</v>
      </c>
      <c r="I19" s="182">
        <v>0</v>
      </c>
      <c r="J19" s="182">
        <v>0</v>
      </c>
      <c r="K19" s="182">
        <v>0</v>
      </c>
      <c r="L19" s="182">
        <v>0</v>
      </c>
      <c r="M19" s="182">
        <f t="shared" si="0"/>
        <v>0</v>
      </c>
      <c r="N19" s="183">
        <f t="shared" si="0"/>
        <v>0</v>
      </c>
      <c r="O19" s="12"/>
      <c r="P19" s="12"/>
      <c r="Q19" s="12"/>
      <c r="R19" s="12"/>
      <c r="S19" s="12"/>
      <c r="T19" s="12"/>
      <c r="U19" s="12"/>
    </row>
    <row r="20" spans="1:21" x14ac:dyDescent="0.25">
      <c r="A20" s="181"/>
      <c r="B20" s="177" t="s">
        <v>154</v>
      </c>
      <c r="C20" s="177"/>
      <c r="D20" s="177"/>
      <c r="E20" s="182">
        <v>0</v>
      </c>
      <c r="F20" s="182">
        <v>0</v>
      </c>
      <c r="G20" s="182">
        <v>0</v>
      </c>
      <c r="H20" s="182">
        <v>0</v>
      </c>
      <c r="I20" s="182">
        <v>0</v>
      </c>
      <c r="J20" s="182">
        <v>1192233.05</v>
      </c>
      <c r="K20" s="182">
        <v>0</v>
      </c>
      <c r="L20" s="182">
        <v>395269.37</v>
      </c>
      <c r="M20" s="182">
        <f t="shared" si="0"/>
        <v>0</v>
      </c>
      <c r="N20" s="183">
        <f t="shared" si="0"/>
        <v>1587502.42</v>
      </c>
      <c r="O20" s="12"/>
      <c r="P20" s="12"/>
      <c r="Q20" s="12"/>
      <c r="R20" s="12"/>
      <c r="S20" s="12"/>
      <c r="T20" s="12"/>
      <c r="U20" s="12"/>
    </row>
    <row r="21" spans="1:21" x14ac:dyDescent="0.25">
      <c r="A21" s="181"/>
      <c r="B21" s="177" t="s">
        <v>126</v>
      </c>
      <c r="C21" s="177"/>
      <c r="D21" s="177"/>
      <c r="E21" s="182">
        <f>SUM(E18:E20)</f>
        <v>3606534.09</v>
      </c>
      <c r="F21" s="182">
        <f t="shared" ref="F21:N21" si="1">SUM(F18:F20)</f>
        <v>3001907.15</v>
      </c>
      <c r="G21" s="182">
        <f t="shared" si="1"/>
        <v>3606534.09</v>
      </c>
      <c r="H21" s="182">
        <f t="shared" si="1"/>
        <v>3000995.38</v>
      </c>
      <c r="I21" s="182">
        <f t="shared" si="1"/>
        <v>3606534.09</v>
      </c>
      <c r="J21" s="182">
        <f t="shared" si="1"/>
        <v>4933177.0999999996</v>
      </c>
      <c r="K21" s="182">
        <f t="shared" si="1"/>
        <v>3606534.09</v>
      </c>
      <c r="L21" s="182">
        <f t="shared" si="1"/>
        <v>3626273.41</v>
      </c>
      <c r="M21" s="182">
        <f t="shared" si="1"/>
        <v>14426136.359999999</v>
      </c>
      <c r="N21" s="183">
        <f t="shared" si="1"/>
        <v>14562353.039999997</v>
      </c>
      <c r="O21" s="184"/>
      <c r="P21" s="12"/>
      <c r="Q21" s="12"/>
      <c r="R21" s="12"/>
      <c r="S21" s="12"/>
      <c r="T21" s="12"/>
      <c r="U21" s="12"/>
    </row>
    <row r="22" spans="1:21" x14ac:dyDescent="0.25">
      <c r="A22" s="185"/>
      <c r="B22" s="177"/>
      <c r="C22" s="177"/>
      <c r="D22" s="177"/>
      <c r="E22" s="186"/>
      <c r="F22" s="187"/>
      <c r="G22" s="188"/>
      <c r="H22" s="188"/>
      <c r="I22" s="187"/>
      <c r="J22" s="188"/>
      <c r="K22" s="187"/>
      <c r="L22" s="188"/>
      <c r="M22" s="186"/>
      <c r="N22" s="189"/>
      <c r="O22" s="12"/>
      <c r="P22" s="12"/>
      <c r="Q22" s="12"/>
      <c r="R22" s="12"/>
      <c r="S22" s="12"/>
      <c r="T22" s="12"/>
      <c r="U22" s="12"/>
    </row>
    <row r="23" spans="1:21" x14ac:dyDescent="0.25">
      <c r="A23" s="185"/>
      <c r="B23" s="177" t="s">
        <v>149</v>
      </c>
      <c r="C23" s="177"/>
      <c r="D23" s="177"/>
      <c r="E23" s="182"/>
      <c r="F23" s="182"/>
      <c r="G23" s="182"/>
      <c r="H23" s="182"/>
      <c r="I23" s="182"/>
      <c r="J23" s="182"/>
      <c r="K23" s="182"/>
      <c r="L23" s="182"/>
      <c r="M23" s="182"/>
      <c r="N23" s="183"/>
      <c r="O23" s="12"/>
      <c r="P23" s="12"/>
      <c r="Q23" s="12"/>
      <c r="R23" s="12"/>
      <c r="S23" s="12"/>
      <c r="T23" s="12"/>
      <c r="U23" s="12"/>
    </row>
    <row r="24" spans="1:21" x14ac:dyDescent="0.25">
      <c r="A24" s="266">
        <v>111</v>
      </c>
      <c r="B24" s="190" t="s">
        <v>15</v>
      </c>
      <c r="C24" s="191" t="s">
        <v>15</v>
      </c>
      <c r="D24" s="190" t="b">
        <f>C24=B24</f>
        <v>1</v>
      </c>
      <c r="E24" s="192"/>
      <c r="F24" s="192"/>
      <c r="G24" s="18">
        <v>98000</v>
      </c>
      <c r="H24" s="192"/>
      <c r="I24" s="18">
        <v>98000</v>
      </c>
      <c r="J24" s="192">
        <v>101723</v>
      </c>
      <c r="K24" s="18">
        <v>98000</v>
      </c>
      <c r="L24" s="192">
        <v>107641.7</v>
      </c>
      <c r="M24" s="192">
        <f t="shared" ref="M24:N45" si="2">+E24+G24+I24+K24</f>
        <v>294000</v>
      </c>
      <c r="N24" s="193">
        <f t="shared" si="2"/>
        <v>209364.7</v>
      </c>
      <c r="O24" s="12"/>
      <c r="P24" s="12"/>
      <c r="Q24" s="12"/>
      <c r="R24" s="12"/>
      <c r="S24" s="12"/>
      <c r="T24" s="12"/>
      <c r="U24" s="12"/>
    </row>
    <row r="25" spans="1:21" x14ac:dyDescent="0.25">
      <c r="A25" s="267">
        <v>113</v>
      </c>
      <c r="B25" s="194" t="s">
        <v>142</v>
      </c>
      <c r="C25" s="191" t="s">
        <v>142</v>
      </c>
      <c r="D25" s="190" t="b">
        <f t="shared" ref="D25:D45" si="3">C25=B25</f>
        <v>1</v>
      </c>
      <c r="E25" s="195"/>
      <c r="F25" s="195"/>
      <c r="G25" s="18">
        <v>11595</v>
      </c>
      <c r="H25" s="195">
        <v>11403.26</v>
      </c>
      <c r="I25" s="18">
        <v>11595</v>
      </c>
      <c r="J25" s="195">
        <v>11384.76</v>
      </c>
      <c r="K25" s="18">
        <v>11595</v>
      </c>
      <c r="L25" s="195">
        <v>11897.66</v>
      </c>
      <c r="M25" s="195">
        <f t="shared" si="2"/>
        <v>34785</v>
      </c>
      <c r="N25" s="196">
        <f t="shared" si="2"/>
        <v>34685.68</v>
      </c>
      <c r="O25" s="12"/>
      <c r="P25" s="12"/>
      <c r="Q25" s="12"/>
      <c r="R25" s="12"/>
      <c r="S25" s="12"/>
      <c r="T25" s="12"/>
      <c r="U25" s="12"/>
    </row>
    <row r="26" spans="1:21" x14ac:dyDescent="0.25">
      <c r="A26" s="267">
        <v>122</v>
      </c>
      <c r="B26" s="194" t="s">
        <v>17</v>
      </c>
      <c r="C26" s="191" t="s">
        <v>17</v>
      </c>
      <c r="D26" s="190" t="b">
        <f t="shared" si="3"/>
        <v>1</v>
      </c>
      <c r="E26" s="195"/>
      <c r="F26" s="195"/>
      <c r="G26" s="18">
        <v>0</v>
      </c>
      <c r="H26" s="195"/>
      <c r="I26" s="18">
        <v>8510.25</v>
      </c>
      <c r="J26" s="195">
        <v>0</v>
      </c>
      <c r="K26" s="18">
        <v>8510.25</v>
      </c>
      <c r="L26" s="195">
        <v>0</v>
      </c>
      <c r="M26" s="195">
        <f t="shared" si="2"/>
        <v>17020.5</v>
      </c>
      <c r="N26" s="196">
        <f t="shared" si="2"/>
        <v>0</v>
      </c>
      <c r="O26" s="12"/>
      <c r="P26" s="12"/>
      <c r="Q26" s="12"/>
      <c r="R26" s="12"/>
      <c r="S26" s="12"/>
      <c r="T26" s="12"/>
      <c r="U26" s="12"/>
    </row>
    <row r="27" spans="1:21" x14ac:dyDescent="0.25">
      <c r="A27" s="267">
        <v>163</v>
      </c>
      <c r="B27" s="194" t="s">
        <v>18</v>
      </c>
      <c r="C27" s="191" t="s">
        <v>18</v>
      </c>
      <c r="D27" s="190" t="b">
        <f t="shared" si="3"/>
        <v>1</v>
      </c>
      <c r="E27" s="195"/>
      <c r="F27" s="195"/>
      <c r="G27" s="18">
        <v>14200</v>
      </c>
      <c r="H27" s="195"/>
      <c r="I27" s="18">
        <f>214457+40000</f>
        <v>254457</v>
      </c>
      <c r="J27" s="195">
        <v>0</v>
      </c>
      <c r="K27" s="18">
        <v>40000</v>
      </c>
      <c r="L27" s="195">
        <v>31050</v>
      </c>
      <c r="M27" s="195">
        <f t="shared" si="2"/>
        <v>308657</v>
      </c>
      <c r="N27" s="196">
        <f t="shared" si="2"/>
        <v>31050</v>
      </c>
      <c r="O27" s="12"/>
      <c r="P27" s="12"/>
      <c r="Q27" s="12"/>
      <c r="R27" s="12"/>
      <c r="S27" s="12"/>
      <c r="T27" s="12"/>
      <c r="U27" s="12"/>
    </row>
    <row r="28" spans="1:21" x14ac:dyDescent="0.25">
      <c r="A28" s="267">
        <v>169</v>
      </c>
      <c r="B28" s="194" t="s">
        <v>137</v>
      </c>
      <c r="C28" s="191" t="s">
        <v>137</v>
      </c>
      <c r="D28" s="190" t="b">
        <f t="shared" si="3"/>
        <v>1</v>
      </c>
      <c r="E28" s="195"/>
      <c r="F28" s="195"/>
      <c r="G28" s="18">
        <v>0</v>
      </c>
      <c r="H28" s="195"/>
      <c r="I28" s="18">
        <v>0</v>
      </c>
      <c r="J28" s="195">
        <v>0</v>
      </c>
      <c r="K28" s="18">
        <v>20000</v>
      </c>
      <c r="L28" s="195">
        <v>0</v>
      </c>
      <c r="M28" s="195">
        <f t="shared" si="2"/>
        <v>20000</v>
      </c>
      <c r="N28" s="196">
        <f t="shared" si="2"/>
        <v>0</v>
      </c>
      <c r="O28" s="12"/>
      <c r="P28" s="12"/>
      <c r="Q28" s="12"/>
      <c r="R28" s="12"/>
      <c r="S28" s="12"/>
      <c r="T28" s="12"/>
      <c r="U28" s="12"/>
    </row>
    <row r="29" spans="1:21" x14ac:dyDescent="0.25">
      <c r="A29" s="267">
        <v>171</v>
      </c>
      <c r="B29" s="194" t="s">
        <v>138</v>
      </c>
      <c r="C29" s="191" t="s">
        <v>138</v>
      </c>
      <c r="D29" s="190" t="b">
        <f t="shared" si="3"/>
        <v>1</v>
      </c>
      <c r="E29" s="195"/>
      <c r="F29" s="195"/>
      <c r="G29" s="18">
        <v>0</v>
      </c>
      <c r="H29" s="195"/>
      <c r="I29" s="18">
        <v>20000</v>
      </c>
      <c r="J29" s="195">
        <v>0</v>
      </c>
      <c r="K29" s="18">
        <v>12810</v>
      </c>
      <c r="L29" s="195">
        <v>1200</v>
      </c>
      <c r="M29" s="195">
        <f t="shared" si="2"/>
        <v>32810</v>
      </c>
      <c r="N29" s="196">
        <f t="shared" si="2"/>
        <v>1200</v>
      </c>
      <c r="O29" s="12"/>
      <c r="P29" s="12"/>
      <c r="Q29" s="12"/>
      <c r="R29" s="12"/>
      <c r="S29" s="12"/>
      <c r="T29" s="12"/>
      <c r="U29" s="12"/>
    </row>
    <row r="30" spans="1:21" x14ac:dyDescent="0.25">
      <c r="A30" s="267">
        <v>174</v>
      </c>
      <c r="B30" s="194" t="s">
        <v>19</v>
      </c>
      <c r="C30" s="191" t="s">
        <v>19</v>
      </c>
      <c r="D30" s="190" t="b">
        <f t="shared" si="3"/>
        <v>1</v>
      </c>
      <c r="E30" s="195">
        <v>3340</v>
      </c>
      <c r="F30" s="195"/>
      <c r="G30" s="18">
        <v>3340</v>
      </c>
      <c r="H30" s="195"/>
      <c r="I30" s="18">
        <f>4765+2000</f>
        <v>6765</v>
      </c>
      <c r="J30" s="195">
        <v>6370</v>
      </c>
      <c r="K30" s="18">
        <f>4765+2000</f>
        <v>6765</v>
      </c>
      <c r="L30" s="195">
        <v>5885</v>
      </c>
      <c r="M30" s="195">
        <f t="shared" si="2"/>
        <v>20210</v>
      </c>
      <c r="N30" s="196">
        <f t="shared" si="2"/>
        <v>12255</v>
      </c>
      <c r="O30" s="12"/>
      <c r="P30" s="12"/>
      <c r="Q30" s="12"/>
      <c r="R30" s="12"/>
      <c r="S30" s="12"/>
      <c r="T30" s="12"/>
      <c r="U30" s="12"/>
    </row>
    <row r="31" spans="1:21" x14ac:dyDescent="0.25">
      <c r="A31" s="267">
        <v>182</v>
      </c>
      <c r="B31" s="194" t="s">
        <v>20</v>
      </c>
      <c r="C31" s="191" t="s">
        <v>20</v>
      </c>
      <c r="D31" s="190" t="b">
        <f t="shared" si="3"/>
        <v>1</v>
      </c>
      <c r="E31" s="195"/>
      <c r="F31" s="195"/>
      <c r="G31" s="18">
        <v>100775</v>
      </c>
      <c r="H31" s="195"/>
      <c r="I31" s="18">
        <v>100125</v>
      </c>
      <c r="J31" s="195">
        <v>148800</v>
      </c>
      <c r="K31" s="18">
        <v>98100</v>
      </c>
      <c r="L31" s="195">
        <v>60500</v>
      </c>
      <c r="M31" s="195">
        <f t="shared" si="2"/>
        <v>299000</v>
      </c>
      <c r="N31" s="196">
        <f t="shared" si="2"/>
        <v>209300</v>
      </c>
      <c r="O31" s="12"/>
      <c r="P31" s="12"/>
      <c r="Q31" s="12"/>
      <c r="R31" s="12"/>
      <c r="S31" s="12"/>
      <c r="T31" s="12"/>
      <c r="U31" s="12"/>
    </row>
    <row r="32" spans="1:21" x14ac:dyDescent="0.25">
      <c r="A32" s="267">
        <v>197</v>
      </c>
      <c r="B32" s="194" t="s">
        <v>21</v>
      </c>
      <c r="C32" s="191" t="s">
        <v>21</v>
      </c>
      <c r="D32" s="190" t="b">
        <f t="shared" si="3"/>
        <v>1</v>
      </c>
      <c r="E32" s="195"/>
      <c r="F32" s="195"/>
      <c r="G32" s="18">
        <v>0</v>
      </c>
      <c r="H32" s="195"/>
      <c r="I32" s="18">
        <v>65000</v>
      </c>
      <c r="J32" s="195">
        <v>0</v>
      </c>
      <c r="K32" s="18">
        <v>65000</v>
      </c>
      <c r="L32" s="195">
        <v>52000</v>
      </c>
      <c r="M32" s="195">
        <f t="shared" si="2"/>
        <v>130000</v>
      </c>
      <c r="N32" s="196">
        <f t="shared" si="2"/>
        <v>52000</v>
      </c>
      <c r="O32" s="12"/>
      <c r="P32" s="12"/>
      <c r="Q32" s="12"/>
      <c r="R32" s="12"/>
      <c r="S32" s="12"/>
      <c r="T32" s="12"/>
      <c r="U32" s="12"/>
    </row>
    <row r="33" spans="1:21" x14ac:dyDescent="0.25">
      <c r="A33" s="267">
        <v>199</v>
      </c>
      <c r="B33" s="194" t="s">
        <v>22</v>
      </c>
      <c r="C33" s="191" t="s">
        <v>22</v>
      </c>
      <c r="D33" s="190" t="b">
        <f t="shared" si="3"/>
        <v>1</v>
      </c>
      <c r="E33" s="195"/>
      <c r="F33" s="195"/>
      <c r="G33" s="18">
        <v>126308.4</v>
      </c>
      <c r="H33" s="195"/>
      <c r="I33" s="18">
        <v>49158</v>
      </c>
      <c r="J33" s="195">
        <v>64692.5</v>
      </c>
      <c r="K33" s="18">
        <v>49158</v>
      </c>
      <c r="L33" s="195">
        <v>61174.3</v>
      </c>
      <c r="M33" s="195">
        <f t="shared" si="2"/>
        <v>224624.4</v>
      </c>
      <c r="N33" s="196">
        <f t="shared" si="2"/>
        <v>125866.8</v>
      </c>
      <c r="O33" s="12"/>
      <c r="P33" s="12"/>
      <c r="Q33" s="12"/>
      <c r="R33" s="12"/>
      <c r="S33" s="12"/>
      <c r="T33" s="12"/>
      <c r="U33" s="12"/>
    </row>
    <row r="34" spans="1:21" x14ac:dyDescent="0.25">
      <c r="A34" s="267">
        <v>261</v>
      </c>
      <c r="B34" s="194" t="s">
        <v>27</v>
      </c>
      <c r="C34" s="191" t="s">
        <v>27</v>
      </c>
      <c r="D34" s="190" t="b">
        <f t="shared" si="3"/>
        <v>1</v>
      </c>
      <c r="E34" s="195"/>
      <c r="F34" s="195"/>
      <c r="G34" s="18">
        <v>0</v>
      </c>
      <c r="H34" s="195"/>
      <c r="I34" s="18">
        <v>112906.1</v>
      </c>
      <c r="J34" s="195">
        <v>63717.17</v>
      </c>
      <c r="K34" s="18">
        <v>112906.1</v>
      </c>
      <c r="L34" s="195">
        <v>52569.06</v>
      </c>
      <c r="M34" s="195">
        <f t="shared" si="2"/>
        <v>225812.2</v>
      </c>
      <c r="N34" s="196">
        <f t="shared" si="2"/>
        <v>116286.23</v>
      </c>
      <c r="O34" s="12"/>
      <c r="P34" s="12"/>
      <c r="Q34" s="12"/>
      <c r="R34" s="12"/>
      <c r="S34" s="12"/>
      <c r="T34" s="12"/>
      <c r="U34" s="12"/>
    </row>
    <row r="35" spans="1:21" x14ac:dyDescent="0.25">
      <c r="A35" s="267">
        <v>262</v>
      </c>
      <c r="B35" s="194" t="s">
        <v>28</v>
      </c>
      <c r="C35" s="191" t="s">
        <v>28</v>
      </c>
      <c r="D35" s="190" t="b">
        <f t="shared" si="3"/>
        <v>1</v>
      </c>
      <c r="E35" s="195"/>
      <c r="F35" s="195"/>
      <c r="G35" s="18">
        <v>0</v>
      </c>
      <c r="H35" s="195"/>
      <c r="I35" s="18">
        <v>1200</v>
      </c>
      <c r="J35" s="195">
        <v>0</v>
      </c>
      <c r="K35" s="18">
        <v>1200</v>
      </c>
      <c r="L35" s="195">
        <v>0</v>
      </c>
      <c r="M35" s="195">
        <f t="shared" si="2"/>
        <v>2400</v>
      </c>
      <c r="N35" s="196">
        <f t="shared" si="2"/>
        <v>0</v>
      </c>
      <c r="O35" s="12"/>
      <c r="P35" s="12"/>
      <c r="Q35" s="12"/>
      <c r="R35" s="12"/>
      <c r="S35" s="12"/>
      <c r="T35" s="12"/>
      <c r="U35" s="12"/>
    </row>
    <row r="36" spans="1:21" x14ac:dyDescent="0.25">
      <c r="A36" s="267">
        <v>266</v>
      </c>
      <c r="B36" s="194" t="s">
        <v>29</v>
      </c>
      <c r="C36" s="191" t="s">
        <v>29</v>
      </c>
      <c r="D36" s="190" t="b">
        <f t="shared" si="3"/>
        <v>1</v>
      </c>
      <c r="E36" s="195"/>
      <c r="F36" s="195"/>
      <c r="G36" s="18">
        <v>0</v>
      </c>
      <c r="H36" s="195"/>
      <c r="I36" s="18">
        <v>175013.55</v>
      </c>
      <c r="J36" s="195">
        <v>45000</v>
      </c>
      <c r="K36" s="18">
        <v>175013.55</v>
      </c>
      <c r="L36" s="195">
        <v>7547.5</v>
      </c>
      <c r="M36" s="195">
        <f t="shared" si="2"/>
        <v>350027.1</v>
      </c>
      <c r="N36" s="196">
        <f t="shared" si="2"/>
        <v>52547.5</v>
      </c>
      <c r="O36" s="12"/>
      <c r="P36" s="12"/>
      <c r="Q36" s="12"/>
      <c r="R36" s="12"/>
      <c r="S36" s="12"/>
      <c r="T36" s="12"/>
      <c r="U36" s="12"/>
    </row>
    <row r="37" spans="1:21" x14ac:dyDescent="0.25">
      <c r="A37" s="267">
        <v>267</v>
      </c>
      <c r="B37" s="194" t="s">
        <v>30</v>
      </c>
      <c r="C37" s="191" t="s">
        <v>30</v>
      </c>
      <c r="D37" s="190" t="b">
        <f t="shared" si="3"/>
        <v>1</v>
      </c>
      <c r="E37" s="195"/>
      <c r="F37" s="195"/>
      <c r="G37" s="18">
        <v>0</v>
      </c>
      <c r="H37" s="195"/>
      <c r="I37" s="18">
        <v>2000</v>
      </c>
      <c r="J37" s="195">
        <v>0</v>
      </c>
      <c r="K37" s="18">
        <v>2000</v>
      </c>
      <c r="L37" s="195">
        <v>0</v>
      </c>
      <c r="M37" s="195">
        <f t="shared" si="2"/>
        <v>4000</v>
      </c>
      <c r="N37" s="196">
        <f t="shared" si="2"/>
        <v>0</v>
      </c>
      <c r="O37" s="12"/>
      <c r="P37" s="12"/>
      <c r="Q37" s="12"/>
      <c r="R37" s="12"/>
      <c r="S37" s="12"/>
      <c r="T37" s="12"/>
      <c r="U37" s="12"/>
    </row>
    <row r="38" spans="1:21" x14ac:dyDescent="0.25">
      <c r="A38" s="267">
        <v>268</v>
      </c>
      <c r="B38" s="194" t="s">
        <v>31</v>
      </c>
      <c r="C38" s="191" t="s">
        <v>31</v>
      </c>
      <c r="D38" s="190" t="b">
        <f t="shared" si="3"/>
        <v>1</v>
      </c>
      <c r="E38" s="195"/>
      <c r="F38" s="195"/>
      <c r="G38" s="18">
        <v>0</v>
      </c>
      <c r="H38" s="195"/>
      <c r="I38" s="18">
        <v>17555.400000000001</v>
      </c>
      <c r="J38" s="195">
        <v>73841.75</v>
      </c>
      <c r="K38" s="18">
        <v>17555.400000000001</v>
      </c>
      <c r="L38" s="195">
        <v>9995</v>
      </c>
      <c r="M38" s="195">
        <f t="shared" si="2"/>
        <v>35110.800000000003</v>
      </c>
      <c r="N38" s="196">
        <f t="shared" si="2"/>
        <v>83836.75</v>
      </c>
      <c r="O38" s="12"/>
      <c r="P38" s="12"/>
      <c r="Q38" s="12"/>
      <c r="R38" s="12"/>
      <c r="S38" s="12"/>
      <c r="T38" s="12"/>
      <c r="U38" s="12"/>
    </row>
    <row r="39" spans="1:21" x14ac:dyDescent="0.25">
      <c r="A39" s="267">
        <v>269</v>
      </c>
      <c r="B39" s="194" t="s">
        <v>32</v>
      </c>
      <c r="C39" s="191" t="s">
        <v>32</v>
      </c>
      <c r="D39" s="190" t="b">
        <f t="shared" si="3"/>
        <v>1</v>
      </c>
      <c r="E39" s="195"/>
      <c r="F39" s="195"/>
      <c r="G39" s="18">
        <v>0</v>
      </c>
      <c r="H39" s="195"/>
      <c r="I39" s="18">
        <v>1000</v>
      </c>
      <c r="J39" s="195">
        <v>0</v>
      </c>
      <c r="K39" s="18">
        <v>1000</v>
      </c>
      <c r="L39" s="195">
        <v>0</v>
      </c>
      <c r="M39" s="195">
        <f t="shared" si="2"/>
        <v>2000</v>
      </c>
      <c r="N39" s="196">
        <f t="shared" si="2"/>
        <v>0</v>
      </c>
      <c r="O39" s="12"/>
      <c r="P39" s="12"/>
      <c r="Q39" s="12"/>
      <c r="R39" s="12"/>
      <c r="S39" s="12"/>
      <c r="T39" s="12"/>
      <c r="U39" s="12"/>
    </row>
    <row r="40" spans="1:21" x14ac:dyDescent="0.25">
      <c r="A40" s="267">
        <v>292</v>
      </c>
      <c r="B40" s="194" t="s">
        <v>34</v>
      </c>
      <c r="C40" s="191" t="s">
        <v>34</v>
      </c>
      <c r="D40" s="190" t="b">
        <f t="shared" si="3"/>
        <v>1</v>
      </c>
      <c r="E40" s="195"/>
      <c r="F40" s="195"/>
      <c r="G40" s="18">
        <v>0</v>
      </c>
      <c r="H40" s="195"/>
      <c r="I40" s="18">
        <v>0</v>
      </c>
      <c r="J40" s="195">
        <v>0</v>
      </c>
      <c r="K40" s="18">
        <v>42390.559999999998</v>
      </c>
      <c r="L40" s="195">
        <v>41437</v>
      </c>
      <c r="M40" s="195">
        <f t="shared" si="2"/>
        <v>42390.559999999998</v>
      </c>
      <c r="N40" s="196">
        <f t="shared" si="2"/>
        <v>41437</v>
      </c>
      <c r="O40" s="12"/>
      <c r="P40" s="12"/>
      <c r="Q40" s="12"/>
      <c r="R40" s="12"/>
      <c r="S40" s="12"/>
      <c r="T40" s="12"/>
      <c r="U40" s="12"/>
    </row>
    <row r="41" spans="1:21" x14ac:dyDescent="0.25">
      <c r="A41" s="267">
        <v>295</v>
      </c>
      <c r="B41" s="194" t="s">
        <v>35</v>
      </c>
      <c r="C41" s="191" t="s">
        <v>35</v>
      </c>
      <c r="D41" s="190" t="b">
        <f t="shared" si="3"/>
        <v>1</v>
      </c>
      <c r="E41" s="195"/>
      <c r="F41" s="195"/>
      <c r="G41" s="18">
        <v>0</v>
      </c>
      <c r="H41" s="195"/>
      <c r="I41" s="18">
        <v>2080137.74</v>
      </c>
      <c r="J41" s="195">
        <v>1047617.12</v>
      </c>
      <c r="K41" s="18">
        <v>2080137.74</v>
      </c>
      <c r="L41" s="195">
        <v>634838.76</v>
      </c>
      <c r="M41" s="195">
        <f t="shared" si="2"/>
        <v>4160275.48</v>
      </c>
      <c r="N41" s="196">
        <f t="shared" si="2"/>
        <v>1682455.88</v>
      </c>
      <c r="O41" s="12"/>
      <c r="P41" s="12"/>
      <c r="Q41" s="12"/>
      <c r="R41" s="12"/>
      <c r="S41" s="12"/>
      <c r="T41" s="12"/>
      <c r="U41" s="12"/>
    </row>
    <row r="42" spans="1:21" x14ac:dyDescent="0.25">
      <c r="A42" s="267">
        <v>297</v>
      </c>
      <c r="B42" s="194" t="s">
        <v>36</v>
      </c>
      <c r="C42" s="191" t="s">
        <v>36</v>
      </c>
      <c r="D42" s="190" t="b">
        <f t="shared" si="3"/>
        <v>1</v>
      </c>
      <c r="E42" s="195"/>
      <c r="F42" s="195"/>
      <c r="G42" s="18">
        <v>0</v>
      </c>
      <c r="H42" s="195"/>
      <c r="I42" s="18">
        <v>1000</v>
      </c>
      <c r="J42" s="195">
        <v>5105</v>
      </c>
      <c r="K42" s="18">
        <f>1000+16731.62</f>
        <v>17731.62</v>
      </c>
      <c r="L42" s="195">
        <v>0</v>
      </c>
      <c r="M42" s="195">
        <f t="shared" si="2"/>
        <v>18731.62</v>
      </c>
      <c r="N42" s="196">
        <f t="shared" si="2"/>
        <v>5105</v>
      </c>
      <c r="O42" s="12"/>
      <c r="P42" s="12"/>
      <c r="Q42" s="12"/>
      <c r="R42" s="12"/>
      <c r="S42" s="12"/>
      <c r="T42" s="12"/>
      <c r="U42" s="12"/>
    </row>
    <row r="43" spans="1:21" x14ac:dyDescent="0.25">
      <c r="A43" s="267">
        <v>298</v>
      </c>
      <c r="B43" s="194" t="s">
        <v>37</v>
      </c>
      <c r="C43" s="191" t="s">
        <v>37</v>
      </c>
      <c r="D43" s="190" t="b">
        <f t="shared" si="3"/>
        <v>1</v>
      </c>
      <c r="E43" s="195"/>
      <c r="F43" s="195"/>
      <c r="G43" s="18">
        <v>0</v>
      </c>
      <c r="H43" s="195"/>
      <c r="I43" s="18">
        <v>50000</v>
      </c>
      <c r="J43" s="195">
        <v>6815</v>
      </c>
      <c r="K43" s="18">
        <v>50000</v>
      </c>
      <c r="L43" s="195">
        <v>57850</v>
      </c>
      <c r="M43" s="195">
        <f t="shared" si="2"/>
        <v>100000</v>
      </c>
      <c r="N43" s="196">
        <f t="shared" si="2"/>
        <v>64665</v>
      </c>
      <c r="O43" s="12"/>
      <c r="P43" s="12"/>
      <c r="Q43" s="12"/>
      <c r="R43" s="12"/>
      <c r="S43" s="12"/>
      <c r="T43" s="12"/>
      <c r="U43" s="12"/>
    </row>
    <row r="44" spans="1:21" x14ac:dyDescent="0.25">
      <c r="A44" s="267">
        <v>299</v>
      </c>
      <c r="B44" s="194" t="s">
        <v>38</v>
      </c>
      <c r="C44" s="191" t="s">
        <v>38</v>
      </c>
      <c r="D44" s="190" t="b">
        <f t="shared" si="3"/>
        <v>1</v>
      </c>
      <c r="E44" s="195"/>
      <c r="F44" s="195"/>
      <c r="G44" s="18">
        <v>0</v>
      </c>
      <c r="H44" s="195"/>
      <c r="I44" s="18">
        <v>40000</v>
      </c>
      <c r="J44" s="195">
        <v>19450</v>
      </c>
      <c r="K44" s="18">
        <v>40000</v>
      </c>
      <c r="L44" s="195">
        <v>42875</v>
      </c>
      <c r="M44" s="195">
        <f t="shared" si="2"/>
        <v>80000</v>
      </c>
      <c r="N44" s="196">
        <f t="shared" si="2"/>
        <v>62325</v>
      </c>
      <c r="O44" s="12"/>
      <c r="P44" s="12"/>
      <c r="Q44" s="12"/>
      <c r="R44" s="12"/>
      <c r="S44" s="12"/>
      <c r="T44" s="12"/>
      <c r="U44" s="12"/>
    </row>
    <row r="45" spans="1:21" ht="15.75" thickBot="1" x14ac:dyDescent="0.3">
      <c r="A45" s="268">
        <v>323</v>
      </c>
      <c r="B45" s="197" t="s">
        <v>143</v>
      </c>
      <c r="C45" s="198" t="s">
        <v>143</v>
      </c>
      <c r="D45" s="199" t="b">
        <f t="shared" si="3"/>
        <v>1</v>
      </c>
      <c r="E45" s="200"/>
      <c r="F45" s="200"/>
      <c r="G45" s="152">
        <v>0</v>
      </c>
      <c r="H45" s="200"/>
      <c r="I45" s="152">
        <v>0</v>
      </c>
      <c r="J45" s="200"/>
      <c r="K45" s="152">
        <v>0</v>
      </c>
      <c r="L45" s="200">
        <v>0</v>
      </c>
      <c r="M45" s="200">
        <f t="shared" si="2"/>
        <v>0</v>
      </c>
      <c r="N45" s="201">
        <f t="shared" si="2"/>
        <v>0</v>
      </c>
      <c r="O45" s="12"/>
      <c r="P45" s="12"/>
      <c r="Q45" s="12"/>
      <c r="R45" s="12"/>
      <c r="S45" s="12"/>
      <c r="T45" s="12"/>
      <c r="U45" s="12"/>
    </row>
    <row r="46" spans="1:21" ht="15.75" thickBot="1" x14ac:dyDescent="0.3">
      <c r="A46" s="202"/>
      <c r="B46" s="203" t="s">
        <v>160</v>
      </c>
      <c r="C46" s="203"/>
      <c r="D46" s="203"/>
      <c r="E46" s="204">
        <f t="shared" ref="E46:N46" si="4">SUM(E24:E45)</f>
        <v>3340</v>
      </c>
      <c r="F46" s="204">
        <f t="shared" si="4"/>
        <v>0</v>
      </c>
      <c r="G46" s="204">
        <f t="shared" si="4"/>
        <v>354218.4</v>
      </c>
      <c r="H46" s="204">
        <f t="shared" si="4"/>
        <v>11403.26</v>
      </c>
      <c r="I46" s="204">
        <f t="shared" si="4"/>
        <v>3094423.04</v>
      </c>
      <c r="J46" s="204">
        <f t="shared" si="4"/>
        <v>1594516.3</v>
      </c>
      <c r="K46" s="204">
        <f t="shared" si="4"/>
        <v>2949873.2199999997</v>
      </c>
      <c r="L46" s="204">
        <f t="shared" si="4"/>
        <v>1178460.98</v>
      </c>
      <c r="M46" s="204">
        <f t="shared" si="4"/>
        <v>6401854.6600000001</v>
      </c>
      <c r="N46" s="205">
        <f t="shared" si="4"/>
        <v>2784380.54</v>
      </c>
      <c r="O46" s="12"/>
      <c r="P46" s="12"/>
      <c r="Q46" s="12"/>
      <c r="R46" s="12"/>
      <c r="S46" s="12"/>
      <c r="T46" s="12"/>
      <c r="U46" s="12"/>
    </row>
    <row r="47" spans="1:21" ht="15.75" thickBot="1" x14ac:dyDescent="0.3">
      <c r="A47" s="206"/>
      <c r="B47" s="207" t="s">
        <v>52</v>
      </c>
      <c r="C47" s="207"/>
      <c r="D47" s="207"/>
      <c r="E47" s="208">
        <f t="shared" ref="E47:N47" si="5">+E46+E21</f>
        <v>3609874.09</v>
      </c>
      <c r="F47" s="204">
        <f t="shared" si="5"/>
        <v>3001907.15</v>
      </c>
      <c r="G47" s="204">
        <f t="shared" si="5"/>
        <v>3960752.4899999998</v>
      </c>
      <c r="H47" s="204">
        <f t="shared" si="5"/>
        <v>3012398.6399999997</v>
      </c>
      <c r="I47" s="204">
        <f t="shared" si="5"/>
        <v>6700957.1299999999</v>
      </c>
      <c r="J47" s="204">
        <f t="shared" si="5"/>
        <v>6527693.3999999994</v>
      </c>
      <c r="K47" s="204">
        <f t="shared" si="5"/>
        <v>6556407.3099999996</v>
      </c>
      <c r="L47" s="204">
        <f t="shared" si="5"/>
        <v>4804734.3900000006</v>
      </c>
      <c r="M47" s="204">
        <f t="shared" si="5"/>
        <v>20827991.02</v>
      </c>
      <c r="N47" s="205">
        <f t="shared" si="5"/>
        <v>17346733.579999998</v>
      </c>
    </row>
    <row r="48" spans="1:21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</row>
    <row r="49" spans="1:16" ht="16.5" customHeight="1" thickBot="1" x14ac:dyDescent="0.3">
      <c r="A49" s="410" t="s">
        <v>168</v>
      </c>
      <c r="B49" s="410"/>
      <c r="C49" s="410"/>
      <c r="D49" s="410"/>
      <c r="E49" s="410"/>
      <c r="F49" s="410"/>
      <c r="G49" s="410"/>
      <c r="H49" s="410"/>
      <c r="I49" s="410"/>
      <c r="J49" s="410"/>
      <c r="K49" s="410"/>
      <c r="L49" s="410"/>
      <c r="M49" s="410"/>
      <c r="N49" s="410"/>
    </row>
    <row r="50" spans="1:16" ht="16.5" customHeight="1" thickBot="1" x14ac:dyDescent="0.3">
      <c r="A50" s="172" t="s">
        <v>4</v>
      </c>
      <c r="B50" s="209" t="str">
        <f>+B15</f>
        <v>CATEGORIA DEL GASTO DE FUNCIONAMIENTO</v>
      </c>
      <c r="C50" s="210"/>
      <c r="D50" s="210"/>
      <c r="E50" s="411" t="s">
        <v>94</v>
      </c>
      <c r="F50" s="412"/>
      <c r="G50" s="411" t="s">
        <v>95</v>
      </c>
      <c r="H50" s="412"/>
      <c r="I50" s="411" t="s">
        <v>63</v>
      </c>
      <c r="J50" s="412"/>
      <c r="K50" s="411" t="s">
        <v>64</v>
      </c>
      <c r="L50" s="413"/>
      <c r="M50" s="414" t="s">
        <v>165</v>
      </c>
      <c r="N50" s="415"/>
      <c r="O50" s="416" t="s">
        <v>169</v>
      </c>
      <c r="P50" s="417"/>
    </row>
    <row r="51" spans="1:16" ht="15.75" customHeight="1" x14ac:dyDescent="0.25">
      <c r="A51" s="172"/>
      <c r="B51" s="173"/>
      <c r="C51" s="211"/>
      <c r="D51" s="211"/>
      <c r="E51" s="209" t="s">
        <v>166</v>
      </c>
      <c r="F51" s="209" t="s">
        <v>146</v>
      </c>
      <c r="G51" s="209" t="s">
        <v>166</v>
      </c>
      <c r="H51" s="209" t="s">
        <v>146</v>
      </c>
      <c r="I51" s="209" t="s">
        <v>166</v>
      </c>
      <c r="J51" s="209" t="s">
        <v>146</v>
      </c>
      <c r="K51" s="209" t="s">
        <v>166</v>
      </c>
      <c r="L51" s="209" t="s">
        <v>146</v>
      </c>
      <c r="M51" s="209" t="s">
        <v>166</v>
      </c>
      <c r="N51" s="209" t="s">
        <v>146</v>
      </c>
      <c r="O51" s="209" t="s">
        <v>166</v>
      </c>
      <c r="P51" s="212" t="s">
        <v>146</v>
      </c>
    </row>
    <row r="52" spans="1:16" ht="15.75" customHeight="1" x14ac:dyDescent="0.25">
      <c r="A52" s="265" t="s">
        <v>125</v>
      </c>
      <c r="B52" s="177" t="s">
        <v>13</v>
      </c>
      <c r="C52" s="177"/>
      <c r="D52" s="177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38"/>
      <c r="P52" s="213"/>
    </row>
    <row r="53" spans="1:16" ht="15.75" customHeight="1" x14ac:dyDescent="0.25">
      <c r="A53" s="181"/>
      <c r="B53" s="177" t="s">
        <v>153</v>
      </c>
      <c r="C53" s="177"/>
      <c r="D53" s="177"/>
      <c r="E53" s="182">
        <v>3606534.09</v>
      </c>
      <c r="F53" s="182">
        <f>3655693.14-398462.42</f>
        <v>3257230.72</v>
      </c>
      <c r="G53" s="182">
        <v>3606534.09</v>
      </c>
      <c r="H53" s="182">
        <f>3662737.1-399293.9</f>
        <v>3263443.2</v>
      </c>
      <c r="I53" s="182">
        <f>3606534.09+3039852.25</f>
        <v>6646386.3399999999</v>
      </c>
      <c r="J53" s="182">
        <v>3227469.61</v>
      </c>
      <c r="K53" s="182">
        <v>3606534.09</v>
      </c>
      <c r="L53" s="182">
        <f>3627010.22-395385.03</f>
        <v>3231625.1900000004</v>
      </c>
      <c r="M53" s="182">
        <f t="shared" ref="M53:N55" si="6">+E53+G53+I53+K53</f>
        <v>17465988.609999999</v>
      </c>
      <c r="N53" s="182">
        <f t="shared" si="6"/>
        <v>12979768.719999999</v>
      </c>
      <c r="O53" s="214">
        <f t="shared" ref="O53:P55" si="7">+M53+M18</f>
        <v>31892124.969999999</v>
      </c>
      <c r="P53" s="215">
        <f t="shared" si="7"/>
        <v>25954619.339999996</v>
      </c>
    </row>
    <row r="54" spans="1:16" ht="15.75" customHeight="1" x14ac:dyDescent="0.25">
      <c r="A54" s="181"/>
      <c r="B54" s="177" t="s">
        <v>167</v>
      </c>
      <c r="C54" s="177"/>
      <c r="D54" s="177"/>
      <c r="E54" s="182"/>
      <c r="F54" s="182">
        <v>0</v>
      </c>
      <c r="G54" s="182"/>
      <c r="H54" s="182"/>
      <c r="I54" s="182"/>
      <c r="J54" s="182">
        <v>3022422.28</v>
      </c>
      <c r="K54" s="182"/>
      <c r="L54" s="182"/>
      <c r="M54" s="182">
        <f t="shared" si="6"/>
        <v>0</v>
      </c>
      <c r="N54" s="182">
        <f t="shared" si="6"/>
        <v>3022422.28</v>
      </c>
      <c r="O54" s="214">
        <f t="shared" si="7"/>
        <v>0</v>
      </c>
      <c r="P54" s="215">
        <f t="shared" si="7"/>
        <v>3022422.28</v>
      </c>
    </row>
    <row r="55" spans="1:16" ht="15.75" customHeight="1" x14ac:dyDescent="0.25">
      <c r="A55" s="181"/>
      <c r="B55" s="177" t="s">
        <v>154</v>
      </c>
      <c r="C55" s="177"/>
      <c r="D55" s="177"/>
      <c r="E55" s="182"/>
      <c r="F55" s="182">
        <v>398462.42</v>
      </c>
      <c r="G55" s="182"/>
      <c r="H55" s="182">
        <v>399293.9</v>
      </c>
      <c r="I55" s="182"/>
      <c r="J55" s="182">
        <v>394858.52</v>
      </c>
      <c r="K55" s="182"/>
      <c r="L55" s="182">
        <v>395385.03</v>
      </c>
      <c r="M55" s="182">
        <f t="shared" si="6"/>
        <v>0</v>
      </c>
      <c r="N55" s="182">
        <f t="shared" si="6"/>
        <v>1587999.87</v>
      </c>
      <c r="O55" s="214">
        <f t="shared" si="7"/>
        <v>0</v>
      </c>
      <c r="P55" s="215">
        <f t="shared" si="7"/>
        <v>3175502.29</v>
      </c>
    </row>
    <row r="56" spans="1:16" ht="15.75" customHeight="1" x14ac:dyDescent="0.25">
      <c r="A56" s="181"/>
      <c r="B56" s="177" t="s">
        <v>126</v>
      </c>
      <c r="C56" s="177"/>
      <c r="D56" s="177"/>
      <c r="E56" s="182">
        <f>SUM(E53:E55)</f>
        <v>3606534.09</v>
      </c>
      <c r="F56" s="182">
        <f t="shared" ref="F56:L56" si="8">SUM(F53:F55)</f>
        <v>3655693.14</v>
      </c>
      <c r="G56" s="182">
        <f t="shared" si="8"/>
        <v>3606534.09</v>
      </c>
      <c r="H56" s="182">
        <f t="shared" si="8"/>
        <v>3662737.1</v>
      </c>
      <c r="I56" s="182">
        <f t="shared" si="8"/>
        <v>6646386.3399999999</v>
      </c>
      <c r="J56" s="182">
        <f t="shared" si="8"/>
        <v>6644750.4100000001</v>
      </c>
      <c r="K56" s="182">
        <f t="shared" si="8"/>
        <v>3606534.09</v>
      </c>
      <c r="L56" s="182">
        <f t="shared" si="8"/>
        <v>3627010.2200000007</v>
      </c>
      <c r="M56" s="182">
        <f>SUM(M53:M55)</f>
        <v>17465988.609999999</v>
      </c>
      <c r="N56" s="182">
        <f>SUM(N53:N55)</f>
        <v>17590190.869999997</v>
      </c>
      <c r="O56" s="182">
        <f>SUM(O53:O55)</f>
        <v>31892124.969999999</v>
      </c>
      <c r="P56" s="183">
        <f>SUM(P53:P55)</f>
        <v>32152543.909999996</v>
      </c>
    </row>
    <row r="57" spans="1:16" ht="15.75" customHeight="1" x14ac:dyDescent="0.25">
      <c r="A57" s="185"/>
      <c r="B57" s="177"/>
      <c r="C57" s="177"/>
      <c r="D57" s="177"/>
      <c r="E57" s="187"/>
      <c r="F57" s="187"/>
      <c r="G57" s="187"/>
      <c r="H57" s="188"/>
      <c r="I57" s="188"/>
      <c r="J57" s="188"/>
      <c r="K57" s="188"/>
      <c r="L57" s="188"/>
      <c r="M57" s="186"/>
      <c r="N57" s="186"/>
      <c r="O57" s="38"/>
      <c r="P57" s="213"/>
    </row>
    <row r="58" spans="1:16" ht="15.75" customHeight="1" x14ac:dyDescent="0.25">
      <c r="A58" s="185"/>
      <c r="B58" s="177" t="s">
        <v>149</v>
      </c>
      <c r="C58" s="177"/>
      <c r="D58" s="177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38"/>
      <c r="P58" s="213"/>
    </row>
    <row r="59" spans="1:16" ht="15" customHeight="1" x14ac:dyDescent="0.25">
      <c r="A59" s="267">
        <v>111</v>
      </c>
      <c r="B59" s="194" t="s">
        <v>15</v>
      </c>
      <c r="C59" s="191" t="s">
        <v>15</v>
      </c>
      <c r="D59" s="190" t="b">
        <f t="shared" ref="D59:D80" si="9">C59=B59</f>
        <v>1</v>
      </c>
      <c r="E59" s="18">
        <v>98000</v>
      </c>
      <c r="F59" s="195">
        <v>108403.74</v>
      </c>
      <c r="G59" s="18">
        <v>98000</v>
      </c>
      <c r="H59" s="195">
        <v>119555.35</v>
      </c>
      <c r="I59" s="195">
        <v>98000</v>
      </c>
      <c r="J59" s="195">
        <v>114620.73</v>
      </c>
      <c r="K59" s="18">
        <v>98000</v>
      </c>
      <c r="L59" s="195">
        <v>110433.58</v>
      </c>
      <c r="M59" s="195">
        <f t="shared" ref="M59:N80" si="10">+E59+G59+I59+K59</f>
        <v>392000</v>
      </c>
      <c r="N59" s="195">
        <f t="shared" si="10"/>
        <v>453013.4</v>
      </c>
      <c r="O59" s="214">
        <f t="shared" ref="O59:P80" si="11">+M59+M24</f>
        <v>686000</v>
      </c>
      <c r="P59" s="215">
        <f t="shared" si="11"/>
        <v>662378.10000000009</v>
      </c>
    </row>
    <row r="60" spans="1:16" ht="15" customHeight="1" x14ac:dyDescent="0.25">
      <c r="A60" s="267">
        <v>113</v>
      </c>
      <c r="B60" s="194" t="s">
        <v>142</v>
      </c>
      <c r="C60" s="191" t="s">
        <v>142</v>
      </c>
      <c r="D60" s="190" t="b">
        <f t="shared" si="9"/>
        <v>1</v>
      </c>
      <c r="E60" s="18">
        <v>11595</v>
      </c>
      <c r="F60" s="195">
        <v>11434.41</v>
      </c>
      <c r="G60" s="18">
        <v>11595</v>
      </c>
      <c r="H60" s="195">
        <v>8432.36</v>
      </c>
      <c r="I60" s="195">
        <v>11595</v>
      </c>
      <c r="J60" s="195">
        <v>11346.78</v>
      </c>
      <c r="K60" s="18">
        <v>11595</v>
      </c>
      <c r="L60" s="195">
        <v>14206.34</v>
      </c>
      <c r="M60" s="195">
        <f t="shared" si="10"/>
        <v>46380</v>
      </c>
      <c r="N60" s="195">
        <f t="shared" si="10"/>
        <v>45419.89</v>
      </c>
      <c r="O60" s="214">
        <f t="shared" si="11"/>
        <v>81165</v>
      </c>
      <c r="P60" s="215">
        <f t="shared" si="11"/>
        <v>80105.570000000007</v>
      </c>
    </row>
    <row r="61" spans="1:16" ht="15" customHeight="1" x14ac:dyDescent="0.25">
      <c r="A61" s="267">
        <v>122</v>
      </c>
      <c r="B61" s="194" t="s">
        <v>17</v>
      </c>
      <c r="C61" s="191" t="s">
        <v>17</v>
      </c>
      <c r="D61" s="190" t="b">
        <f t="shared" si="9"/>
        <v>1</v>
      </c>
      <c r="E61" s="18">
        <v>8510.25</v>
      </c>
      <c r="F61" s="195">
        <v>40582</v>
      </c>
      <c r="G61" s="18">
        <v>8510.25</v>
      </c>
      <c r="H61" s="195">
        <v>2851.5</v>
      </c>
      <c r="I61" s="195">
        <v>8510.25</v>
      </c>
      <c r="J61" s="195">
        <v>31822.6</v>
      </c>
      <c r="K61" s="18">
        <v>8510.26</v>
      </c>
      <c r="L61" s="195">
        <v>1131</v>
      </c>
      <c r="M61" s="195">
        <f t="shared" si="10"/>
        <v>34041.01</v>
      </c>
      <c r="N61" s="195">
        <f t="shared" si="10"/>
        <v>76387.100000000006</v>
      </c>
      <c r="O61" s="214">
        <f t="shared" si="11"/>
        <v>51061.51</v>
      </c>
      <c r="P61" s="215">
        <f t="shared" si="11"/>
        <v>76387.100000000006</v>
      </c>
    </row>
    <row r="62" spans="1:16" ht="15" customHeight="1" x14ac:dyDescent="0.25">
      <c r="A62" s="267">
        <v>163</v>
      </c>
      <c r="B62" s="190" t="s">
        <v>18</v>
      </c>
      <c r="C62" s="191" t="s">
        <v>18</v>
      </c>
      <c r="D62" s="190" t="b">
        <f t="shared" si="9"/>
        <v>1</v>
      </c>
      <c r="E62" s="18">
        <f>40000+199634</f>
        <v>239634</v>
      </c>
      <c r="F62" s="195">
        <v>92068.87</v>
      </c>
      <c r="G62" s="18">
        <v>58400</v>
      </c>
      <c r="H62" s="195">
        <v>45230.13</v>
      </c>
      <c r="I62" s="195">
        <f>40000+175207</f>
        <v>215207</v>
      </c>
      <c r="J62" s="195">
        <v>94936.5</v>
      </c>
      <c r="K62" s="18">
        <v>40000</v>
      </c>
      <c r="L62" s="195">
        <v>27395</v>
      </c>
      <c r="M62" s="195">
        <f t="shared" si="10"/>
        <v>553241</v>
      </c>
      <c r="N62" s="195">
        <f t="shared" si="10"/>
        <v>259630.5</v>
      </c>
      <c r="O62" s="214">
        <f t="shared" si="11"/>
        <v>861898</v>
      </c>
      <c r="P62" s="215">
        <f t="shared" si="11"/>
        <v>290680.5</v>
      </c>
    </row>
    <row r="63" spans="1:16" ht="15" customHeight="1" x14ac:dyDescent="0.25">
      <c r="A63" s="267">
        <v>169</v>
      </c>
      <c r="B63" s="190" t="s">
        <v>137</v>
      </c>
      <c r="C63" s="191" t="s">
        <v>137</v>
      </c>
      <c r="D63" s="190" t="b">
        <f t="shared" si="9"/>
        <v>1</v>
      </c>
      <c r="E63" s="18">
        <v>13815</v>
      </c>
      <c r="F63" s="195">
        <v>0</v>
      </c>
      <c r="G63" s="18">
        <v>0</v>
      </c>
      <c r="H63" s="195">
        <v>4850</v>
      </c>
      <c r="I63" s="195">
        <v>0</v>
      </c>
      <c r="J63" s="195">
        <v>5276</v>
      </c>
      <c r="K63" s="18">
        <v>0</v>
      </c>
      <c r="L63" s="195">
        <v>5000</v>
      </c>
      <c r="M63" s="195">
        <f t="shared" si="10"/>
        <v>13815</v>
      </c>
      <c r="N63" s="195">
        <f t="shared" si="10"/>
        <v>15126</v>
      </c>
      <c r="O63" s="214">
        <f t="shared" si="11"/>
        <v>33815</v>
      </c>
      <c r="P63" s="215">
        <f t="shared" si="11"/>
        <v>15126</v>
      </c>
    </row>
    <row r="64" spans="1:16" ht="15" customHeight="1" x14ac:dyDescent="0.25">
      <c r="A64" s="267">
        <v>171</v>
      </c>
      <c r="B64" s="190" t="s">
        <v>138</v>
      </c>
      <c r="C64" s="191" t="s">
        <v>138</v>
      </c>
      <c r="D64" s="190" t="b">
        <f t="shared" si="9"/>
        <v>1</v>
      </c>
      <c r="E64" s="18">
        <v>0</v>
      </c>
      <c r="F64" s="195">
        <v>7400</v>
      </c>
      <c r="G64" s="18">
        <v>0</v>
      </c>
      <c r="H64" s="195">
        <v>1200</v>
      </c>
      <c r="I64" s="195">
        <v>6510</v>
      </c>
      <c r="J64" s="195">
        <v>1200</v>
      </c>
      <c r="K64" s="18">
        <v>0</v>
      </c>
      <c r="L64" s="195">
        <v>1200</v>
      </c>
      <c r="M64" s="195">
        <f t="shared" si="10"/>
        <v>6510</v>
      </c>
      <c r="N64" s="195">
        <f t="shared" si="10"/>
        <v>11000</v>
      </c>
      <c r="O64" s="214">
        <f t="shared" si="11"/>
        <v>39320</v>
      </c>
      <c r="P64" s="215">
        <f t="shared" si="11"/>
        <v>12200</v>
      </c>
    </row>
    <row r="65" spans="1:16" ht="15" customHeight="1" x14ac:dyDescent="0.25">
      <c r="A65" s="267">
        <v>174</v>
      </c>
      <c r="B65" s="190" t="s">
        <v>19</v>
      </c>
      <c r="C65" s="191" t="s">
        <v>19</v>
      </c>
      <c r="D65" s="190" t="b">
        <f t="shared" si="9"/>
        <v>1</v>
      </c>
      <c r="E65" s="18">
        <f>28390+2000</f>
        <v>30390</v>
      </c>
      <c r="F65" s="195">
        <v>3185</v>
      </c>
      <c r="G65" s="18">
        <v>6765</v>
      </c>
      <c r="H65" s="195">
        <v>4535</v>
      </c>
      <c r="I65" s="195">
        <v>6765</v>
      </c>
      <c r="J65" s="195">
        <v>4535</v>
      </c>
      <c r="K65" s="18">
        <v>6765</v>
      </c>
      <c r="L65" s="195">
        <v>4535</v>
      </c>
      <c r="M65" s="195">
        <f t="shared" si="10"/>
        <v>50685</v>
      </c>
      <c r="N65" s="195">
        <f t="shared" si="10"/>
        <v>16790</v>
      </c>
      <c r="O65" s="214">
        <f t="shared" si="11"/>
        <v>70895</v>
      </c>
      <c r="P65" s="215">
        <f t="shared" si="11"/>
        <v>29045</v>
      </c>
    </row>
    <row r="66" spans="1:16" ht="15" customHeight="1" x14ac:dyDescent="0.25">
      <c r="A66" s="267">
        <v>182</v>
      </c>
      <c r="B66" s="190" t="s">
        <v>20</v>
      </c>
      <c r="C66" s="191" t="s">
        <v>20</v>
      </c>
      <c r="D66" s="190" t="b">
        <f t="shared" si="9"/>
        <v>1</v>
      </c>
      <c r="E66" s="18">
        <v>51600</v>
      </c>
      <c r="F66" s="195">
        <v>60500</v>
      </c>
      <c r="G66" s="18">
        <v>18600</v>
      </c>
      <c r="H66" s="195">
        <v>106500</v>
      </c>
      <c r="I66" s="195">
        <v>18600</v>
      </c>
      <c r="J66" s="195">
        <v>61100</v>
      </c>
      <c r="K66" s="18">
        <v>18600</v>
      </c>
      <c r="L66" s="195">
        <v>31000</v>
      </c>
      <c r="M66" s="195">
        <f t="shared" si="10"/>
        <v>107400</v>
      </c>
      <c r="N66" s="195">
        <f t="shared" si="10"/>
        <v>259100</v>
      </c>
      <c r="O66" s="214">
        <f t="shared" si="11"/>
        <v>406400</v>
      </c>
      <c r="P66" s="215">
        <f t="shared" si="11"/>
        <v>468400</v>
      </c>
    </row>
    <row r="67" spans="1:16" ht="15" customHeight="1" x14ac:dyDescent="0.25">
      <c r="A67" s="267">
        <v>197</v>
      </c>
      <c r="B67" s="194" t="s">
        <v>21</v>
      </c>
      <c r="C67" s="191" t="s">
        <v>21</v>
      </c>
      <c r="D67" s="190" t="b">
        <f t="shared" si="9"/>
        <v>1</v>
      </c>
      <c r="E67" s="18">
        <v>65000</v>
      </c>
      <c r="F67" s="195">
        <v>52000</v>
      </c>
      <c r="G67" s="18">
        <v>65000</v>
      </c>
      <c r="H67" s="195">
        <v>52000</v>
      </c>
      <c r="I67" s="195">
        <v>65000</v>
      </c>
      <c r="J67" s="195">
        <v>52000</v>
      </c>
      <c r="K67" s="18">
        <v>65000</v>
      </c>
      <c r="L67" s="195">
        <v>52000</v>
      </c>
      <c r="M67" s="195">
        <f t="shared" si="10"/>
        <v>260000</v>
      </c>
      <c r="N67" s="195">
        <f t="shared" si="10"/>
        <v>208000</v>
      </c>
      <c r="O67" s="214">
        <f t="shared" si="11"/>
        <v>390000</v>
      </c>
      <c r="P67" s="215">
        <f t="shared" si="11"/>
        <v>260000</v>
      </c>
    </row>
    <row r="68" spans="1:16" ht="15" customHeight="1" x14ac:dyDescent="0.25">
      <c r="A68" s="267">
        <v>199</v>
      </c>
      <c r="B68" s="194" t="s">
        <v>22</v>
      </c>
      <c r="C68" s="191" t="s">
        <v>22</v>
      </c>
      <c r="D68" s="190" t="b">
        <f t="shared" si="9"/>
        <v>1</v>
      </c>
      <c r="E68" s="18">
        <v>59158</v>
      </c>
      <c r="F68" s="216">
        <v>59162.82</v>
      </c>
      <c r="G68" s="18">
        <v>51208.2</v>
      </c>
      <c r="H68" s="216">
        <v>64972.52</v>
      </c>
      <c r="I68" s="195">
        <v>102358</v>
      </c>
      <c r="J68" s="216">
        <v>41487.82</v>
      </c>
      <c r="K68" s="18">
        <v>49158</v>
      </c>
      <c r="L68" s="216">
        <v>87720.12</v>
      </c>
      <c r="M68" s="216">
        <f t="shared" si="10"/>
        <v>261882.2</v>
      </c>
      <c r="N68" s="216">
        <f t="shared" si="10"/>
        <v>253343.28</v>
      </c>
      <c r="O68" s="214">
        <f t="shared" si="11"/>
        <v>486506.6</v>
      </c>
      <c r="P68" s="215">
        <f t="shared" si="11"/>
        <v>379210.08</v>
      </c>
    </row>
    <row r="69" spans="1:16" ht="15" customHeight="1" x14ac:dyDescent="0.25">
      <c r="A69" s="267">
        <v>261</v>
      </c>
      <c r="B69" s="190" t="s">
        <v>27</v>
      </c>
      <c r="C69" s="191" t="s">
        <v>27</v>
      </c>
      <c r="D69" s="190" t="b">
        <f t="shared" si="9"/>
        <v>1</v>
      </c>
      <c r="E69" s="18">
        <v>112906.11</v>
      </c>
      <c r="F69" s="195">
        <v>68095.06</v>
      </c>
      <c r="G69" s="18">
        <v>112906.11</v>
      </c>
      <c r="H69" s="195">
        <v>81627.59</v>
      </c>
      <c r="I69" s="195">
        <v>112906.11</v>
      </c>
      <c r="J69" s="195">
        <v>68384.59</v>
      </c>
      <c r="K69" s="18">
        <v>112906.11</v>
      </c>
      <c r="L69" s="195">
        <v>86430.59</v>
      </c>
      <c r="M69" s="195">
        <f t="shared" si="10"/>
        <v>451624.44</v>
      </c>
      <c r="N69" s="195">
        <f t="shared" si="10"/>
        <v>304537.82999999996</v>
      </c>
      <c r="O69" s="214">
        <f t="shared" si="11"/>
        <v>677436.64</v>
      </c>
      <c r="P69" s="215">
        <f t="shared" si="11"/>
        <v>420824.05999999994</v>
      </c>
    </row>
    <row r="70" spans="1:16" ht="15" customHeight="1" x14ac:dyDescent="0.25">
      <c r="A70" s="267">
        <v>262</v>
      </c>
      <c r="B70" s="190" t="s">
        <v>28</v>
      </c>
      <c r="C70" s="191" t="s">
        <v>28</v>
      </c>
      <c r="D70" s="190" t="b">
        <f t="shared" si="9"/>
        <v>1</v>
      </c>
      <c r="E70" s="18">
        <v>1200</v>
      </c>
      <c r="F70" s="195">
        <v>0</v>
      </c>
      <c r="G70" s="18">
        <v>1200</v>
      </c>
      <c r="H70" s="195">
        <v>0</v>
      </c>
      <c r="I70" s="195">
        <v>1200</v>
      </c>
      <c r="J70" s="195">
        <v>7222.5</v>
      </c>
      <c r="K70" s="18">
        <v>1200</v>
      </c>
      <c r="L70" s="195">
        <v>0</v>
      </c>
      <c r="M70" s="195">
        <f t="shared" si="10"/>
        <v>4800</v>
      </c>
      <c r="N70" s="195">
        <f t="shared" si="10"/>
        <v>7222.5</v>
      </c>
      <c r="O70" s="214">
        <f t="shared" si="11"/>
        <v>7200</v>
      </c>
      <c r="P70" s="215">
        <f t="shared" si="11"/>
        <v>7222.5</v>
      </c>
    </row>
    <row r="71" spans="1:16" ht="15" customHeight="1" x14ac:dyDescent="0.25">
      <c r="A71" s="267">
        <v>266</v>
      </c>
      <c r="B71" s="190" t="s">
        <v>29</v>
      </c>
      <c r="C71" s="191" t="s">
        <v>29</v>
      </c>
      <c r="D71" s="190" t="b">
        <f t="shared" si="9"/>
        <v>1</v>
      </c>
      <c r="E71" s="18">
        <v>175013.55</v>
      </c>
      <c r="F71" s="195">
        <v>92631</v>
      </c>
      <c r="G71" s="18">
        <v>175013.55</v>
      </c>
      <c r="H71" s="195">
        <v>668640</v>
      </c>
      <c r="I71" s="195">
        <v>175013.55</v>
      </c>
      <c r="J71" s="195">
        <v>0</v>
      </c>
      <c r="K71" s="18">
        <v>175013.54</v>
      </c>
      <c r="L71" s="195">
        <v>691681.98</v>
      </c>
      <c r="M71" s="195">
        <f t="shared" si="10"/>
        <v>700054.19</v>
      </c>
      <c r="N71" s="195">
        <f t="shared" si="10"/>
        <v>1452952.98</v>
      </c>
      <c r="O71" s="214">
        <f t="shared" si="11"/>
        <v>1050081.29</v>
      </c>
      <c r="P71" s="215">
        <f t="shared" si="11"/>
        <v>1505500.48</v>
      </c>
    </row>
    <row r="72" spans="1:16" ht="15" customHeight="1" x14ac:dyDescent="0.25">
      <c r="A72" s="267">
        <v>267</v>
      </c>
      <c r="B72" s="190" t="s">
        <v>30</v>
      </c>
      <c r="C72" s="191" t="s">
        <v>30</v>
      </c>
      <c r="D72" s="190" t="b">
        <f t="shared" si="9"/>
        <v>1</v>
      </c>
      <c r="E72" s="18">
        <v>2000</v>
      </c>
      <c r="F72" s="195">
        <v>0</v>
      </c>
      <c r="G72" s="18">
        <v>2000</v>
      </c>
      <c r="H72" s="195">
        <v>0</v>
      </c>
      <c r="I72" s="195">
        <v>2000</v>
      </c>
      <c r="J72" s="195">
        <v>0</v>
      </c>
      <c r="K72" s="18">
        <v>2000</v>
      </c>
      <c r="L72" s="195">
        <v>0</v>
      </c>
      <c r="M72" s="195">
        <f t="shared" si="10"/>
        <v>8000</v>
      </c>
      <c r="N72" s="195">
        <f t="shared" si="10"/>
        <v>0</v>
      </c>
      <c r="O72" s="214">
        <f t="shared" si="11"/>
        <v>12000</v>
      </c>
      <c r="P72" s="215">
        <f t="shared" si="11"/>
        <v>0</v>
      </c>
    </row>
    <row r="73" spans="1:16" ht="15" customHeight="1" x14ac:dyDescent="0.25">
      <c r="A73" s="267">
        <v>268</v>
      </c>
      <c r="B73" s="190" t="s">
        <v>31</v>
      </c>
      <c r="C73" s="191" t="s">
        <v>31</v>
      </c>
      <c r="D73" s="190" t="b">
        <f t="shared" si="9"/>
        <v>1</v>
      </c>
      <c r="E73" s="18">
        <v>17555.400000000001</v>
      </c>
      <c r="F73" s="195">
        <v>0</v>
      </c>
      <c r="G73" s="18">
        <v>17555.400000000001</v>
      </c>
      <c r="H73" s="195">
        <v>0</v>
      </c>
      <c r="I73" s="195">
        <v>17555.400000000001</v>
      </c>
      <c r="J73" s="195">
        <v>0</v>
      </c>
      <c r="K73" s="18">
        <v>17555.400000000001</v>
      </c>
      <c r="L73" s="195">
        <v>14685</v>
      </c>
      <c r="M73" s="195">
        <f t="shared" si="10"/>
        <v>70221.600000000006</v>
      </c>
      <c r="N73" s="195">
        <f t="shared" si="10"/>
        <v>14685</v>
      </c>
      <c r="O73" s="214">
        <f t="shared" si="11"/>
        <v>105332.40000000001</v>
      </c>
      <c r="P73" s="215">
        <f t="shared" si="11"/>
        <v>98521.75</v>
      </c>
    </row>
    <row r="74" spans="1:16" ht="15" customHeight="1" x14ac:dyDescent="0.25">
      <c r="A74" s="267">
        <v>269</v>
      </c>
      <c r="B74" s="190" t="s">
        <v>32</v>
      </c>
      <c r="C74" s="191" t="s">
        <v>32</v>
      </c>
      <c r="D74" s="190" t="b">
        <f t="shared" si="9"/>
        <v>1</v>
      </c>
      <c r="E74" s="18">
        <v>1000</v>
      </c>
      <c r="F74" s="195">
        <v>0</v>
      </c>
      <c r="G74" s="18">
        <v>1000</v>
      </c>
      <c r="H74" s="195">
        <v>0</v>
      </c>
      <c r="I74" s="195">
        <v>1000</v>
      </c>
      <c r="J74" s="195">
        <v>0</v>
      </c>
      <c r="K74" s="18">
        <v>1000</v>
      </c>
      <c r="L74" s="195">
        <v>0</v>
      </c>
      <c r="M74" s="195">
        <f t="shared" si="10"/>
        <v>4000</v>
      </c>
      <c r="N74" s="195">
        <f t="shared" si="10"/>
        <v>0</v>
      </c>
      <c r="O74" s="214">
        <f t="shared" si="11"/>
        <v>6000</v>
      </c>
      <c r="P74" s="215">
        <f t="shared" si="11"/>
        <v>0</v>
      </c>
    </row>
    <row r="75" spans="1:16" ht="15" customHeight="1" x14ac:dyDescent="0.25">
      <c r="A75" s="267">
        <v>292</v>
      </c>
      <c r="B75" s="190" t="s">
        <v>34</v>
      </c>
      <c r="C75" s="191" t="s">
        <v>34</v>
      </c>
      <c r="D75" s="190" t="b">
        <f t="shared" si="9"/>
        <v>1</v>
      </c>
      <c r="E75" s="18">
        <v>42390.559999999998</v>
      </c>
      <c r="F75" s="195">
        <v>0</v>
      </c>
      <c r="G75" s="18">
        <v>0</v>
      </c>
      <c r="H75" s="195">
        <v>8446.5499999999993</v>
      </c>
      <c r="I75" s="195">
        <v>24427.57</v>
      </c>
      <c r="J75" s="195">
        <v>0</v>
      </c>
      <c r="K75" s="18">
        <v>24427.57</v>
      </c>
      <c r="L75" s="195">
        <v>0</v>
      </c>
      <c r="M75" s="195">
        <f t="shared" si="10"/>
        <v>91245.700000000012</v>
      </c>
      <c r="N75" s="195">
        <f t="shared" si="10"/>
        <v>8446.5499999999993</v>
      </c>
      <c r="O75" s="214">
        <f t="shared" si="11"/>
        <v>133636.26</v>
      </c>
      <c r="P75" s="215">
        <f t="shared" si="11"/>
        <v>49883.55</v>
      </c>
    </row>
    <row r="76" spans="1:16" ht="15" customHeight="1" x14ac:dyDescent="0.25">
      <c r="A76" s="267">
        <v>295</v>
      </c>
      <c r="B76" s="190" t="s">
        <v>35</v>
      </c>
      <c r="C76" s="191" t="s">
        <v>35</v>
      </c>
      <c r="D76" s="190" t="b">
        <f t="shared" si="9"/>
        <v>1</v>
      </c>
      <c r="E76" s="18">
        <v>2080137.74</v>
      </c>
      <c r="F76" s="195">
        <v>2935332.32</v>
      </c>
      <c r="G76" s="18">
        <v>2080137.74</v>
      </c>
      <c r="H76" s="195">
        <v>2975878.2</v>
      </c>
      <c r="I76" s="195">
        <v>2080137.74</v>
      </c>
      <c r="J76" s="195">
        <v>2648926.5</v>
      </c>
      <c r="K76" s="18">
        <v>2080137.74</v>
      </c>
      <c r="L76" s="195">
        <v>1441322.78</v>
      </c>
      <c r="M76" s="195">
        <f t="shared" si="10"/>
        <v>8320550.96</v>
      </c>
      <c r="N76" s="195">
        <f t="shared" si="10"/>
        <v>10001459.799999999</v>
      </c>
      <c r="O76" s="214">
        <f t="shared" si="11"/>
        <v>12480826.439999999</v>
      </c>
      <c r="P76" s="215">
        <f t="shared" si="11"/>
        <v>11683915.68</v>
      </c>
    </row>
    <row r="77" spans="1:16" ht="15" customHeight="1" x14ac:dyDescent="0.25">
      <c r="A77" s="267">
        <v>297</v>
      </c>
      <c r="B77" s="194" t="s">
        <v>36</v>
      </c>
      <c r="C77" s="191" t="s">
        <v>36</v>
      </c>
      <c r="D77" s="190" t="b">
        <f t="shared" si="9"/>
        <v>1</v>
      </c>
      <c r="E77" s="18">
        <v>1000</v>
      </c>
      <c r="F77" s="195">
        <v>16622.099999999999</v>
      </c>
      <c r="G77" s="18">
        <v>1000</v>
      </c>
      <c r="H77" s="195">
        <v>0</v>
      </c>
      <c r="I77" s="195">
        <v>1000</v>
      </c>
      <c r="J77" s="195">
        <v>0</v>
      </c>
      <c r="K77" s="18">
        <v>1000</v>
      </c>
      <c r="L77" s="195">
        <v>0</v>
      </c>
      <c r="M77" s="195">
        <f t="shared" si="10"/>
        <v>4000</v>
      </c>
      <c r="N77" s="195">
        <f t="shared" si="10"/>
        <v>16622.099999999999</v>
      </c>
      <c r="O77" s="214">
        <f t="shared" si="11"/>
        <v>22731.62</v>
      </c>
      <c r="P77" s="215">
        <f t="shared" si="11"/>
        <v>21727.1</v>
      </c>
    </row>
    <row r="78" spans="1:16" ht="15" customHeight="1" x14ac:dyDescent="0.25">
      <c r="A78" s="267">
        <v>298</v>
      </c>
      <c r="B78" s="194" t="s">
        <v>37</v>
      </c>
      <c r="C78" s="191" t="s">
        <v>37</v>
      </c>
      <c r="D78" s="190" t="b">
        <f t="shared" si="9"/>
        <v>1</v>
      </c>
      <c r="E78" s="18">
        <v>50000</v>
      </c>
      <c r="F78" s="195">
        <v>4550</v>
      </c>
      <c r="G78" s="18">
        <v>50000</v>
      </c>
      <c r="H78" s="195">
        <v>152192.29</v>
      </c>
      <c r="I78" s="195">
        <v>50000</v>
      </c>
      <c r="J78" s="195">
        <v>11180</v>
      </c>
      <c r="K78" s="18">
        <v>50000</v>
      </c>
      <c r="L78" s="195">
        <v>3533.33</v>
      </c>
      <c r="M78" s="195">
        <f t="shared" si="10"/>
        <v>200000</v>
      </c>
      <c r="N78" s="195">
        <f t="shared" si="10"/>
        <v>171455.62</v>
      </c>
      <c r="O78" s="214">
        <f t="shared" si="11"/>
        <v>300000</v>
      </c>
      <c r="P78" s="215">
        <f t="shared" si="11"/>
        <v>236120.62</v>
      </c>
    </row>
    <row r="79" spans="1:16" ht="15" customHeight="1" x14ac:dyDescent="0.25">
      <c r="A79" s="267">
        <v>299</v>
      </c>
      <c r="B79" s="194" t="s">
        <v>38</v>
      </c>
      <c r="C79" s="191" t="s">
        <v>38</v>
      </c>
      <c r="D79" s="190" t="b">
        <f t="shared" si="9"/>
        <v>1</v>
      </c>
      <c r="E79" s="18">
        <v>40000</v>
      </c>
      <c r="F79" s="216">
        <v>4533</v>
      </c>
      <c r="G79" s="18">
        <v>40000</v>
      </c>
      <c r="H79" s="216">
        <v>2992.5</v>
      </c>
      <c r="I79" s="195">
        <v>40000</v>
      </c>
      <c r="J79" s="216">
        <v>35589</v>
      </c>
      <c r="K79" s="18">
        <v>40000</v>
      </c>
      <c r="L79" s="216">
        <v>41736</v>
      </c>
      <c r="M79" s="195">
        <f t="shared" si="10"/>
        <v>160000</v>
      </c>
      <c r="N79" s="195">
        <f t="shared" si="10"/>
        <v>84850.5</v>
      </c>
      <c r="O79" s="214">
        <f t="shared" si="11"/>
        <v>240000</v>
      </c>
      <c r="P79" s="215">
        <f t="shared" si="11"/>
        <v>147175.5</v>
      </c>
    </row>
    <row r="80" spans="1:16" ht="15.75" customHeight="1" thickBot="1" x14ac:dyDescent="0.3">
      <c r="A80" s="269">
        <v>323</v>
      </c>
      <c r="B80" s="199" t="s">
        <v>143</v>
      </c>
      <c r="C80" s="198" t="s">
        <v>143</v>
      </c>
      <c r="D80" s="190" t="b">
        <f t="shared" si="9"/>
        <v>1</v>
      </c>
      <c r="E80" s="152">
        <v>415000</v>
      </c>
      <c r="F80" s="200">
        <v>0</v>
      </c>
      <c r="G80" s="152">
        <v>35778.32</v>
      </c>
      <c r="H80" s="200">
        <v>0</v>
      </c>
      <c r="I80" s="200">
        <v>400000</v>
      </c>
      <c r="J80" s="200">
        <v>0</v>
      </c>
      <c r="K80" s="152">
        <v>0</v>
      </c>
      <c r="L80" s="200">
        <v>0</v>
      </c>
      <c r="M80" s="200">
        <f t="shared" si="10"/>
        <v>850778.32000000007</v>
      </c>
      <c r="N80" s="200">
        <f t="shared" si="10"/>
        <v>0</v>
      </c>
      <c r="O80" s="217">
        <f t="shared" si="11"/>
        <v>850778.32000000007</v>
      </c>
      <c r="P80" s="218">
        <f t="shared" si="11"/>
        <v>0</v>
      </c>
    </row>
    <row r="81" spans="1:16" ht="16.5" customHeight="1" thickBot="1" x14ac:dyDescent="0.3">
      <c r="A81" s="202"/>
      <c r="B81" s="203" t="s">
        <v>160</v>
      </c>
      <c r="C81" s="203"/>
      <c r="D81" s="203"/>
      <c r="E81" s="204">
        <f t="shared" ref="E81:N81" si="12">SUM(E59:E80)</f>
        <v>3515905.61</v>
      </c>
      <c r="F81" s="204">
        <f t="shared" si="12"/>
        <v>3556500.32</v>
      </c>
      <c r="G81" s="204">
        <f t="shared" si="12"/>
        <v>2834669.57</v>
      </c>
      <c r="H81" s="204">
        <f t="shared" si="12"/>
        <v>4299903.99</v>
      </c>
      <c r="I81" s="204">
        <f t="shared" si="12"/>
        <v>3437785.62</v>
      </c>
      <c r="J81" s="204">
        <f t="shared" si="12"/>
        <v>3189628.02</v>
      </c>
      <c r="K81" s="204">
        <f t="shared" si="12"/>
        <v>2802868.62</v>
      </c>
      <c r="L81" s="204">
        <f t="shared" si="12"/>
        <v>2614010.7199999997</v>
      </c>
      <c r="M81" s="204">
        <f t="shared" si="12"/>
        <v>12591229.42</v>
      </c>
      <c r="N81" s="204">
        <f t="shared" si="12"/>
        <v>13660043.049999997</v>
      </c>
      <c r="O81" s="219">
        <f>SUM(O59:O80)</f>
        <v>18993084.080000002</v>
      </c>
      <c r="P81" s="220">
        <f>SUM(P59:P80)</f>
        <v>16444423.59</v>
      </c>
    </row>
    <row r="82" spans="1:16" ht="16.5" customHeight="1" thickBot="1" x14ac:dyDescent="0.3">
      <c r="A82" s="206"/>
      <c r="B82" s="203" t="s">
        <v>52</v>
      </c>
      <c r="C82" s="203"/>
      <c r="D82" s="203"/>
      <c r="E82" s="204">
        <f t="shared" ref="E82:P82" si="13">+E81+E56</f>
        <v>7122439.6999999993</v>
      </c>
      <c r="F82" s="204">
        <f t="shared" si="13"/>
        <v>7212193.46</v>
      </c>
      <c r="G82" s="204">
        <f t="shared" si="13"/>
        <v>6441203.6600000001</v>
      </c>
      <c r="H82" s="204">
        <f t="shared" si="13"/>
        <v>7962641.0899999999</v>
      </c>
      <c r="I82" s="204">
        <f t="shared" si="13"/>
        <v>10084171.960000001</v>
      </c>
      <c r="J82" s="204">
        <f t="shared" si="13"/>
        <v>9834378.4299999997</v>
      </c>
      <c r="K82" s="204">
        <f t="shared" si="13"/>
        <v>6409402.71</v>
      </c>
      <c r="L82" s="204">
        <f t="shared" si="13"/>
        <v>6241020.9400000004</v>
      </c>
      <c r="M82" s="204">
        <f t="shared" si="13"/>
        <v>30057218.030000001</v>
      </c>
      <c r="N82" s="204">
        <f t="shared" si="13"/>
        <v>31250233.919999994</v>
      </c>
      <c r="O82" s="221">
        <f t="shared" si="13"/>
        <v>50885209.049999997</v>
      </c>
      <c r="P82" s="222">
        <f t="shared" si="13"/>
        <v>48596967.5</v>
      </c>
    </row>
    <row r="83" spans="1:16" ht="15" customHeight="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</row>
    <row r="84" spans="1:16" ht="16.5" customHeight="1" thickBot="1" x14ac:dyDescent="0.3">
      <c r="A84" s="423" t="s">
        <v>170</v>
      </c>
      <c r="B84" s="423"/>
      <c r="C84" s="423"/>
      <c r="D84" s="423"/>
      <c r="E84" s="423"/>
      <c r="F84" s="423"/>
      <c r="G84" s="423"/>
      <c r="H84" s="423"/>
      <c r="I84" s="423"/>
      <c r="J84" s="423"/>
      <c r="K84" s="423"/>
      <c r="L84" s="423"/>
      <c r="M84" s="410"/>
      <c r="N84" s="410"/>
    </row>
    <row r="85" spans="1:16" ht="16.5" customHeight="1" thickBot="1" x14ac:dyDescent="0.3">
      <c r="A85" s="223" t="s">
        <v>4</v>
      </c>
      <c r="B85" s="224" t="s">
        <v>5</v>
      </c>
      <c r="C85" s="225"/>
      <c r="D85" s="225"/>
      <c r="E85" s="424" t="s">
        <v>45</v>
      </c>
      <c r="F85" s="425"/>
      <c r="G85" s="424" t="s">
        <v>46</v>
      </c>
      <c r="H85" s="425"/>
      <c r="I85" s="424" t="s">
        <v>47</v>
      </c>
      <c r="J85" s="425"/>
      <c r="K85" s="424" t="s">
        <v>48</v>
      </c>
      <c r="L85" s="426"/>
      <c r="M85" s="427" t="s">
        <v>10</v>
      </c>
      <c r="N85" s="428"/>
      <c r="O85" s="429" t="s">
        <v>171</v>
      </c>
      <c r="P85" s="430"/>
    </row>
    <row r="86" spans="1:16" ht="15.75" customHeight="1" x14ac:dyDescent="0.25">
      <c r="A86" s="176"/>
      <c r="B86" s="177"/>
      <c r="C86" s="178"/>
      <c r="D86" s="178"/>
      <c r="E86" s="209" t="s">
        <v>166</v>
      </c>
      <c r="F86" s="209" t="s">
        <v>146</v>
      </c>
      <c r="G86" s="209" t="s">
        <v>166</v>
      </c>
      <c r="H86" s="209" t="s">
        <v>146</v>
      </c>
      <c r="I86" s="209" t="s">
        <v>166</v>
      </c>
      <c r="J86" s="209" t="s">
        <v>146</v>
      </c>
      <c r="K86" s="209" t="s">
        <v>166</v>
      </c>
      <c r="L86" s="209" t="s">
        <v>146</v>
      </c>
      <c r="M86" s="179" t="s">
        <v>166</v>
      </c>
      <c r="N86" s="226" t="s">
        <v>146</v>
      </c>
      <c r="O86" s="227" t="s">
        <v>166</v>
      </c>
      <c r="P86" s="228" t="s">
        <v>146</v>
      </c>
    </row>
    <row r="87" spans="1:16" ht="15.75" customHeight="1" x14ac:dyDescent="0.25">
      <c r="A87" s="265" t="s">
        <v>125</v>
      </c>
      <c r="B87" s="177" t="s">
        <v>13</v>
      </c>
      <c r="C87" s="177"/>
      <c r="D87" s="177"/>
      <c r="E87" s="182"/>
      <c r="F87" s="182"/>
      <c r="G87" s="182"/>
      <c r="H87" s="182"/>
      <c r="I87" s="182"/>
      <c r="J87" s="182"/>
      <c r="K87" s="182"/>
      <c r="L87" s="182"/>
      <c r="M87" s="182"/>
      <c r="N87" s="229"/>
      <c r="O87" s="230"/>
      <c r="P87" s="231"/>
    </row>
    <row r="88" spans="1:16" ht="15.75" customHeight="1" x14ac:dyDescent="0.25">
      <c r="A88" s="181"/>
      <c r="B88" s="177" t="s">
        <v>153</v>
      </c>
      <c r="C88" s="177"/>
      <c r="D88" s="177"/>
      <c r="E88" s="182">
        <v>3606534.09</v>
      </c>
      <c r="F88" s="182">
        <v>3238104.9</v>
      </c>
      <c r="G88" s="182"/>
      <c r="H88" s="182"/>
      <c r="I88" s="182"/>
      <c r="J88" s="182"/>
      <c r="K88" s="182"/>
      <c r="L88" s="182"/>
      <c r="M88" s="182">
        <f t="shared" ref="M88:N90" si="14">+E88+G88+I88+K88</f>
        <v>3606534.09</v>
      </c>
      <c r="N88" s="229">
        <f t="shared" si="14"/>
        <v>3238104.9</v>
      </c>
      <c r="O88" s="232">
        <f>+M88+O53</f>
        <v>35498659.060000002</v>
      </c>
      <c r="P88" s="233">
        <f>+N88+P53</f>
        <v>29192724.239999995</v>
      </c>
    </row>
    <row r="89" spans="1:16" ht="15.75" customHeight="1" x14ac:dyDescent="0.25">
      <c r="A89" s="181"/>
      <c r="B89" s="177" t="s">
        <v>167</v>
      </c>
      <c r="C89" s="177"/>
      <c r="D89" s="177"/>
      <c r="E89" s="182"/>
      <c r="F89" s="182"/>
      <c r="G89" s="182"/>
      <c r="H89" s="182"/>
      <c r="I89" s="182"/>
      <c r="J89" s="182"/>
      <c r="K89" s="182"/>
      <c r="L89" s="182"/>
      <c r="M89" s="182">
        <f t="shared" si="14"/>
        <v>0</v>
      </c>
      <c r="N89" s="229">
        <f t="shared" si="14"/>
        <v>0</v>
      </c>
      <c r="O89" s="232">
        <f>+M89+O54</f>
        <v>0</v>
      </c>
      <c r="P89" s="233">
        <f>+N89+P54</f>
        <v>3022422.28</v>
      </c>
    </row>
    <row r="90" spans="1:16" ht="15.75" customHeight="1" x14ac:dyDescent="0.25">
      <c r="A90" s="181"/>
      <c r="B90" s="177" t="s">
        <v>154</v>
      </c>
      <c r="C90" s="177"/>
      <c r="D90" s="177"/>
      <c r="E90" s="182"/>
      <c r="F90" s="182">
        <v>364558.55</v>
      </c>
      <c r="G90" s="182"/>
      <c r="H90" s="182"/>
      <c r="I90" s="182"/>
      <c r="J90" s="182"/>
      <c r="K90" s="182"/>
      <c r="L90" s="182"/>
      <c r="M90" s="182">
        <f t="shared" si="14"/>
        <v>0</v>
      </c>
      <c r="N90" s="229">
        <f t="shared" si="14"/>
        <v>364558.55</v>
      </c>
      <c r="O90" s="232">
        <f>+M90+O54</f>
        <v>0</v>
      </c>
      <c r="P90" s="233">
        <f>+N90+P55</f>
        <v>3540060.84</v>
      </c>
    </row>
    <row r="91" spans="1:16" ht="15.75" customHeight="1" x14ac:dyDescent="0.25">
      <c r="A91" s="181"/>
      <c r="B91" s="177" t="s">
        <v>126</v>
      </c>
      <c r="C91" s="177"/>
      <c r="D91" s="177"/>
      <c r="E91" s="182">
        <f>SUM(E88:E90)</f>
        <v>3606534.09</v>
      </c>
      <c r="F91" s="182">
        <f>SUM(F88:F90)</f>
        <v>3602663.4499999997</v>
      </c>
      <c r="G91" s="182">
        <f t="shared" ref="G91:P91" si="15">SUM(G88:G90)</f>
        <v>0</v>
      </c>
      <c r="H91" s="182">
        <f t="shared" si="15"/>
        <v>0</v>
      </c>
      <c r="I91" s="182">
        <f t="shared" si="15"/>
        <v>0</v>
      </c>
      <c r="J91" s="182">
        <f t="shared" si="15"/>
        <v>0</v>
      </c>
      <c r="K91" s="182">
        <f t="shared" si="15"/>
        <v>0</v>
      </c>
      <c r="L91" s="182">
        <f t="shared" si="15"/>
        <v>0</v>
      </c>
      <c r="M91" s="182">
        <f t="shared" si="15"/>
        <v>3606534.09</v>
      </c>
      <c r="N91" s="229">
        <f t="shared" si="15"/>
        <v>3602663.4499999997</v>
      </c>
      <c r="O91" s="234">
        <f t="shared" si="15"/>
        <v>35498659.060000002</v>
      </c>
      <c r="P91" s="183">
        <f t="shared" si="15"/>
        <v>35755207.359999999</v>
      </c>
    </row>
    <row r="92" spans="1:16" ht="15.75" customHeight="1" x14ac:dyDescent="0.25">
      <c r="A92" s="185"/>
      <c r="B92" s="177"/>
      <c r="C92" s="177"/>
      <c r="D92" s="177"/>
      <c r="E92" s="188"/>
      <c r="F92" s="186"/>
      <c r="G92" s="188"/>
      <c r="H92" s="188"/>
      <c r="I92" s="188"/>
      <c r="J92" s="188"/>
      <c r="K92" s="188"/>
      <c r="L92" s="188"/>
      <c r="M92" s="186"/>
      <c r="N92" s="235"/>
      <c r="O92" s="230"/>
      <c r="P92" s="231"/>
    </row>
    <row r="93" spans="1:16" ht="15.75" customHeight="1" x14ac:dyDescent="0.25">
      <c r="A93" s="185"/>
      <c r="B93" s="177" t="s">
        <v>14</v>
      </c>
      <c r="C93" s="177"/>
      <c r="D93" s="177"/>
      <c r="E93" s="182"/>
      <c r="F93" s="182"/>
      <c r="G93" s="182"/>
      <c r="H93" s="182"/>
      <c r="I93" s="182"/>
      <c r="J93" s="182"/>
      <c r="K93" s="182"/>
      <c r="L93" s="182"/>
      <c r="M93" s="182"/>
      <c r="N93" s="229"/>
      <c r="O93" s="230"/>
      <c r="P93" s="231"/>
    </row>
    <row r="94" spans="1:16" ht="15" customHeight="1" x14ac:dyDescent="0.25">
      <c r="A94" s="267">
        <v>111</v>
      </c>
      <c r="B94" s="190" t="s">
        <v>15</v>
      </c>
      <c r="C94" s="190"/>
      <c r="D94" s="190"/>
      <c r="E94" s="18">
        <v>98000</v>
      </c>
      <c r="F94" s="195">
        <v>109574.14</v>
      </c>
      <c r="G94" s="195"/>
      <c r="H94" s="195"/>
      <c r="I94" s="195"/>
      <c r="J94" s="195"/>
      <c r="K94" s="195"/>
      <c r="L94" s="195"/>
      <c r="M94" s="195">
        <f t="shared" ref="M94:N115" si="16">+E94+G94+I94+K94</f>
        <v>98000</v>
      </c>
      <c r="N94" s="236">
        <f t="shared" si="16"/>
        <v>109574.14</v>
      </c>
      <c r="O94" s="232">
        <f>+M94+O59</f>
        <v>784000</v>
      </c>
      <c r="P94" s="233">
        <f>+N94+P59</f>
        <v>771952.24000000011</v>
      </c>
    </row>
    <row r="95" spans="1:16" ht="15" customHeight="1" x14ac:dyDescent="0.25">
      <c r="A95" s="267">
        <v>113</v>
      </c>
      <c r="B95" s="190" t="s">
        <v>142</v>
      </c>
      <c r="C95" s="190"/>
      <c r="D95" s="190"/>
      <c r="E95" s="18">
        <v>11595</v>
      </c>
      <c r="F95" s="195">
        <v>11373.95</v>
      </c>
      <c r="G95" s="195"/>
      <c r="H95" s="195"/>
      <c r="I95" s="195"/>
      <c r="J95" s="195"/>
      <c r="K95" s="195"/>
      <c r="L95" s="195"/>
      <c r="M95" s="195">
        <f t="shared" si="16"/>
        <v>11595</v>
      </c>
      <c r="N95" s="236">
        <f t="shared" si="16"/>
        <v>11373.95</v>
      </c>
      <c r="O95" s="232">
        <f t="shared" ref="O95:P110" si="17">+M95+O60</f>
        <v>92760</v>
      </c>
      <c r="P95" s="233">
        <f t="shared" si="17"/>
        <v>91479.52</v>
      </c>
    </row>
    <row r="96" spans="1:16" ht="15" customHeight="1" x14ac:dyDescent="0.25">
      <c r="A96" s="267">
        <v>122</v>
      </c>
      <c r="B96" s="190" t="s">
        <v>17</v>
      </c>
      <c r="C96" s="190"/>
      <c r="D96" s="190"/>
      <c r="E96" s="18">
        <v>8510.26</v>
      </c>
      <c r="F96" s="195">
        <v>1200</v>
      </c>
      <c r="G96" s="195"/>
      <c r="H96" s="195"/>
      <c r="I96" s="195"/>
      <c r="J96" s="195"/>
      <c r="K96" s="195"/>
      <c r="L96" s="195"/>
      <c r="M96" s="195">
        <f t="shared" si="16"/>
        <v>8510.26</v>
      </c>
      <c r="N96" s="236">
        <f t="shared" si="16"/>
        <v>1200</v>
      </c>
      <c r="O96" s="232">
        <f t="shared" si="17"/>
        <v>59571.770000000004</v>
      </c>
      <c r="P96" s="233">
        <f t="shared" si="17"/>
        <v>77587.100000000006</v>
      </c>
    </row>
    <row r="97" spans="1:16" ht="15" customHeight="1" x14ac:dyDescent="0.25">
      <c r="A97" s="267">
        <v>163</v>
      </c>
      <c r="B97" s="190" t="s">
        <v>18</v>
      </c>
      <c r="C97" s="190"/>
      <c r="D97" s="190"/>
      <c r="E97" s="18">
        <f>40000+60260</f>
        <v>100260</v>
      </c>
      <c r="F97" s="195">
        <v>94769</v>
      </c>
      <c r="G97" s="195"/>
      <c r="H97" s="195"/>
      <c r="I97" s="195"/>
      <c r="J97" s="195"/>
      <c r="K97" s="195"/>
      <c r="L97" s="195"/>
      <c r="M97" s="195">
        <f t="shared" si="16"/>
        <v>100260</v>
      </c>
      <c r="N97" s="236">
        <f t="shared" si="16"/>
        <v>94769</v>
      </c>
      <c r="O97" s="232">
        <f t="shared" si="17"/>
        <v>962158</v>
      </c>
      <c r="P97" s="233">
        <f t="shared" si="17"/>
        <v>385449.5</v>
      </c>
    </row>
    <row r="98" spans="1:16" ht="15" customHeight="1" x14ac:dyDescent="0.25">
      <c r="A98" s="267">
        <v>169</v>
      </c>
      <c r="B98" s="190" t="s">
        <v>137</v>
      </c>
      <c r="C98" s="190"/>
      <c r="D98" s="190"/>
      <c r="E98" s="18">
        <v>0</v>
      </c>
      <c r="F98" s="195">
        <v>1600</v>
      </c>
      <c r="G98" s="195"/>
      <c r="H98" s="195"/>
      <c r="I98" s="195"/>
      <c r="J98" s="195"/>
      <c r="K98" s="195"/>
      <c r="L98" s="195"/>
      <c r="M98" s="195">
        <f t="shared" si="16"/>
        <v>0</v>
      </c>
      <c r="N98" s="236">
        <f t="shared" si="16"/>
        <v>1600</v>
      </c>
      <c r="O98" s="232">
        <f t="shared" si="17"/>
        <v>33815</v>
      </c>
      <c r="P98" s="233">
        <f t="shared" si="17"/>
        <v>16726</v>
      </c>
    </row>
    <row r="99" spans="1:16" ht="15" customHeight="1" x14ac:dyDescent="0.25">
      <c r="A99" s="267">
        <v>171</v>
      </c>
      <c r="B99" s="190" t="s">
        <v>138</v>
      </c>
      <c r="C99" s="190"/>
      <c r="D99" s="190"/>
      <c r="E99" s="18">
        <v>0</v>
      </c>
      <c r="F99" s="195">
        <v>7400</v>
      </c>
      <c r="G99" s="195"/>
      <c r="H99" s="195"/>
      <c r="I99" s="195"/>
      <c r="J99" s="195"/>
      <c r="K99" s="195"/>
      <c r="L99" s="195"/>
      <c r="M99" s="195">
        <f t="shared" si="16"/>
        <v>0</v>
      </c>
      <c r="N99" s="236">
        <f t="shared" si="16"/>
        <v>7400</v>
      </c>
      <c r="O99" s="232">
        <f t="shared" si="17"/>
        <v>39320</v>
      </c>
      <c r="P99" s="233">
        <f t="shared" si="17"/>
        <v>19600</v>
      </c>
    </row>
    <row r="100" spans="1:16" ht="15" customHeight="1" x14ac:dyDescent="0.25">
      <c r="A100" s="267">
        <v>174</v>
      </c>
      <c r="B100" s="190" t="s">
        <v>19</v>
      </c>
      <c r="C100" s="190"/>
      <c r="D100" s="190"/>
      <c r="E100" s="18">
        <v>6765</v>
      </c>
      <c r="F100" s="195">
        <v>4535</v>
      </c>
      <c r="G100" s="195"/>
      <c r="H100" s="195"/>
      <c r="I100" s="195"/>
      <c r="J100" s="195"/>
      <c r="K100" s="195"/>
      <c r="L100" s="195"/>
      <c r="M100" s="195">
        <f t="shared" si="16"/>
        <v>6765</v>
      </c>
      <c r="N100" s="236">
        <f t="shared" si="16"/>
        <v>4535</v>
      </c>
      <c r="O100" s="232">
        <f t="shared" si="17"/>
        <v>77660</v>
      </c>
      <c r="P100" s="233">
        <f t="shared" si="17"/>
        <v>33580</v>
      </c>
    </row>
    <row r="101" spans="1:16" ht="15" customHeight="1" x14ac:dyDescent="0.25">
      <c r="A101" s="267">
        <v>182</v>
      </c>
      <c r="B101" s="190" t="s">
        <v>20</v>
      </c>
      <c r="C101" s="190"/>
      <c r="D101" s="190"/>
      <c r="E101" s="18">
        <v>18600</v>
      </c>
      <c r="F101" s="195">
        <v>0</v>
      </c>
      <c r="G101" s="195"/>
      <c r="H101" s="195"/>
      <c r="I101" s="195"/>
      <c r="J101" s="195"/>
      <c r="K101" s="195"/>
      <c r="L101" s="195"/>
      <c r="M101" s="195">
        <f t="shared" si="16"/>
        <v>18600</v>
      </c>
      <c r="N101" s="236">
        <f t="shared" si="16"/>
        <v>0</v>
      </c>
      <c r="O101" s="232">
        <f t="shared" si="17"/>
        <v>425000</v>
      </c>
      <c r="P101" s="233">
        <f t="shared" si="17"/>
        <v>468400</v>
      </c>
    </row>
    <row r="102" spans="1:16" ht="15" customHeight="1" x14ac:dyDescent="0.25">
      <c r="A102" s="267">
        <v>197</v>
      </c>
      <c r="B102" s="190" t="s">
        <v>21</v>
      </c>
      <c r="C102" s="190"/>
      <c r="D102" s="190"/>
      <c r="E102" s="18">
        <v>65000</v>
      </c>
      <c r="F102" s="195">
        <v>52000</v>
      </c>
      <c r="G102" s="195"/>
      <c r="H102" s="195"/>
      <c r="I102" s="195"/>
      <c r="J102" s="195"/>
      <c r="K102" s="195"/>
      <c r="L102" s="195"/>
      <c r="M102" s="195">
        <f t="shared" si="16"/>
        <v>65000</v>
      </c>
      <c r="N102" s="236">
        <f t="shared" si="16"/>
        <v>52000</v>
      </c>
      <c r="O102" s="232">
        <f t="shared" si="17"/>
        <v>455000</v>
      </c>
      <c r="P102" s="233">
        <f t="shared" si="17"/>
        <v>312000</v>
      </c>
    </row>
    <row r="103" spans="1:16" ht="15" customHeight="1" x14ac:dyDescent="0.25">
      <c r="A103" s="270">
        <v>199</v>
      </c>
      <c r="B103" s="194" t="s">
        <v>22</v>
      </c>
      <c r="C103" s="194"/>
      <c r="D103" s="194"/>
      <c r="E103" s="18">
        <v>59158</v>
      </c>
      <c r="F103" s="216">
        <v>37959.42</v>
      </c>
      <c r="G103" s="216"/>
      <c r="H103" s="216"/>
      <c r="I103" s="195"/>
      <c r="J103" s="216"/>
      <c r="K103" s="195"/>
      <c r="L103" s="216"/>
      <c r="M103" s="216">
        <f t="shared" si="16"/>
        <v>59158</v>
      </c>
      <c r="N103" s="237">
        <f t="shared" si="16"/>
        <v>37959.42</v>
      </c>
      <c r="O103" s="232">
        <f t="shared" si="17"/>
        <v>545664.6</v>
      </c>
      <c r="P103" s="233">
        <f t="shared" si="17"/>
        <v>417169.5</v>
      </c>
    </row>
    <row r="104" spans="1:16" ht="15" customHeight="1" x14ac:dyDescent="0.25">
      <c r="A104" s="267">
        <v>261</v>
      </c>
      <c r="B104" s="190" t="s">
        <v>27</v>
      </c>
      <c r="C104" s="190"/>
      <c r="D104" s="190"/>
      <c r="E104" s="18">
        <v>112906.11</v>
      </c>
      <c r="F104" s="195">
        <v>72232.52</v>
      </c>
      <c r="G104" s="195"/>
      <c r="H104" s="195"/>
      <c r="I104" s="195"/>
      <c r="J104" s="195"/>
      <c r="K104" s="195"/>
      <c r="L104" s="195"/>
      <c r="M104" s="195">
        <f t="shared" si="16"/>
        <v>112906.11</v>
      </c>
      <c r="N104" s="236">
        <f t="shared" si="16"/>
        <v>72232.52</v>
      </c>
      <c r="O104" s="232">
        <f t="shared" si="17"/>
        <v>790342.75</v>
      </c>
      <c r="P104" s="233">
        <f t="shared" si="17"/>
        <v>493056.57999999996</v>
      </c>
    </row>
    <row r="105" spans="1:16" ht="15" customHeight="1" x14ac:dyDescent="0.25">
      <c r="A105" s="267">
        <v>262</v>
      </c>
      <c r="B105" s="190" t="s">
        <v>28</v>
      </c>
      <c r="C105" s="190"/>
      <c r="D105" s="190"/>
      <c r="E105" s="18">
        <v>1200</v>
      </c>
      <c r="F105" s="195">
        <v>4756.17</v>
      </c>
      <c r="G105" s="195"/>
      <c r="H105" s="195"/>
      <c r="I105" s="195"/>
      <c r="J105" s="195"/>
      <c r="K105" s="195"/>
      <c r="L105" s="195"/>
      <c r="M105" s="195">
        <f t="shared" si="16"/>
        <v>1200</v>
      </c>
      <c r="N105" s="236">
        <f t="shared" si="16"/>
        <v>4756.17</v>
      </c>
      <c r="O105" s="232">
        <f t="shared" si="17"/>
        <v>8400</v>
      </c>
      <c r="P105" s="233">
        <f t="shared" si="17"/>
        <v>11978.67</v>
      </c>
    </row>
    <row r="106" spans="1:16" ht="15" customHeight="1" x14ac:dyDescent="0.25">
      <c r="A106" s="267">
        <v>266</v>
      </c>
      <c r="B106" s="190" t="s">
        <v>29</v>
      </c>
      <c r="C106" s="190"/>
      <c r="D106" s="190"/>
      <c r="E106" s="18">
        <v>175013.54</v>
      </c>
      <c r="F106" s="195">
        <v>63524.959999999999</v>
      </c>
      <c r="G106" s="195"/>
      <c r="H106" s="195"/>
      <c r="I106" s="195"/>
      <c r="J106" s="195"/>
      <c r="K106" s="195"/>
      <c r="L106" s="195"/>
      <c r="M106" s="195">
        <f t="shared" si="16"/>
        <v>175013.54</v>
      </c>
      <c r="N106" s="236">
        <f t="shared" si="16"/>
        <v>63524.959999999999</v>
      </c>
      <c r="O106" s="232">
        <f t="shared" si="17"/>
        <v>1225094.83</v>
      </c>
      <c r="P106" s="233">
        <f t="shared" si="17"/>
        <v>1569025.44</v>
      </c>
    </row>
    <row r="107" spans="1:16" ht="15" customHeight="1" x14ac:dyDescent="0.25">
      <c r="A107" s="267">
        <v>267</v>
      </c>
      <c r="B107" s="190" t="s">
        <v>30</v>
      </c>
      <c r="C107" s="190"/>
      <c r="D107" s="190"/>
      <c r="E107" s="18">
        <v>2000</v>
      </c>
      <c r="F107" s="195">
        <v>0</v>
      </c>
      <c r="G107" s="195"/>
      <c r="H107" s="195"/>
      <c r="I107" s="195"/>
      <c r="J107" s="195"/>
      <c r="K107" s="195"/>
      <c r="L107" s="195"/>
      <c r="M107" s="195">
        <f t="shared" si="16"/>
        <v>2000</v>
      </c>
      <c r="N107" s="236">
        <f t="shared" si="16"/>
        <v>0</v>
      </c>
      <c r="O107" s="232">
        <f t="shared" si="17"/>
        <v>14000</v>
      </c>
      <c r="P107" s="233">
        <f t="shared" si="17"/>
        <v>0</v>
      </c>
    </row>
    <row r="108" spans="1:16" ht="15" customHeight="1" x14ac:dyDescent="0.25">
      <c r="A108" s="267">
        <v>268</v>
      </c>
      <c r="B108" s="190" t="s">
        <v>31</v>
      </c>
      <c r="C108" s="190"/>
      <c r="D108" s="190"/>
      <c r="E108" s="18">
        <v>17555.400000000001</v>
      </c>
      <c r="F108" s="195">
        <v>0</v>
      </c>
      <c r="G108" s="195"/>
      <c r="H108" s="195"/>
      <c r="I108" s="195"/>
      <c r="J108" s="195"/>
      <c r="K108" s="195"/>
      <c r="L108" s="195"/>
      <c r="M108" s="195">
        <f t="shared" si="16"/>
        <v>17555.400000000001</v>
      </c>
      <c r="N108" s="236">
        <f t="shared" si="16"/>
        <v>0</v>
      </c>
      <c r="O108" s="232">
        <f t="shared" si="17"/>
        <v>122887.80000000002</v>
      </c>
      <c r="P108" s="233">
        <f t="shared" si="17"/>
        <v>98521.75</v>
      </c>
    </row>
    <row r="109" spans="1:16" ht="15" customHeight="1" x14ac:dyDescent="0.25">
      <c r="A109" s="267">
        <v>269</v>
      </c>
      <c r="B109" s="190" t="s">
        <v>32</v>
      </c>
      <c r="C109" s="190"/>
      <c r="D109" s="190"/>
      <c r="E109" s="18">
        <v>1000</v>
      </c>
      <c r="F109" s="195">
        <v>0</v>
      </c>
      <c r="G109" s="195"/>
      <c r="H109" s="195"/>
      <c r="I109" s="195"/>
      <c r="J109" s="195"/>
      <c r="K109" s="195"/>
      <c r="L109" s="195"/>
      <c r="M109" s="195">
        <f t="shared" si="16"/>
        <v>1000</v>
      </c>
      <c r="N109" s="236">
        <f t="shared" si="16"/>
        <v>0</v>
      </c>
      <c r="O109" s="232">
        <f t="shared" si="17"/>
        <v>7000</v>
      </c>
      <c r="P109" s="233">
        <f t="shared" si="17"/>
        <v>0</v>
      </c>
    </row>
    <row r="110" spans="1:16" ht="15" customHeight="1" x14ac:dyDescent="0.25">
      <c r="A110" s="267">
        <v>292</v>
      </c>
      <c r="B110" s="190" t="s">
        <v>34</v>
      </c>
      <c r="C110" s="190"/>
      <c r="D110" s="190"/>
      <c r="E110" s="18">
        <v>0</v>
      </c>
      <c r="F110" s="195">
        <v>49083.5</v>
      </c>
      <c r="G110" s="195"/>
      <c r="H110" s="195"/>
      <c r="I110" s="195"/>
      <c r="J110" s="195"/>
      <c r="K110" s="195"/>
      <c r="L110" s="195"/>
      <c r="M110" s="195">
        <f t="shared" si="16"/>
        <v>0</v>
      </c>
      <c r="N110" s="236">
        <f t="shared" si="16"/>
        <v>49083.5</v>
      </c>
      <c r="O110" s="232">
        <f t="shared" si="17"/>
        <v>133636.26</v>
      </c>
      <c r="P110" s="233">
        <f t="shared" si="17"/>
        <v>98967.05</v>
      </c>
    </row>
    <row r="111" spans="1:16" ht="15" customHeight="1" x14ac:dyDescent="0.25">
      <c r="A111" s="267">
        <v>295</v>
      </c>
      <c r="B111" s="190" t="s">
        <v>35</v>
      </c>
      <c r="C111" s="190"/>
      <c r="D111" s="190"/>
      <c r="E111" s="18">
        <v>2080137.73</v>
      </c>
      <c r="F111" s="195">
        <v>2357385.7000000002</v>
      </c>
      <c r="G111" s="195"/>
      <c r="H111" s="195"/>
      <c r="I111" s="195"/>
      <c r="J111" s="195"/>
      <c r="K111" s="195"/>
      <c r="L111" s="195"/>
      <c r="M111" s="195">
        <f t="shared" si="16"/>
        <v>2080137.73</v>
      </c>
      <c r="N111" s="236">
        <f t="shared" si="16"/>
        <v>2357385.7000000002</v>
      </c>
      <c r="O111" s="232">
        <f t="shared" ref="O111:P115" si="18">+M111+O76</f>
        <v>14560964.17</v>
      </c>
      <c r="P111" s="233">
        <f t="shared" si="18"/>
        <v>14041301.379999999</v>
      </c>
    </row>
    <row r="112" spans="1:16" ht="15" customHeight="1" x14ac:dyDescent="0.25">
      <c r="A112" s="267">
        <v>297</v>
      </c>
      <c r="B112" s="190" t="s">
        <v>36</v>
      </c>
      <c r="C112" s="190"/>
      <c r="D112" s="190"/>
      <c r="E112" s="18">
        <v>1000</v>
      </c>
      <c r="F112" s="195">
        <v>5000</v>
      </c>
      <c r="G112" s="195"/>
      <c r="H112" s="195"/>
      <c r="I112" s="195"/>
      <c r="J112" s="195"/>
      <c r="K112" s="195"/>
      <c r="L112" s="195"/>
      <c r="M112" s="195">
        <f t="shared" si="16"/>
        <v>1000</v>
      </c>
      <c r="N112" s="236">
        <f t="shared" si="16"/>
        <v>5000</v>
      </c>
      <c r="O112" s="232">
        <f t="shared" si="18"/>
        <v>23731.62</v>
      </c>
      <c r="P112" s="233">
        <f t="shared" si="18"/>
        <v>26727.1</v>
      </c>
    </row>
    <row r="113" spans="1:16" ht="15" customHeight="1" x14ac:dyDescent="0.25">
      <c r="A113" s="267">
        <v>298</v>
      </c>
      <c r="B113" s="194" t="s">
        <v>37</v>
      </c>
      <c r="C113" s="194"/>
      <c r="D113" s="194"/>
      <c r="E113" s="18">
        <v>50000</v>
      </c>
      <c r="F113" s="195">
        <v>66710.42</v>
      </c>
      <c r="G113" s="195"/>
      <c r="H113" s="195"/>
      <c r="I113" s="195"/>
      <c r="J113" s="195"/>
      <c r="K113" s="195"/>
      <c r="L113" s="195"/>
      <c r="M113" s="195">
        <f t="shared" si="16"/>
        <v>50000</v>
      </c>
      <c r="N113" s="236">
        <f t="shared" si="16"/>
        <v>66710.42</v>
      </c>
      <c r="O113" s="232">
        <f t="shared" si="18"/>
        <v>350000</v>
      </c>
      <c r="P113" s="233">
        <f t="shared" si="18"/>
        <v>302831.03999999998</v>
      </c>
    </row>
    <row r="114" spans="1:16" ht="15" customHeight="1" x14ac:dyDescent="0.25">
      <c r="A114" s="267">
        <v>299</v>
      </c>
      <c r="B114" s="194" t="s">
        <v>38</v>
      </c>
      <c r="C114" s="194"/>
      <c r="D114" s="194"/>
      <c r="E114" s="18">
        <v>40000</v>
      </c>
      <c r="F114" s="216">
        <v>27133</v>
      </c>
      <c r="G114" s="216"/>
      <c r="H114" s="216"/>
      <c r="I114" s="195"/>
      <c r="J114" s="216"/>
      <c r="K114" s="195"/>
      <c r="L114" s="216"/>
      <c r="M114" s="195">
        <f t="shared" si="16"/>
        <v>40000</v>
      </c>
      <c r="N114" s="236">
        <f t="shared" si="16"/>
        <v>27133</v>
      </c>
      <c r="O114" s="232">
        <f t="shared" si="18"/>
        <v>280000</v>
      </c>
      <c r="P114" s="233">
        <f t="shared" si="18"/>
        <v>174308.5</v>
      </c>
    </row>
    <row r="115" spans="1:16" ht="15.75" customHeight="1" thickBot="1" x14ac:dyDescent="0.3">
      <c r="A115" s="271">
        <v>323</v>
      </c>
      <c r="B115" s="238" t="s">
        <v>143</v>
      </c>
      <c r="C115" s="238"/>
      <c r="D115" s="238"/>
      <c r="E115" s="18">
        <v>0</v>
      </c>
      <c r="F115" s="216">
        <v>358400</v>
      </c>
      <c r="G115" s="216"/>
      <c r="H115" s="216"/>
      <c r="I115" s="216"/>
      <c r="J115" s="216"/>
      <c r="K115" s="216"/>
      <c r="L115" s="216"/>
      <c r="M115" s="216">
        <f t="shared" si="16"/>
        <v>0</v>
      </c>
      <c r="N115" s="237">
        <f t="shared" si="16"/>
        <v>358400</v>
      </c>
      <c r="O115" s="232">
        <f t="shared" si="18"/>
        <v>850778.32000000007</v>
      </c>
      <c r="P115" s="239">
        <f t="shared" si="18"/>
        <v>358400</v>
      </c>
    </row>
    <row r="116" spans="1:16" ht="16.5" customHeight="1" thickBot="1" x14ac:dyDescent="0.3">
      <c r="A116" s="240"/>
      <c r="B116" s="241" t="s">
        <v>51</v>
      </c>
      <c r="C116" s="241"/>
      <c r="D116" s="241"/>
      <c r="E116" s="242">
        <f t="shared" ref="E116:P116" si="19">SUM(E94:E115)</f>
        <v>2848701.04</v>
      </c>
      <c r="F116" s="242">
        <f t="shared" si="19"/>
        <v>3324637.7800000003</v>
      </c>
      <c r="G116" s="242">
        <f t="shared" si="19"/>
        <v>0</v>
      </c>
      <c r="H116" s="242">
        <f t="shared" si="19"/>
        <v>0</v>
      </c>
      <c r="I116" s="242">
        <f t="shared" si="19"/>
        <v>0</v>
      </c>
      <c r="J116" s="242">
        <f t="shared" si="19"/>
        <v>0</v>
      </c>
      <c r="K116" s="242">
        <f t="shared" si="19"/>
        <v>0</v>
      </c>
      <c r="L116" s="242">
        <f t="shared" si="19"/>
        <v>0</v>
      </c>
      <c r="M116" s="242">
        <f t="shared" si="19"/>
        <v>2848701.04</v>
      </c>
      <c r="N116" s="243">
        <f t="shared" si="19"/>
        <v>3324637.7800000003</v>
      </c>
      <c r="O116" s="243">
        <f t="shared" si="19"/>
        <v>21841785.120000001</v>
      </c>
      <c r="P116" s="244">
        <f t="shared" si="19"/>
        <v>19769061.370000001</v>
      </c>
    </row>
    <row r="117" spans="1:16" ht="16.5" customHeight="1" thickBot="1" x14ac:dyDescent="0.3">
      <c r="A117" s="206"/>
      <c r="B117" s="203" t="s">
        <v>52</v>
      </c>
      <c r="C117" s="203"/>
      <c r="D117" s="203"/>
      <c r="E117" s="208">
        <f t="shared" ref="E117:P117" si="20">+E116+E91</f>
        <v>6455235.1299999999</v>
      </c>
      <c r="F117" s="208">
        <f t="shared" si="20"/>
        <v>6927301.2300000004</v>
      </c>
      <c r="G117" s="208">
        <f t="shared" si="20"/>
        <v>0</v>
      </c>
      <c r="H117" s="208">
        <f t="shared" si="20"/>
        <v>0</v>
      </c>
      <c r="I117" s="208">
        <f t="shared" si="20"/>
        <v>0</v>
      </c>
      <c r="J117" s="208">
        <f t="shared" si="20"/>
        <v>0</v>
      </c>
      <c r="K117" s="208">
        <f t="shared" si="20"/>
        <v>0</v>
      </c>
      <c r="L117" s="208">
        <f t="shared" si="20"/>
        <v>0</v>
      </c>
      <c r="M117" s="208">
        <f t="shared" si="20"/>
        <v>6455235.1299999999</v>
      </c>
      <c r="N117" s="245">
        <f t="shared" si="20"/>
        <v>6927301.2300000004</v>
      </c>
      <c r="O117" s="245">
        <f t="shared" si="20"/>
        <v>57340444.180000007</v>
      </c>
      <c r="P117" s="246">
        <f t="shared" si="20"/>
        <v>55524268.730000004</v>
      </c>
    </row>
    <row r="118" spans="1:16" ht="15.75" x14ac:dyDescent="0.3">
      <c r="A118" s="23"/>
      <c r="B118" s="125"/>
      <c r="C118" s="125"/>
      <c r="D118" s="125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"/>
      <c r="P118" s="12"/>
    </row>
    <row r="119" spans="1:16" ht="15.75" x14ac:dyDescent="0.3">
      <c r="A119" s="23"/>
      <c r="B119" s="125"/>
      <c r="C119" s="125"/>
      <c r="D119" s="125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</row>
    <row r="120" spans="1:16" ht="15.75" hidden="1" x14ac:dyDescent="0.3">
      <c r="A120" s="23"/>
      <c r="B120" s="125"/>
      <c r="C120" s="125"/>
      <c r="D120" s="125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</row>
    <row r="121" spans="1:16" ht="15.75" hidden="1" x14ac:dyDescent="0.3">
      <c r="A121" s="23"/>
      <c r="B121" s="125"/>
      <c r="C121" s="125"/>
      <c r="D121" s="125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</row>
    <row r="122" spans="1:16" ht="15.75" hidden="1" x14ac:dyDescent="0.3">
      <c r="A122" s="23"/>
      <c r="B122" s="125"/>
      <c r="C122" s="125"/>
      <c r="D122" s="125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</row>
    <row r="123" spans="1:16" ht="15.75" hidden="1" x14ac:dyDescent="0.3">
      <c r="A123" s="23"/>
      <c r="B123" s="125"/>
      <c r="C123" s="125"/>
      <c r="D123" s="125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</row>
    <row r="124" spans="1:16" ht="15.75" hidden="1" x14ac:dyDescent="0.3">
      <c r="A124" s="23"/>
      <c r="B124" s="125"/>
      <c r="C124" s="125"/>
      <c r="D124" s="125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</row>
    <row r="125" spans="1:16" ht="15.75" hidden="1" x14ac:dyDescent="0.3">
      <c r="A125" s="23"/>
      <c r="B125" s="125"/>
      <c r="C125" s="125"/>
      <c r="D125" s="125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</row>
    <row r="126" spans="1:16" ht="15.75" hidden="1" x14ac:dyDescent="0.3">
      <c r="A126" s="23"/>
      <c r="B126" s="125"/>
      <c r="C126" s="125"/>
      <c r="D126" s="125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</row>
    <row r="127" spans="1:16" ht="15.75" hidden="1" x14ac:dyDescent="0.3">
      <c r="A127" s="23"/>
      <c r="B127" s="125"/>
      <c r="C127" s="125"/>
      <c r="D127" s="125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</row>
    <row r="128" spans="1:16" ht="15.75" hidden="1" x14ac:dyDescent="0.3">
      <c r="A128" s="23"/>
      <c r="B128" s="125"/>
      <c r="C128" s="125"/>
      <c r="D128" s="125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</row>
    <row r="129" spans="1:14" ht="15.75" hidden="1" x14ac:dyDescent="0.3">
      <c r="A129" s="23"/>
      <c r="B129" s="125"/>
      <c r="C129" s="125"/>
      <c r="D129" s="125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</row>
    <row r="130" spans="1:14" ht="15.75" hidden="1" x14ac:dyDescent="0.3">
      <c r="A130" s="23"/>
      <c r="B130" s="125"/>
      <c r="C130" s="125"/>
      <c r="D130" s="125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</row>
    <row r="131" spans="1:14" ht="15.75" hidden="1" x14ac:dyDescent="0.3">
      <c r="A131" s="23"/>
      <c r="B131" s="125"/>
      <c r="C131" s="125"/>
      <c r="D131" s="125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</row>
    <row r="132" spans="1:14" ht="15.75" hidden="1" x14ac:dyDescent="0.3">
      <c r="A132" s="23"/>
      <c r="B132" s="125"/>
      <c r="C132" s="125"/>
      <c r="D132" s="125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</row>
    <row r="133" spans="1:14" ht="15.75" x14ac:dyDescent="0.3">
      <c r="A133" s="23"/>
      <c r="B133" s="125"/>
      <c r="C133" s="125"/>
      <c r="D133" s="125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</row>
    <row r="134" spans="1:14" ht="15.75" x14ac:dyDescent="0.3">
      <c r="A134" s="23"/>
      <c r="B134" s="125"/>
      <c r="C134" s="125"/>
      <c r="D134" s="125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</row>
    <row r="135" spans="1:14" ht="15.75" x14ac:dyDescent="0.3">
      <c r="A135" s="23"/>
      <c r="B135" s="125"/>
      <c r="C135" s="125"/>
      <c r="D135" s="125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</row>
    <row r="136" spans="1:14" ht="15.75" x14ac:dyDescent="0.3">
      <c r="A136" s="23"/>
      <c r="B136" s="125"/>
      <c r="C136" s="125"/>
      <c r="D136" s="125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</row>
    <row r="137" spans="1:14" ht="15.75" x14ac:dyDescent="0.3">
      <c r="A137" s="23"/>
      <c r="B137" s="125"/>
      <c r="C137" s="125"/>
      <c r="D137" s="125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</row>
    <row r="138" spans="1:14" ht="15.75" x14ac:dyDescent="0.3">
      <c r="A138" s="23"/>
      <c r="B138" s="125"/>
      <c r="C138" s="125"/>
      <c r="D138" s="125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</row>
    <row r="139" spans="1:14" ht="15.75" x14ac:dyDescent="0.3">
      <c r="A139" s="23"/>
      <c r="B139" s="125"/>
      <c r="C139" s="125"/>
      <c r="D139" s="125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</row>
    <row r="140" spans="1:14" ht="15.75" x14ac:dyDescent="0.3">
      <c r="A140" s="23"/>
      <c r="B140" s="125"/>
      <c r="C140" s="125"/>
      <c r="D140" s="125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</row>
    <row r="141" spans="1:14" hidden="1" x14ac:dyDescent="0.25">
      <c r="A141" s="247"/>
      <c r="B141" s="51" t="s">
        <v>172</v>
      </c>
      <c r="C141" s="51"/>
      <c r="D141" s="51"/>
      <c r="E141" s="247"/>
      <c r="F141" s="247"/>
      <c r="K141" s="23"/>
      <c r="L141" s="23"/>
    </row>
    <row r="142" spans="1:14" ht="15.75" hidden="1" x14ac:dyDescent="0.3">
      <c r="A142" s="248" t="s">
        <v>4</v>
      </c>
      <c r="B142" s="248" t="s">
        <v>5</v>
      </c>
      <c r="C142" s="248"/>
      <c r="D142" s="248"/>
      <c r="E142" s="431" t="s">
        <v>50</v>
      </c>
      <c r="F142" s="431"/>
      <c r="K142" s="23"/>
      <c r="L142" s="23"/>
    </row>
    <row r="143" spans="1:14" ht="15.75" hidden="1" x14ac:dyDescent="0.3">
      <c r="A143" s="248"/>
      <c r="B143" s="249"/>
      <c r="C143" s="249"/>
      <c r="D143" s="249"/>
      <c r="E143" s="248" t="s">
        <v>11</v>
      </c>
      <c r="F143" s="248" t="s">
        <v>12</v>
      </c>
      <c r="K143" s="23"/>
      <c r="L143" s="23"/>
    </row>
    <row r="144" spans="1:14" ht="15.75" hidden="1" x14ac:dyDescent="0.3">
      <c r="A144" s="250" t="s">
        <v>125</v>
      </c>
      <c r="B144" s="249" t="s">
        <v>13</v>
      </c>
      <c r="C144" s="249"/>
      <c r="D144" s="249"/>
      <c r="E144" s="251">
        <f>+M21+M56+M91</f>
        <v>35498659.060000002</v>
      </c>
      <c r="F144" s="251">
        <f>+N21+N56+N91</f>
        <v>35755207.359999999</v>
      </c>
      <c r="G144" s="28"/>
      <c r="H144" s="29"/>
      <c r="K144" s="23"/>
      <c r="L144" s="23"/>
    </row>
    <row r="145" spans="1:12" ht="15.75" hidden="1" x14ac:dyDescent="0.3">
      <c r="A145" s="252"/>
      <c r="B145" s="249"/>
      <c r="C145" s="249"/>
      <c r="D145" s="249"/>
      <c r="E145" s="252"/>
      <c r="F145" s="253"/>
      <c r="G145" s="32"/>
      <c r="H145" s="32"/>
      <c r="I145" s="28"/>
      <c r="K145" s="23"/>
      <c r="L145" s="23"/>
    </row>
    <row r="146" spans="1:12" ht="15.75" hidden="1" x14ac:dyDescent="0.3">
      <c r="A146" s="252"/>
      <c r="B146" s="249" t="s">
        <v>149</v>
      </c>
      <c r="C146" s="249"/>
      <c r="D146" s="249"/>
      <c r="E146" s="251"/>
      <c r="F146" s="251"/>
      <c r="G146" s="33"/>
      <c r="H146" s="33"/>
      <c r="K146" s="23"/>
      <c r="L146" s="23"/>
    </row>
    <row r="147" spans="1:12" hidden="1" x14ac:dyDescent="0.25">
      <c r="A147" s="254">
        <v>111</v>
      </c>
      <c r="B147" s="255" t="s">
        <v>15</v>
      </c>
      <c r="C147" s="255"/>
      <c r="D147" s="255"/>
      <c r="E147" s="25">
        <f t="shared" ref="E147:F168" si="21">+M24+M59+M94</f>
        <v>784000</v>
      </c>
      <c r="F147" s="25">
        <f t="shared" si="21"/>
        <v>771952.24000000011</v>
      </c>
      <c r="G147" s="28"/>
      <c r="H147" s="29"/>
      <c r="K147" s="23"/>
      <c r="L147" s="23"/>
    </row>
    <row r="148" spans="1:12" hidden="1" x14ac:dyDescent="0.25">
      <c r="A148" s="254">
        <v>113</v>
      </c>
      <c r="B148" s="255" t="s">
        <v>16</v>
      </c>
      <c r="C148" s="255"/>
      <c r="D148" s="255"/>
      <c r="E148" s="25">
        <f t="shared" si="21"/>
        <v>92760</v>
      </c>
      <c r="F148" s="25">
        <f t="shared" si="21"/>
        <v>91479.52</v>
      </c>
      <c r="G148" s="28"/>
      <c r="H148" s="29"/>
      <c r="K148" s="23"/>
      <c r="L148" s="23"/>
    </row>
    <row r="149" spans="1:12" hidden="1" x14ac:dyDescent="0.25">
      <c r="A149" s="254">
        <v>122</v>
      </c>
      <c r="B149" s="255" t="s">
        <v>17</v>
      </c>
      <c r="C149" s="255"/>
      <c r="D149" s="255"/>
      <c r="E149" s="25">
        <f t="shared" si="21"/>
        <v>59571.770000000004</v>
      </c>
      <c r="F149" s="25">
        <f t="shared" si="21"/>
        <v>77587.100000000006</v>
      </c>
      <c r="G149" s="28"/>
      <c r="H149" s="29"/>
      <c r="K149" s="23"/>
      <c r="L149" s="23"/>
    </row>
    <row r="150" spans="1:12" hidden="1" x14ac:dyDescent="0.25">
      <c r="A150" s="254">
        <v>163</v>
      </c>
      <c r="B150" s="255" t="s">
        <v>18</v>
      </c>
      <c r="C150" s="255"/>
      <c r="D150" s="255"/>
      <c r="E150" s="25">
        <f t="shared" si="21"/>
        <v>962158</v>
      </c>
      <c r="F150" s="25">
        <f t="shared" si="21"/>
        <v>385449.5</v>
      </c>
      <c r="G150" s="28"/>
      <c r="H150" s="29"/>
    </row>
    <row r="151" spans="1:12" hidden="1" x14ac:dyDescent="0.25">
      <c r="A151" s="254">
        <v>169</v>
      </c>
      <c r="B151" s="255" t="s">
        <v>137</v>
      </c>
      <c r="C151" s="255"/>
      <c r="D151" s="255"/>
      <c r="E151" s="25">
        <f t="shared" si="21"/>
        <v>33815</v>
      </c>
      <c r="F151" s="25">
        <f t="shared" si="21"/>
        <v>16726</v>
      </c>
      <c r="G151" s="28"/>
      <c r="H151" s="29"/>
    </row>
    <row r="152" spans="1:12" hidden="1" x14ac:dyDescent="0.25">
      <c r="A152" s="254">
        <v>171</v>
      </c>
      <c r="B152" s="255" t="s">
        <v>138</v>
      </c>
      <c r="C152" s="255"/>
      <c r="D152" s="255"/>
      <c r="E152" s="25">
        <f t="shared" si="21"/>
        <v>39320</v>
      </c>
      <c r="F152" s="25">
        <f t="shared" si="21"/>
        <v>19600</v>
      </c>
      <c r="G152" s="28"/>
      <c r="H152" s="29"/>
    </row>
    <row r="153" spans="1:12" hidden="1" x14ac:dyDescent="0.25">
      <c r="A153" s="254">
        <v>174</v>
      </c>
      <c r="B153" s="255" t="s">
        <v>19</v>
      </c>
      <c r="C153" s="255"/>
      <c r="D153" s="255"/>
      <c r="E153" s="25">
        <f t="shared" si="21"/>
        <v>77660</v>
      </c>
      <c r="F153" s="25">
        <f t="shared" si="21"/>
        <v>33580</v>
      </c>
      <c r="G153" s="28"/>
      <c r="H153" s="29"/>
    </row>
    <row r="154" spans="1:12" hidden="1" x14ac:dyDescent="0.25">
      <c r="A154" s="254">
        <v>182</v>
      </c>
      <c r="B154" s="255" t="s">
        <v>20</v>
      </c>
      <c r="C154" s="255"/>
      <c r="D154" s="255"/>
      <c r="E154" s="25">
        <f t="shared" si="21"/>
        <v>425000</v>
      </c>
      <c r="F154" s="25">
        <f t="shared" si="21"/>
        <v>468400</v>
      </c>
      <c r="G154" s="28"/>
      <c r="H154" s="29"/>
    </row>
    <row r="155" spans="1:12" hidden="1" x14ac:dyDescent="0.25">
      <c r="A155" s="254">
        <v>197</v>
      </c>
      <c r="B155" s="255" t="s">
        <v>21</v>
      </c>
      <c r="C155" s="255"/>
      <c r="D155" s="255"/>
      <c r="E155" s="25">
        <f t="shared" si="21"/>
        <v>455000</v>
      </c>
      <c r="F155" s="25">
        <f t="shared" si="21"/>
        <v>312000</v>
      </c>
      <c r="G155" s="28"/>
      <c r="H155" s="29"/>
    </row>
    <row r="156" spans="1:12" hidden="1" x14ac:dyDescent="0.25">
      <c r="A156" s="254">
        <v>199</v>
      </c>
      <c r="B156" s="255" t="s">
        <v>22</v>
      </c>
      <c r="C156" s="255"/>
      <c r="D156" s="255"/>
      <c r="E156" s="25">
        <f t="shared" si="21"/>
        <v>545664.6</v>
      </c>
      <c r="F156" s="25">
        <f t="shared" si="21"/>
        <v>417169.5</v>
      </c>
      <c r="G156" s="28"/>
      <c r="H156" s="29"/>
    </row>
    <row r="157" spans="1:12" hidden="1" x14ac:dyDescent="0.25">
      <c r="A157" s="254">
        <v>261</v>
      </c>
      <c r="B157" s="255" t="s">
        <v>27</v>
      </c>
      <c r="C157" s="255"/>
      <c r="D157" s="255"/>
      <c r="E157" s="25">
        <f t="shared" si="21"/>
        <v>790342.75</v>
      </c>
      <c r="F157" s="25">
        <f t="shared" si="21"/>
        <v>493056.57999999996</v>
      </c>
      <c r="G157" s="28"/>
      <c r="H157" s="29"/>
    </row>
    <row r="158" spans="1:12" hidden="1" x14ac:dyDescent="0.25">
      <c r="A158" s="254">
        <v>262</v>
      </c>
      <c r="B158" s="255" t="s">
        <v>28</v>
      </c>
      <c r="C158" s="255"/>
      <c r="D158" s="255"/>
      <c r="E158" s="25">
        <f t="shared" si="21"/>
        <v>8400</v>
      </c>
      <c r="F158" s="25">
        <f t="shared" si="21"/>
        <v>11978.67</v>
      </c>
      <c r="G158" s="28"/>
      <c r="H158" s="29"/>
    </row>
    <row r="159" spans="1:12" hidden="1" x14ac:dyDescent="0.25">
      <c r="A159" s="254">
        <v>266</v>
      </c>
      <c r="B159" s="255" t="s">
        <v>29</v>
      </c>
      <c r="C159" s="255"/>
      <c r="D159" s="255"/>
      <c r="E159" s="25">
        <f t="shared" si="21"/>
        <v>1225094.83</v>
      </c>
      <c r="F159" s="25">
        <f t="shared" si="21"/>
        <v>1569025.44</v>
      </c>
      <c r="G159" s="28"/>
      <c r="H159" s="29"/>
    </row>
    <row r="160" spans="1:12" hidden="1" x14ac:dyDescent="0.25">
      <c r="A160" s="254">
        <v>267</v>
      </c>
      <c r="B160" s="255" t="s">
        <v>30</v>
      </c>
      <c r="C160" s="255"/>
      <c r="D160" s="255"/>
      <c r="E160" s="25">
        <f t="shared" si="21"/>
        <v>14000</v>
      </c>
      <c r="F160" s="25">
        <f t="shared" si="21"/>
        <v>0</v>
      </c>
      <c r="G160" s="28"/>
      <c r="H160" s="29"/>
    </row>
    <row r="161" spans="1:9" hidden="1" x14ac:dyDescent="0.25">
      <c r="A161" s="254">
        <v>268</v>
      </c>
      <c r="B161" s="255" t="s">
        <v>31</v>
      </c>
      <c r="C161" s="255"/>
      <c r="D161" s="255"/>
      <c r="E161" s="25">
        <f t="shared" si="21"/>
        <v>122887.80000000002</v>
      </c>
      <c r="F161" s="25">
        <f t="shared" si="21"/>
        <v>98521.75</v>
      </c>
      <c r="G161" s="28"/>
      <c r="H161" s="29"/>
    </row>
    <row r="162" spans="1:9" hidden="1" x14ac:dyDescent="0.25">
      <c r="A162" s="254">
        <v>269</v>
      </c>
      <c r="B162" s="255" t="s">
        <v>32</v>
      </c>
      <c r="C162" s="255"/>
      <c r="D162" s="255"/>
      <c r="E162" s="25">
        <f t="shared" si="21"/>
        <v>7000</v>
      </c>
      <c r="F162" s="25">
        <f t="shared" si="21"/>
        <v>0</v>
      </c>
      <c r="G162" s="28"/>
      <c r="H162" s="29"/>
    </row>
    <row r="163" spans="1:9" hidden="1" x14ac:dyDescent="0.25">
      <c r="A163" s="254">
        <v>292</v>
      </c>
      <c r="B163" s="255" t="s">
        <v>34</v>
      </c>
      <c r="C163" s="255"/>
      <c r="D163" s="255"/>
      <c r="E163" s="25">
        <f t="shared" si="21"/>
        <v>133636.26</v>
      </c>
      <c r="F163" s="25">
        <f t="shared" si="21"/>
        <v>98967.05</v>
      </c>
      <c r="G163" s="28"/>
      <c r="H163" s="29"/>
    </row>
    <row r="164" spans="1:9" hidden="1" x14ac:dyDescent="0.25">
      <c r="A164" s="254">
        <v>295</v>
      </c>
      <c r="B164" s="255" t="s">
        <v>35</v>
      </c>
      <c r="C164" s="255"/>
      <c r="D164" s="255"/>
      <c r="E164" s="25">
        <f t="shared" si="21"/>
        <v>14560964.17</v>
      </c>
      <c r="F164" s="25">
        <f t="shared" si="21"/>
        <v>14041301.379999999</v>
      </c>
      <c r="G164" s="28"/>
      <c r="H164" s="29"/>
      <c r="I164" s="37"/>
    </row>
    <row r="165" spans="1:9" hidden="1" x14ac:dyDescent="0.25">
      <c r="A165" s="254">
        <v>297</v>
      </c>
      <c r="B165" s="255" t="s">
        <v>36</v>
      </c>
      <c r="C165" s="255"/>
      <c r="D165" s="255"/>
      <c r="E165" s="25">
        <f t="shared" si="21"/>
        <v>23731.62</v>
      </c>
      <c r="F165" s="25">
        <f t="shared" si="21"/>
        <v>26727.1</v>
      </c>
      <c r="G165" s="28"/>
      <c r="H165" s="29"/>
    </row>
    <row r="166" spans="1:9" hidden="1" x14ac:dyDescent="0.25">
      <c r="A166" s="254">
        <v>298</v>
      </c>
      <c r="B166" s="255" t="s">
        <v>37</v>
      </c>
      <c r="C166" s="255"/>
      <c r="D166" s="255"/>
      <c r="E166" s="25">
        <f t="shared" si="21"/>
        <v>350000</v>
      </c>
      <c r="F166" s="25">
        <f t="shared" si="21"/>
        <v>302831.03999999998</v>
      </c>
      <c r="G166" s="28"/>
      <c r="H166" s="29"/>
    </row>
    <row r="167" spans="1:9" hidden="1" x14ac:dyDescent="0.25">
      <c r="A167" s="254">
        <v>299</v>
      </c>
      <c r="B167" s="255" t="s">
        <v>38</v>
      </c>
      <c r="C167" s="255"/>
      <c r="D167" s="255"/>
      <c r="E167" s="25">
        <f t="shared" si="21"/>
        <v>280000</v>
      </c>
      <c r="F167" s="25">
        <f t="shared" si="21"/>
        <v>174308.5</v>
      </c>
      <c r="G167" s="28"/>
      <c r="H167" s="29"/>
    </row>
    <row r="168" spans="1:9" hidden="1" x14ac:dyDescent="0.25">
      <c r="A168" s="254">
        <v>323</v>
      </c>
      <c r="B168" s="255" t="s">
        <v>40</v>
      </c>
      <c r="C168" s="255"/>
      <c r="D168" s="255"/>
      <c r="E168" s="25">
        <f t="shared" si="21"/>
        <v>850778.32000000007</v>
      </c>
      <c r="F168" s="25">
        <f t="shared" si="21"/>
        <v>358400</v>
      </c>
      <c r="G168" s="28"/>
      <c r="H168" s="29"/>
    </row>
    <row r="169" spans="1:9" ht="15.75" hidden="1" x14ac:dyDescent="0.3">
      <c r="A169" s="256"/>
      <c r="B169" s="249" t="s">
        <v>51</v>
      </c>
      <c r="C169" s="249"/>
      <c r="D169" s="249"/>
      <c r="E169" s="251">
        <f>SUM(E147:E168)</f>
        <v>21841785.120000001</v>
      </c>
      <c r="F169" s="251">
        <f>SUM(F147:F168)</f>
        <v>19769061.370000001</v>
      </c>
    </row>
    <row r="170" spans="1:9" ht="15.75" hidden="1" x14ac:dyDescent="0.3">
      <c r="A170" s="256"/>
      <c r="B170" s="249" t="s">
        <v>52</v>
      </c>
      <c r="C170" s="249"/>
      <c r="D170" s="249"/>
      <c r="E170" s="251">
        <f>+E169+E144</f>
        <v>57340444.180000007</v>
      </c>
      <c r="F170" s="251">
        <f>F169+F144</f>
        <v>55524268.730000004</v>
      </c>
      <c r="G170" s="28"/>
      <c r="H170" s="28"/>
      <c r="I170" s="28"/>
    </row>
    <row r="171" spans="1:9" hidden="1" x14ac:dyDescent="0.25">
      <c r="A171" s="23"/>
    </row>
    <row r="172" spans="1:9" hidden="1" x14ac:dyDescent="0.25">
      <c r="A172" s="23"/>
    </row>
    <row r="173" spans="1:9" ht="15.75" hidden="1" x14ac:dyDescent="0.3">
      <c r="A173" s="23"/>
      <c r="B173" s="160"/>
      <c r="C173" s="160"/>
      <c r="D173" s="160"/>
      <c r="E173" s="40"/>
      <c r="F173" s="41"/>
    </row>
    <row r="174" spans="1:9" ht="15.75" hidden="1" x14ac:dyDescent="0.3">
      <c r="B174" s="160"/>
      <c r="C174" s="160"/>
      <c r="D174" s="160"/>
      <c r="E174" s="40"/>
      <c r="F174" s="41"/>
    </row>
    <row r="175" spans="1:9" ht="15.75" hidden="1" x14ac:dyDescent="0.3">
      <c r="B175" s="160"/>
      <c r="C175" s="160"/>
      <c r="D175" s="160"/>
      <c r="E175" s="40"/>
      <c r="F175" s="41"/>
    </row>
    <row r="176" spans="1:9" ht="15.75" hidden="1" x14ac:dyDescent="0.3">
      <c r="B176" s="160"/>
      <c r="C176" s="160"/>
      <c r="D176" s="160"/>
      <c r="E176" s="40"/>
      <c r="F176" s="41"/>
    </row>
    <row r="177" spans="2:14" ht="15.75" hidden="1" x14ac:dyDescent="0.3">
      <c r="B177" s="160"/>
      <c r="C177" s="160"/>
      <c r="D177" s="160"/>
      <c r="E177" s="40"/>
      <c r="F177" s="41"/>
    </row>
    <row r="178" spans="2:14" ht="15.75" x14ac:dyDescent="0.3">
      <c r="B178" s="160"/>
      <c r="C178" s="160"/>
      <c r="D178" s="160"/>
      <c r="E178" s="40"/>
      <c r="F178" s="41"/>
    </row>
    <row r="179" spans="2:14" x14ac:dyDescent="0.25">
      <c r="B179" s="27"/>
      <c r="C179" s="27"/>
      <c r="D179" s="27"/>
      <c r="E179" s="42"/>
      <c r="F179" s="39"/>
    </row>
    <row r="183" spans="2:14" x14ac:dyDescent="0.25">
      <c r="B183" s="43" t="s">
        <v>53</v>
      </c>
      <c r="C183" s="43"/>
      <c r="D183" s="43"/>
      <c r="F183" s="12" t="s">
        <v>54</v>
      </c>
      <c r="G183" s="12"/>
      <c r="H183" s="12"/>
      <c r="I183" s="27" t="s">
        <v>55</v>
      </c>
      <c r="K183" t="s">
        <v>59</v>
      </c>
    </row>
    <row r="184" spans="2:14" x14ac:dyDescent="0.25">
      <c r="F184" s="432" t="s">
        <v>56</v>
      </c>
      <c r="G184" s="432"/>
      <c r="H184" s="432"/>
      <c r="I184" s="27"/>
      <c r="J184" s="27"/>
      <c r="K184" s="27" t="s">
        <v>173</v>
      </c>
      <c r="L184" s="27"/>
      <c r="M184" s="27"/>
      <c r="N184" s="27"/>
    </row>
    <row r="185" spans="2:14" x14ac:dyDescent="0.25">
      <c r="F185" s="432" t="s">
        <v>57</v>
      </c>
      <c r="G185" s="432"/>
      <c r="H185" s="432"/>
      <c r="I185" s="27"/>
      <c r="J185" s="27"/>
      <c r="K185" s="27" t="s">
        <v>174</v>
      </c>
      <c r="L185" s="27"/>
      <c r="M185" s="27"/>
      <c r="N185" s="27"/>
    </row>
    <row r="186" spans="2:14" x14ac:dyDescent="0.25">
      <c r="F186" s="44"/>
      <c r="G186" s="44"/>
      <c r="J186" s="27"/>
      <c r="K186" s="27"/>
      <c r="L186" s="27"/>
    </row>
    <row r="187" spans="2:14" x14ac:dyDescent="0.25">
      <c r="B187" s="43" t="s">
        <v>58</v>
      </c>
      <c r="C187" s="43"/>
      <c r="D187" s="43"/>
      <c r="F187" s="27" t="s">
        <v>175</v>
      </c>
      <c r="J187" s="45"/>
      <c r="K187" s="45"/>
      <c r="L187" s="45"/>
      <c r="M187" s="433"/>
      <c r="N187" s="433"/>
    </row>
  </sheetData>
  <mergeCells count="31">
    <mergeCell ref="O85:P85"/>
    <mergeCell ref="E142:F142"/>
    <mergeCell ref="F184:H184"/>
    <mergeCell ref="F185:H185"/>
    <mergeCell ref="M187:N187"/>
    <mergeCell ref="A84:N84"/>
    <mergeCell ref="E85:F85"/>
    <mergeCell ref="G85:H85"/>
    <mergeCell ref="I85:J85"/>
    <mergeCell ref="K85:L85"/>
    <mergeCell ref="M85:N85"/>
    <mergeCell ref="P15:Q15"/>
    <mergeCell ref="R15:S15"/>
    <mergeCell ref="T15:U15"/>
    <mergeCell ref="A49:N49"/>
    <mergeCell ref="E50:F50"/>
    <mergeCell ref="G50:H50"/>
    <mergeCell ref="I50:J50"/>
    <mergeCell ref="K50:L50"/>
    <mergeCell ref="M50:N50"/>
    <mergeCell ref="O50:P50"/>
    <mergeCell ref="E15:F15"/>
    <mergeCell ref="G15:H15"/>
    <mergeCell ref="I15:J15"/>
    <mergeCell ref="K15:L15"/>
    <mergeCell ref="M15:N15"/>
    <mergeCell ref="M8:N8"/>
    <mergeCell ref="A10:N10"/>
    <mergeCell ref="A11:N11"/>
    <mergeCell ref="A12:N12"/>
    <mergeCell ref="A14:N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U237"/>
  <sheetViews>
    <sheetView topLeftCell="E230" workbookViewId="0">
      <selection activeCell="I139" sqref="I139"/>
    </sheetView>
  </sheetViews>
  <sheetFormatPr baseColWidth="10" defaultRowHeight="15" x14ac:dyDescent="0.25"/>
  <cols>
    <col min="1" max="1" width="4" customWidth="1"/>
    <col min="2" max="2" width="48.140625" customWidth="1"/>
    <col min="3" max="4" width="48.140625" hidden="1" customWidth="1"/>
    <col min="5" max="7" width="13.7109375" customWidth="1"/>
    <col min="8" max="8" width="14.5703125" customWidth="1"/>
    <col min="9" max="9" width="15.140625" customWidth="1"/>
    <col min="10" max="12" width="13.5703125" customWidth="1"/>
    <col min="13" max="16" width="14.85546875" bestFit="1" customWidth="1"/>
    <col min="17" max="17" width="6.28515625" customWidth="1"/>
    <col min="18" max="18" width="5.85546875" customWidth="1"/>
    <col min="19" max="19" width="4.85546875" customWidth="1"/>
    <col min="20" max="20" width="6.140625" customWidth="1"/>
    <col min="21" max="21" width="5.5703125" customWidth="1"/>
    <col min="257" max="257" width="4" customWidth="1"/>
    <col min="258" max="258" width="48.140625" customWidth="1"/>
    <col min="259" max="260" width="0" hidden="1" customWidth="1"/>
    <col min="261" max="263" width="13.7109375" customWidth="1"/>
    <col min="264" max="264" width="14.5703125" customWidth="1"/>
    <col min="265" max="265" width="15.140625" customWidth="1"/>
    <col min="266" max="268" width="13.5703125" customWidth="1"/>
    <col min="269" max="272" width="14.85546875" bestFit="1" customWidth="1"/>
    <col min="273" max="273" width="6.28515625" customWidth="1"/>
    <col min="274" max="274" width="5.85546875" customWidth="1"/>
    <col min="275" max="275" width="4.85546875" customWidth="1"/>
    <col min="276" max="276" width="6.140625" customWidth="1"/>
    <col min="277" max="277" width="5.5703125" customWidth="1"/>
    <col min="513" max="513" width="4" customWidth="1"/>
    <col min="514" max="514" width="48.140625" customWidth="1"/>
    <col min="515" max="516" width="0" hidden="1" customWidth="1"/>
    <col min="517" max="519" width="13.7109375" customWidth="1"/>
    <col min="520" max="520" width="14.5703125" customWidth="1"/>
    <col min="521" max="521" width="15.140625" customWidth="1"/>
    <col min="522" max="524" width="13.5703125" customWidth="1"/>
    <col min="525" max="528" width="14.85546875" bestFit="1" customWidth="1"/>
    <col min="529" max="529" width="6.28515625" customWidth="1"/>
    <col min="530" max="530" width="5.85546875" customWidth="1"/>
    <col min="531" max="531" width="4.85546875" customWidth="1"/>
    <col min="532" max="532" width="6.140625" customWidth="1"/>
    <col min="533" max="533" width="5.5703125" customWidth="1"/>
    <col min="769" max="769" width="4" customWidth="1"/>
    <col min="770" max="770" width="48.140625" customWidth="1"/>
    <col min="771" max="772" width="0" hidden="1" customWidth="1"/>
    <col min="773" max="775" width="13.7109375" customWidth="1"/>
    <col min="776" max="776" width="14.5703125" customWidth="1"/>
    <col min="777" max="777" width="15.140625" customWidth="1"/>
    <col min="778" max="780" width="13.5703125" customWidth="1"/>
    <col min="781" max="784" width="14.85546875" bestFit="1" customWidth="1"/>
    <col min="785" max="785" width="6.28515625" customWidth="1"/>
    <col min="786" max="786" width="5.85546875" customWidth="1"/>
    <col min="787" max="787" width="4.85546875" customWidth="1"/>
    <col min="788" max="788" width="6.140625" customWidth="1"/>
    <col min="789" max="789" width="5.5703125" customWidth="1"/>
    <col min="1025" max="1025" width="4" customWidth="1"/>
    <col min="1026" max="1026" width="48.140625" customWidth="1"/>
    <col min="1027" max="1028" width="0" hidden="1" customWidth="1"/>
    <col min="1029" max="1031" width="13.7109375" customWidth="1"/>
    <col min="1032" max="1032" width="14.5703125" customWidth="1"/>
    <col min="1033" max="1033" width="15.140625" customWidth="1"/>
    <col min="1034" max="1036" width="13.5703125" customWidth="1"/>
    <col min="1037" max="1040" width="14.85546875" bestFit="1" customWidth="1"/>
    <col min="1041" max="1041" width="6.28515625" customWidth="1"/>
    <col min="1042" max="1042" width="5.85546875" customWidth="1"/>
    <col min="1043" max="1043" width="4.85546875" customWidth="1"/>
    <col min="1044" max="1044" width="6.140625" customWidth="1"/>
    <col min="1045" max="1045" width="5.5703125" customWidth="1"/>
    <col min="1281" max="1281" width="4" customWidth="1"/>
    <col min="1282" max="1282" width="48.140625" customWidth="1"/>
    <col min="1283" max="1284" width="0" hidden="1" customWidth="1"/>
    <col min="1285" max="1287" width="13.7109375" customWidth="1"/>
    <col min="1288" max="1288" width="14.5703125" customWidth="1"/>
    <col min="1289" max="1289" width="15.140625" customWidth="1"/>
    <col min="1290" max="1292" width="13.5703125" customWidth="1"/>
    <col min="1293" max="1296" width="14.85546875" bestFit="1" customWidth="1"/>
    <col min="1297" max="1297" width="6.28515625" customWidth="1"/>
    <col min="1298" max="1298" width="5.85546875" customWidth="1"/>
    <col min="1299" max="1299" width="4.85546875" customWidth="1"/>
    <col min="1300" max="1300" width="6.140625" customWidth="1"/>
    <col min="1301" max="1301" width="5.5703125" customWidth="1"/>
    <col min="1537" max="1537" width="4" customWidth="1"/>
    <col min="1538" max="1538" width="48.140625" customWidth="1"/>
    <col min="1539" max="1540" width="0" hidden="1" customWidth="1"/>
    <col min="1541" max="1543" width="13.7109375" customWidth="1"/>
    <col min="1544" max="1544" width="14.5703125" customWidth="1"/>
    <col min="1545" max="1545" width="15.140625" customWidth="1"/>
    <col min="1546" max="1548" width="13.5703125" customWidth="1"/>
    <col min="1549" max="1552" width="14.85546875" bestFit="1" customWidth="1"/>
    <col min="1553" max="1553" width="6.28515625" customWidth="1"/>
    <col min="1554" max="1554" width="5.85546875" customWidth="1"/>
    <col min="1555" max="1555" width="4.85546875" customWidth="1"/>
    <col min="1556" max="1556" width="6.140625" customWidth="1"/>
    <col min="1557" max="1557" width="5.5703125" customWidth="1"/>
    <col min="1793" max="1793" width="4" customWidth="1"/>
    <col min="1794" max="1794" width="48.140625" customWidth="1"/>
    <col min="1795" max="1796" width="0" hidden="1" customWidth="1"/>
    <col min="1797" max="1799" width="13.7109375" customWidth="1"/>
    <col min="1800" max="1800" width="14.5703125" customWidth="1"/>
    <col min="1801" max="1801" width="15.140625" customWidth="1"/>
    <col min="1802" max="1804" width="13.5703125" customWidth="1"/>
    <col min="1805" max="1808" width="14.85546875" bestFit="1" customWidth="1"/>
    <col min="1809" max="1809" width="6.28515625" customWidth="1"/>
    <col min="1810" max="1810" width="5.85546875" customWidth="1"/>
    <col min="1811" max="1811" width="4.85546875" customWidth="1"/>
    <col min="1812" max="1812" width="6.140625" customWidth="1"/>
    <col min="1813" max="1813" width="5.5703125" customWidth="1"/>
    <col min="2049" max="2049" width="4" customWidth="1"/>
    <col min="2050" max="2050" width="48.140625" customWidth="1"/>
    <col min="2051" max="2052" width="0" hidden="1" customWidth="1"/>
    <col min="2053" max="2055" width="13.7109375" customWidth="1"/>
    <col min="2056" max="2056" width="14.5703125" customWidth="1"/>
    <col min="2057" max="2057" width="15.140625" customWidth="1"/>
    <col min="2058" max="2060" width="13.5703125" customWidth="1"/>
    <col min="2061" max="2064" width="14.85546875" bestFit="1" customWidth="1"/>
    <col min="2065" max="2065" width="6.28515625" customWidth="1"/>
    <col min="2066" max="2066" width="5.85546875" customWidth="1"/>
    <col min="2067" max="2067" width="4.85546875" customWidth="1"/>
    <col min="2068" max="2068" width="6.140625" customWidth="1"/>
    <col min="2069" max="2069" width="5.5703125" customWidth="1"/>
    <col min="2305" max="2305" width="4" customWidth="1"/>
    <col min="2306" max="2306" width="48.140625" customWidth="1"/>
    <col min="2307" max="2308" width="0" hidden="1" customWidth="1"/>
    <col min="2309" max="2311" width="13.7109375" customWidth="1"/>
    <col min="2312" max="2312" width="14.5703125" customWidth="1"/>
    <col min="2313" max="2313" width="15.140625" customWidth="1"/>
    <col min="2314" max="2316" width="13.5703125" customWidth="1"/>
    <col min="2317" max="2320" width="14.85546875" bestFit="1" customWidth="1"/>
    <col min="2321" max="2321" width="6.28515625" customWidth="1"/>
    <col min="2322" max="2322" width="5.85546875" customWidth="1"/>
    <col min="2323" max="2323" width="4.85546875" customWidth="1"/>
    <col min="2324" max="2324" width="6.140625" customWidth="1"/>
    <col min="2325" max="2325" width="5.5703125" customWidth="1"/>
    <col min="2561" max="2561" width="4" customWidth="1"/>
    <col min="2562" max="2562" width="48.140625" customWidth="1"/>
    <col min="2563" max="2564" width="0" hidden="1" customWidth="1"/>
    <col min="2565" max="2567" width="13.7109375" customWidth="1"/>
    <col min="2568" max="2568" width="14.5703125" customWidth="1"/>
    <col min="2569" max="2569" width="15.140625" customWidth="1"/>
    <col min="2570" max="2572" width="13.5703125" customWidth="1"/>
    <col min="2573" max="2576" width="14.85546875" bestFit="1" customWidth="1"/>
    <col min="2577" max="2577" width="6.28515625" customWidth="1"/>
    <col min="2578" max="2578" width="5.85546875" customWidth="1"/>
    <col min="2579" max="2579" width="4.85546875" customWidth="1"/>
    <col min="2580" max="2580" width="6.140625" customWidth="1"/>
    <col min="2581" max="2581" width="5.5703125" customWidth="1"/>
    <col min="2817" max="2817" width="4" customWidth="1"/>
    <col min="2818" max="2818" width="48.140625" customWidth="1"/>
    <col min="2819" max="2820" width="0" hidden="1" customWidth="1"/>
    <col min="2821" max="2823" width="13.7109375" customWidth="1"/>
    <col min="2824" max="2824" width="14.5703125" customWidth="1"/>
    <col min="2825" max="2825" width="15.140625" customWidth="1"/>
    <col min="2826" max="2828" width="13.5703125" customWidth="1"/>
    <col min="2829" max="2832" width="14.85546875" bestFit="1" customWidth="1"/>
    <col min="2833" max="2833" width="6.28515625" customWidth="1"/>
    <col min="2834" max="2834" width="5.85546875" customWidth="1"/>
    <col min="2835" max="2835" width="4.85546875" customWidth="1"/>
    <col min="2836" max="2836" width="6.140625" customWidth="1"/>
    <col min="2837" max="2837" width="5.5703125" customWidth="1"/>
    <col min="3073" max="3073" width="4" customWidth="1"/>
    <col min="3074" max="3074" width="48.140625" customWidth="1"/>
    <col min="3075" max="3076" width="0" hidden="1" customWidth="1"/>
    <col min="3077" max="3079" width="13.7109375" customWidth="1"/>
    <col min="3080" max="3080" width="14.5703125" customWidth="1"/>
    <col min="3081" max="3081" width="15.140625" customWidth="1"/>
    <col min="3082" max="3084" width="13.5703125" customWidth="1"/>
    <col min="3085" max="3088" width="14.85546875" bestFit="1" customWidth="1"/>
    <col min="3089" max="3089" width="6.28515625" customWidth="1"/>
    <col min="3090" max="3090" width="5.85546875" customWidth="1"/>
    <col min="3091" max="3091" width="4.85546875" customWidth="1"/>
    <col min="3092" max="3092" width="6.140625" customWidth="1"/>
    <col min="3093" max="3093" width="5.5703125" customWidth="1"/>
    <col min="3329" max="3329" width="4" customWidth="1"/>
    <col min="3330" max="3330" width="48.140625" customWidth="1"/>
    <col min="3331" max="3332" width="0" hidden="1" customWidth="1"/>
    <col min="3333" max="3335" width="13.7109375" customWidth="1"/>
    <col min="3336" max="3336" width="14.5703125" customWidth="1"/>
    <col min="3337" max="3337" width="15.140625" customWidth="1"/>
    <col min="3338" max="3340" width="13.5703125" customWidth="1"/>
    <col min="3341" max="3344" width="14.85546875" bestFit="1" customWidth="1"/>
    <col min="3345" max="3345" width="6.28515625" customWidth="1"/>
    <col min="3346" max="3346" width="5.85546875" customWidth="1"/>
    <col min="3347" max="3347" width="4.85546875" customWidth="1"/>
    <col min="3348" max="3348" width="6.140625" customWidth="1"/>
    <col min="3349" max="3349" width="5.5703125" customWidth="1"/>
    <col min="3585" max="3585" width="4" customWidth="1"/>
    <col min="3586" max="3586" width="48.140625" customWidth="1"/>
    <col min="3587" max="3588" width="0" hidden="1" customWidth="1"/>
    <col min="3589" max="3591" width="13.7109375" customWidth="1"/>
    <col min="3592" max="3592" width="14.5703125" customWidth="1"/>
    <col min="3593" max="3593" width="15.140625" customWidth="1"/>
    <col min="3594" max="3596" width="13.5703125" customWidth="1"/>
    <col min="3597" max="3600" width="14.85546875" bestFit="1" customWidth="1"/>
    <col min="3601" max="3601" width="6.28515625" customWidth="1"/>
    <col min="3602" max="3602" width="5.85546875" customWidth="1"/>
    <col min="3603" max="3603" width="4.85546875" customWidth="1"/>
    <col min="3604" max="3604" width="6.140625" customWidth="1"/>
    <col min="3605" max="3605" width="5.5703125" customWidth="1"/>
    <col min="3841" max="3841" width="4" customWidth="1"/>
    <col min="3842" max="3842" width="48.140625" customWidth="1"/>
    <col min="3843" max="3844" width="0" hidden="1" customWidth="1"/>
    <col min="3845" max="3847" width="13.7109375" customWidth="1"/>
    <col min="3848" max="3848" width="14.5703125" customWidth="1"/>
    <col min="3849" max="3849" width="15.140625" customWidth="1"/>
    <col min="3850" max="3852" width="13.5703125" customWidth="1"/>
    <col min="3853" max="3856" width="14.85546875" bestFit="1" customWidth="1"/>
    <col min="3857" max="3857" width="6.28515625" customWidth="1"/>
    <col min="3858" max="3858" width="5.85546875" customWidth="1"/>
    <col min="3859" max="3859" width="4.85546875" customWidth="1"/>
    <col min="3860" max="3860" width="6.140625" customWidth="1"/>
    <col min="3861" max="3861" width="5.5703125" customWidth="1"/>
    <col min="4097" max="4097" width="4" customWidth="1"/>
    <col min="4098" max="4098" width="48.140625" customWidth="1"/>
    <col min="4099" max="4100" width="0" hidden="1" customWidth="1"/>
    <col min="4101" max="4103" width="13.7109375" customWidth="1"/>
    <col min="4104" max="4104" width="14.5703125" customWidth="1"/>
    <col min="4105" max="4105" width="15.140625" customWidth="1"/>
    <col min="4106" max="4108" width="13.5703125" customWidth="1"/>
    <col min="4109" max="4112" width="14.85546875" bestFit="1" customWidth="1"/>
    <col min="4113" max="4113" width="6.28515625" customWidth="1"/>
    <col min="4114" max="4114" width="5.85546875" customWidth="1"/>
    <col min="4115" max="4115" width="4.85546875" customWidth="1"/>
    <col min="4116" max="4116" width="6.140625" customWidth="1"/>
    <col min="4117" max="4117" width="5.5703125" customWidth="1"/>
    <col min="4353" max="4353" width="4" customWidth="1"/>
    <col min="4354" max="4354" width="48.140625" customWidth="1"/>
    <col min="4355" max="4356" width="0" hidden="1" customWidth="1"/>
    <col min="4357" max="4359" width="13.7109375" customWidth="1"/>
    <col min="4360" max="4360" width="14.5703125" customWidth="1"/>
    <col min="4361" max="4361" width="15.140625" customWidth="1"/>
    <col min="4362" max="4364" width="13.5703125" customWidth="1"/>
    <col min="4365" max="4368" width="14.85546875" bestFit="1" customWidth="1"/>
    <col min="4369" max="4369" width="6.28515625" customWidth="1"/>
    <col min="4370" max="4370" width="5.85546875" customWidth="1"/>
    <col min="4371" max="4371" width="4.85546875" customWidth="1"/>
    <col min="4372" max="4372" width="6.140625" customWidth="1"/>
    <col min="4373" max="4373" width="5.5703125" customWidth="1"/>
    <col min="4609" max="4609" width="4" customWidth="1"/>
    <col min="4610" max="4610" width="48.140625" customWidth="1"/>
    <col min="4611" max="4612" width="0" hidden="1" customWidth="1"/>
    <col min="4613" max="4615" width="13.7109375" customWidth="1"/>
    <col min="4616" max="4616" width="14.5703125" customWidth="1"/>
    <col min="4617" max="4617" width="15.140625" customWidth="1"/>
    <col min="4618" max="4620" width="13.5703125" customWidth="1"/>
    <col min="4621" max="4624" width="14.85546875" bestFit="1" customWidth="1"/>
    <col min="4625" max="4625" width="6.28515625" customWidth="1"/>
    <col min="4626" max="4626" width="5.85546875" customWidth="1"/>
    <col min="4627" max="4627" width="4.85546875" customWidth="1"/>
    <col min="4628" max="4628" width="6.140625" customWidth="1"/>
    <col min="4629" max="4629" width="5.5703125" customWidth="1"/>
    <col min="4865" max="4865" width="4" customWidth="1"/>
    <col min="4866" max="4866" width="48.140625" customWidth="1"/>
    <col min="4867" max="4868" width="0" hidden="1" customWidth="1"/>
    <col min="4869" max="4871" width="13.7109375" customWidth="1"/>
    <col min="4872" max="4872" width="14.5703125" customWidth="1"/>
    <col min="4873" max="4873" width="15.140625" customWidth="1"/>
    <col min="4874" max="4876" width="13.5703125" customWidth="1"/>
    <col min="4877" max="4880" width="14.85546875" bestFit="1" customWidth="1"/>
    <col min="4881" max="4881" width="6.28515625" customWidth="1"/>
    <col min="4882" max="4882" width="5.85546875" customWidth="1"/>
    <col min="4883" max="4883" width="4.85546875" customWidth="1"/>
    <col min="4884" max="4884" width="6.140625" customWidth="1"/>
    <col min="4885" max="4885" width="5.5703125" customWidth="1"/>
    <col min="5121" max="5121" width="4" customWidth="1"/>
    <col min="5122" max="5122" width="48.140625" customWidth="1"/>
    <col min="5123" max="5124" width="0" hidden="1" customWidth="1"/>
    <col min="5125" max="5127" width="13.7109375" customWidth="1"/>
    <col min="5128" max="5128" width="14.5703125" customWidth="1"/>
    <col min="5129" max="5129" width="15.140625" customWidth="1"/>
    <col min="5130" max="5132" width="13.5703125" customWidth="1"/>
    <col min="5133" max="5136" width="14.85546875" bestFit="1" customWidth="1"/>
    <col min="5137" max="5137" width="6.28515625" customWidth="1"/>
    <col min="5138" max="5138" width="5.85546875" customWidth="1"/>
    <col min="5139" max="5139" width="4.85546875" customWidth="1"/>
    <col min="5140" max="5140" width="6.140625" customWidth="1"/>
    <col min="5141" max="5141" width="5.5703125" customWidth="1"/>
    <col min="5377" max="5377" width="4" customWidth="1"/>
    <col min="5378" max="5378" width="48.140625" customWidth="1"/>
    <col min="5379" max="5380" width="0" hidden="1" customWidth="1"/>
    <col min="5381" max="5383" width="13.7109375" customWidth="1"/>
    <col min="5384" max="5384" width="14.5703125" customWidth="1"/>
    <col min="5385" max="5385" width="15.140625" customWidth="1"/>
    <col min="5386" max="5388" width="13.5703125" customWidth="1"/>
    <col min="5389" max="5392" width="14.85546875" bestFit="1" customWidth="1"/>
    <col min="5393" max="5393" width="6.28515625" customWidth="1"/>
    <col min="5394" max="5394" width="5.85546875" customWidth="1"/>
    <col min="5395" max="5395" width="4.85546875" customWidth="1"/>
    <col min="5396" max="5396" width="6.140625" customWidth="1"/>
    <col min="5397" max="5397" width="5.5703125" customWidth="1"/>
    <col min="5633" max="5633" width="4" customWidth="1"/>
    <col min="5634" max="5634" width="48.140625" customWidth="1"/>
    <col min="5635" max="5636" width="0" hidden="1" customWidth="1"/>
    <col min="5637" max="5639" width="13.7109375" customWidth="1"/>
    <col min="5640" max="5640" width="14.5703125" customWidth="1"/>
    <col min="5641" max="5641" width="15.140625" customWidth="1"/>
    <col min="5642" max="5644" width="13.5703125" customWidth="1"/>
    <col min="5645" max="5648" width="14.85546875" bestFit="1" customWidth="1"/>
    <col min="5649" max="5649" width="6.28515625" customWidth="1"/>
    <col min="5650" max="5650" width="5.85546875" customWidth="1"/>
    <col min="5651" max="5651" width="4.85546875" customWidth="1"/>
    <col min="5652" max="5652" width="6.140625" customWidth="1"/>
    <col min="5653" max="5653" width="5.5703125" customWidth="1"/>
    <col min="5889" max="5889" width="4" customWidth="1"/>
    <col min="5890" max="5890" width="48.140625" customWidth="1"/>
    <col min="5891" max="5892" width="0" hidden="1" customWidth="1"/>
    <col min="5893" max="5895" width="13.7109375" customWidth="1"/>
    <col min="5896" max="5896" width="14.5703125" customWidth="1"/>
    <col min="5897" max="5897" width="15.140625" customWidth="1"/>
    <col min="5898" max="5900" width="13.5703125" customWidth="1"/>
    <col min="5901" max="5904" width="14.85546875" bestFit="1" customWidth="1"/>
    <col min="5905" max="5905" width="6.28515625" customWidth="1"/>
    <col min="5906" max="5906" width="5.85546875" customWidth="1"/>
    <col min="5907" max="5907" width="4.85546875" customWidth="1"/>
    <col min="5908" max="5908" width="6.140625" customWidth="1"/>
    <col min="5909" max="5909" width="5.5703125" customWidth="1"/>
    <col min="6145" max="6145" width="4" customWidth="1"/>
    <col min="6146" max="6146" width="48.140625" customWidth="1"/>
    <col min="6147" max="6148" width="0" hidden="1" customWidth="1"/>
    <col min="6149" max="6151" width="13.7109375" customWidth="1"/>
    <col min="6152" max="6152" width="14.5703125" customWidth="1"/>
    <col min="6153" max="6153" width="15.140625" customWidth="1"/>
    <col min="6154" max="6156" width="13.5703125" customWidth="1"/>
    <col min="6157" max="6160" width="14.85546875" bestFit="1" customWidth="1"/>
    <col min="6161" max="6161" width="6.28515625" customWidth="1"/>
    <col min="6162" max="6162" width="5.85546875" customWidth="1"/>
    <col min="6163" max="6163" width="4.85546875" customWidth="1"/>
    <col min="6164" max="6164" width="6.140625" customWidth="1"/>
    <col min="6165" max="6165" width="5.5703125" customWidth="1"/>
    <col min="6401" max="6401" width="4" customWidth="1"/>
    <col min="6402" max="6402" width="48.140625" customWidth="1"/>
    <col min="6403" max="6404" width="0" hidden="1" customWidth="1"/>
    <col min="6405" max="6407" width="13.7109375" customWidth="1"/>
    <col min="6408" max="6408" width="14.5703125" customWidth="1"/>
    <col min="6409" max="6409" width="15.140625" customWidth="1"/>
    <col min="6410" max="6412" width="13.5703125" customWidth="1"/>
    <col min="6413" max="6416" width="14.85546875" bestFit="1" customWidth="1"/>
    <col min="6417" max="6417" width="6.28515625" customWidth="1"/>
    <col min="6418" max="6418" width="5.85546875" customWidth="1"/>
    <col min="6419" max="6419" width="4.85546875" customWidth="1"/>
    <col min="6420" max="6420" width="6.140625" customWidth="1"/>
    <col min="6421" max="6421" width="5.5703125" customWidth="1"/>
    <col min="6657" max="6657" width="4" customWidth="1"/>
    <col min="6658" max="6658" width="48.140625" customWidth="1"/>
    <col min="6659" max="6660" width="0" hidden="1" customWidth="1"/>
    <col min="6661" max="6663" width="13.7109375" customWidth="1"/>
    <col min="6664" max="6664" width="14.5703125" customWidth="1"/>
    <col min="6665" max="6665" width="15.140625" customWidth="1"/>
    <col min="6666" max="6668" width="13.5703125" customWidth="1"/>
    <col min="6669" max="6672" width="14.85546875" bestFit="1" customWidth="1"/>
    <col min="6673" max="6673" width="6.28515625" customWidth="1"/>
    <col min="6674" max="6674" width="5.85546875" customWidth="1"/>
    <col min="6675" max="6675" width="4.85546875" customWidth="1"/>
    <col min="6676" max="6676" width="6.140625" customWidth="1"/>
    <col min="6677" max="6677" width="5.5703125" customWidth="1"/>
    <col min="6913" max="6913" width="4" customWidth="1"/>
    <col min="6914" max="6914" width="48.140625" customWidth="1"/>
    <col min="6915" max="6916" width="0" hidden="1" customWidth="1"/>
    <col min="6917" max="6919" width="13.7109375" customWidth="1"/>
    <col min="6920" max="6920" width="14.5703125" customWidth="1"/>
    <col min="6921" max="6921" width="15.140625" customWidth="1"/>
    <col min="6922" max="6924" width="13.5703125" customWidth="1"/>
    <col min="6925" max="6928" width="14.85546875" bestFit="1" customWidth="1"/>
    <col min="6929" max="6929" width="6.28515625" customWidth="1"/>
    <col min="6930" max="6930" width="5.85546875" customWidth="1"/>
    <col min="6931" max="6931" width="4.85546875" customWidth="1"/>
    <col min="6932" max="6932" width="6.140625" customWidth="1"/>
    <col min="6933" max="6933" width="5.5703125" customWidth="1"/>
    <col min="7169" max="7169" width="4" customWidth="1"/>
    <col min="7170" max="7170" width="48.140625" customWidth="1"/>
    <col min="7171" max="7172" width="0" hidden="1" customWidth="1"/>
    <col min="7173" max="7175" width="13.7109375" customWidth="1"/>
    <col min="7176" max="7176" width="14.5703125" customWidth="1"/>
    <col min="7177" max="7177" width="15.140625" customWidth="1"/>
    <col min="7178" max="7180" width="13.5703125" customWidth="1"/>
    <col min="7181" max="7184" width="14.85546875" bestFit="1" customWidth="1"/>
    <col min="7185" max="7185" width="6.28515625" customWidth="1"/>
    <col min="7186" max="7186" width="5.85546875" customWidth="1"/>
    <col min="7187" max="7187" width="4.85546875" customWidth="1"/>
    <col min="7188" max="7188" width="6.140625" customWidth="1"/>
    <col min="7189" max="7189" width="5.5703125" customWidth="1"/>
    <col min="7425" max="7425" width="4" customWidth="1"/>
    <col min="7426" max="7426" width="48.140625" customWidth="1"/>
    <col min="7427" max="7428" width="0" hidden="1" customWidth="1"/>
    <col min="7429" max="7431" width="13.7109375" customWidth="1"/>
    <col min="7432" max="7432" width="14.5703125" customWidth="1"/>
    <col min="7433" max="7433" width="15.140625" customWidth="1"/>
    <col min="7434" max="7436" width="13.5703125" customWidth="1"/>
    <col min="7437" max="7440" width="14.85546875" bestFit="1" customWidth="1"/>
    <col min="7441" max="7441" width="6.28515625" customWidth="1"/>
    <col min="7442" max="7442" width="5.85546875" customWidth="1"/>
    <col min="7443" max="7443" width="4.85546875" customWidth="1"/>
    <col min="7444" max="7444" width="6.140625" customWidth="1"/>
    <col min="7445" max="7445" width="5.5703125" customWidth="1"/>
    <col min="7681" max="7681" width="4" customWidth="1"/>
    <col min="7682" max="7682" width="48.140625" customWidth="1"/>
    <col min="7683" max="7684" width="0" hidden="1" customWidth="1"/>
    <col min="7685" max="7687" width="13.7109375" customWidth="1"/>
    <col min="7688" max="7688" width="14.5703125" customWidth="1"/>
    <col min="7689" max="7689" width="15.140625" customWidth="1"/>
    <col min="7690" max="7692" width="13.5703125" customWidth="1"/>
    <col min="7693" max="7696" width="14.85546875" bestFit="1" customWidth="1"/>
    <col min="7697" max="7697" width="6.28515625" customWidth="1"/>
    <col min="7698" max="7698" width="5.85546875" customWidth="1"/>
    <col min="7699" max="7699" width="4.85546875" customWidth="1"/>
    <col min="7700" max="7700" width="6.140625" customWidth="1"/>
    <col min="7701" max="7701" width="5.5703125" customWidth="1"/>
    <col min="7937" max="7937" width="4" customWidth="1"/>
    <col min="7938" max="7938" width="48.140625" customWidth="1"/>
    <col min="7939" max="7940" width="0" hidden="1" customWidth="1"/>
    <col min="7941" max="7943" width="13.7109375" customWidth="1"/>
    <col min="7944" max="7944" width="14.5703125" customWidth="1"/>
    <col min="7945" max="7945" width="15.140625" customWidth="1"/>
    <col min="7946" max="7948" width="13.5703125" customWidth="1"/>
    <col min="7949" max="7952" width="14.85546875" bestFit="1" customWidth="1"/>
    <col min="7953" max="7953" width="6.28515625" customWidth="1"/>
    <col min="7954" max="7954" width="5.85546875" customWidth="1"/>
    <col min="7955" max="7955" width="4.85546875" customWidth="1"/>
    <col min="7956" max="7956" width="6.140625" customWidth="1"/>
    <col min="7957" max="7957" width="5.5703125" customWidth="1"/>
    <col min="8193" max="8193" width="4" customWidth="1"/>
    <col min="8194" max="8194" width="48.140625" customWidth="1"/>
    <col min="8195" max="8196" width="0" hidden="1" customWidth="1"/>
    <col min="8197" max="8199" width="13.7109375" customWidth="1"/>
    <col min="8200" max="8200" width="14.5703125" customWidth="1"/>
    <col min="8201" max="8201" width="15.140625" customWidth="1"/>
    <col min="8202" max="8204" width="13.5703125" customWidth="1"/>
    <col min="8205" max="8208" width="14.85546875" bestFit="1" customWidth="1"/>
    <col min="8209" max="8209" width="6.28515625" customWidth="1"/>
    <col min="8210" max="8210" width="5.85546875" customWidth="1"/>
    <col min="8211" max="8211" width="4.85546875" customWidth="1"/>
    <col min="8212" max="8212" width="6.140625" customWidth="1"/>
    <col min="8213" max="8213" width="5.5703125" customWidth="1"/>
    <col min="8449" max="8449" width="4" customWidth="1"/>
    <col min="8450" max="8450" width="48.140625" customWidth="1"/>
    <col min="8451" max="8452" width="0" hidden="1" customWidth="1"/>
    <col min="8453" max="8455" width="13.7109375" customWidth="1"/>
    <col min="8456" max="8456" width="14.5703125" customWidth="1"/>
    <col min="8457" max="8457" width="15.140625" customWidth="1"/>
    <col min="8458" max="8460" width="13.5703125" customWidth="1"/>
    <col min="8461" max="8464" width="14.85546875" bestFit="1" customWidth="1"/>
    <col min="8465" max="8465" width="6.28515625" customWidth="1"/>
    <col min="8466" max="8466" width="5.85546875" customWidth="1"/>
    <col min="8467" max="8467" width="4.85546875" customWidth="1"/>
    <col min="8468" max="8468" width="6.140625" customWidth="1"/>
    <col min="8469" max="8469" width="5.5703125" customWidth="1"/>
    <col min="8705" max="8705" width="4" customWidth="1"/>
    <col min="8706" max="8706" width="48.140625" customWidth="1"/>
    <col min="8707" max="8708" width="0" hidden="1" customWidth="1"/>
    <col min="8709" max="8711" width="13.7109375" customWidth="1"/>
    <col min="8712" max="8712" width="14.5703125" customWidth="1"/>
    <col min="8713" max="8713" width="15.140625" customWidth="1"/>
    <col min="8714" max="8716" width="13.5703125" customWidth="1"/>
    <col min="8717" max="8720" width="14.85546875" bestFit="1" customWidth="1"/>
    <col min="8721" max="8721" width="6.28515625" customWidth="1"/>
    <col min="8722" max="8722" width="5.85546875" customWidth="1"/>
    <col min="8723" max="8723" width="4.85546875" customWidth="1"/>
    <col min="8724" max="8724" width="6.140625" customWidth="1"/>
    <col min="8725" max="8725" width="5.5703125" customWidth="1"/>
    <col min="8961" max="8961" width="4" customWidth="1"/>
    <col min="8962" max="8962" width="48.140625" customWidth="1"/>
    <col min="8963" max="8964" width="0" hidden="1" customWidth="1"/>
    <col min="8965" max="8967" width="13.7109375" customWidth="1"/>
    <col min="8968" max="8968" width="14.5703125" customWidth="1"/>
    <col min="8969" max="8969" width="15.140625" customWidth="1"/>
    <col min="8970" max="8972" width="13.5703125" customWidth="1"/>
    <col min="8973" max="8976" width="14.85546875" bestFit="1" customWidth="1"/>
    <col min="8977" max="8977" width="6.28515625" customWidth="1"/>
    <col min="8978" max="8978" width="5.85546875" customWidth="1"/>
    <col min="8979" max="8979" width="4.85546875" customWidth="1"/>
    <col min="8980" max="8980" width="6.140625" customWidth="1"/>
    <col min="8981" max="8981" width="5.5703125" customWidth="1"/>
    <col min="9217" max="9217" width="4" customWidth="1"/>
    <col min="9218" max="9218" width="48.140625" customWidth="1"/>
    <col min="9219" max="9220" width="0" hidden="1" customWidth="1"/>
    <col min="9221" max="9223" width="13.7109375" customWidth="1"/>
    <col min="9224" max="9224" width="14.5703125" customWidth="1"/>
    <col min="9225" max="9225" width="15.140625" customWidth="1"/>
    <col min="9226" max="9228" width="13.5703125" customWidth="1"/>
    <col min="9229" max="9232" width="14.85546875" bestFit="1" customWidth="1"/>
    <col min="9233" max="9233" width="6.28515625" customWidth="1"/>
    <col min="9234" max="9234" width="5.85546875" customWidth="1"/>
    <col min="9235" max="9235" width="4.85546875" customWidth="1"/>
    <col min="9236" max="9236" width="6.140625" customWidth="1"/>
    <col min="9237" max="9237" width="5.5703125" customWidth="1"/>
    <col min="9473" max="9473" width="4" customWidth="1"/>
    <col min="9474" max="9474" width="48.140625" customWidth="1"/>
    <col min="9475" max="9476" width="0" hidden="1" customWidth="1"/>
    <col min="9477" max="9479" width="13.7109375" customWidth="1"/>
    <col min="9480" max="9480" width="14.5703125" customWidth="1"/>
    <col min="9481" max="9481" width="15.140625" customWidth="1"/>
    <col min="9482" max="9484" width="13.5703125" customWidth="1"/>
    <col min="9485" max="9488" width="14.85546875" bestFit="1" customWidth="1"/>
    <col min="9489" max="9489" width="6.28515625" customWidth="1"/>
    <col min="9490" max="9490" width="5.85546875" customWidth="1"/>
    <col min="9491" max="9491" width="4.85546875" customWidth="1"/>
    <col min="9492" max="9492" width="6.140625" customWidth="1"/>
    <col min="9493" max="9493" width="5.5703125" customWidth="1"/>
    <col min="9729" max="9729" width="4" customWidth="1"/>
    <col min="9730" max="9730" width="48.140625" customWidth="1"/>
    <col min="9731" max="9732" width="0" hidden="1" customWidth="1"/>
    <col min="9733" max="9735" width="13.7109375" customWidth="1"/>
    <col min="9736" max="9736" width="14.5703125" customWidth="1"/>
    <col min="9737" max="9737" width="15.140625" customWidth="1"/>
    <col min="9738" max="9740" width="13.5703125" customWidth="1"/>
    <col min="9741" max="9744" width="14.85546875" bestFit="1" customWidth="1"/>
    <col min="9745" max="9745" width="6.28515625" customWidth="1"/>
    <col min="9746" max="9746" width="5.85546875" customWidth="1"/>
    <col min="9747" max="9747" width="4.85546875" customWidth="1"/>
    <col min="9748" max="9748" width="6.140625" customWidth="1"/>
    <col min="9749" max="9749" width="5.5703125" customWidth="1"/>
    <col min="9985" max="9985" width="4" customWidth="1"/>
    <col min="9986" max="9986" width="48.140625" customWidth="1"/>
    <col min="9987" max="9988" width="0" hidden="1" customWidth="1"/>
    <col min="9989" max="9991" width="13.7109375" customWidth="1"/>
    <col min="9992" max="9992" width="14.5703125" customWidth="1"/>
    <col min="9993" max="9993" width="15.140625" customWidth="1"/>
    <col min="9994" max="9996" width="13.5703125" customWidth="1"/>
    <col min="9997" max="10000" width="14.85546875" bestFit="1" customWidth="1"/>
    <col min="10001" max="10001" width="6.28515625" customWidth="1"/>
    <col min="10002" max="10002" width="5.85546875" customWidth="1"/>
    <col min="10003" max="10003" width="4.85546875" customWidth="1"/>
    <col min="10004" max="10004" width="6.140625" customWidth="1"/>
    <col min="10005" max="10005" width="5.5703125" customWidth="1"/>
    <col min="10241" max="10241" width="4" customWidth="1"/>
    <col min="10242" max="10242" width="48.140625" customWidth="1"/>
    <col min="10243" max="10244" width="0" hidden="1" customWidth="1"/>
    <col min="10245" max="10247" width="13.7109375" customWidth="1"/>
    <col min="10248" max="10248" width="14.5703125" customWidth="1"/>
    <col min="10249" max="10249" width="15.140625" customWidth="1"/>
    <col min="10250" max="10252" width="13.5703125" customWidth="1"/>
    <col min="10253" max="10256" width="14.85546875" bestFit="1" customWidth="1"/>
    <col min="10257" max="10257" width="6.28515625" customWidth="1"/>
    <col min="10258" max="10258" width="5.85546875" customWidth="1"/>
    <col min="10259" max="10259" width="4.85546875" customWidth="1"/>
    <col min="10260" max="10260" width="6.140625" customWidth="1"/>
    <col min="10261" max="10261" width="5.5703125" customWidth="1"/>
    <col min="10497" max="10497" width="4" customWidth="1"/>
    <col min="10498" max="10498" width="48.140625" customWidth="1"/>
    <col min="10499" max="10500" width="0" hidden="1" customWidth="1"/>
    <col min="10501" max="10503" width="13.7109375" customWidth="1"/>
    <col min="10504" max="10504" width="14.5703125" customWidth="1"/>
    <col min="10505" max="10505" width="15.140625" customWidth="1"/>
    <col min="10506" max="10508" width="13.5703125" customWidth="1"/>
    <col min="10509" max="10512" width="14.85546875" bestFit="1" customWidth="1"/>
    <col min="10513" max="10513" width="6.28515625" customWidth="1"/>
    <col min="10514" max="10514" width="5.85546875" customWidth="1"/>
    <col min="10515" max="10515" width="4.85546875" customWidth="1"/>
    <col min="10516" max="10516" width="6.140625" customWidth="1"/>
    <col min="10517" max="10517" width="5.5703125" customWidth="1"/>
    <col min="10753" max="10753" width="4" customWidth="1"/>
    <col min="10754" max="10754" width="48.140625" customWidth="1"/>
    <col min="10755" max="10756" width="0" hidden="1" customWidth="1"/>
    <col min="10757" max="10759" width="13.7109375" customWidth="1"/>
    <col min="10760" max="10760" width="14.5703125" customWidth="1"/>
    <col min="10761" max="10761" width="15.140625" customWidth="1"/>
    <col min="10762" max="10764" width="13.5703125" customWidth="1"/>
    <col min="10765" max="10768" width="14.85546875" bestFit="1" customWidth="1"/>
    <col min="10769" max="10769" width="6.28515625" customWidth="1"/>
    <col min="10770" max="10770" width="5.85546875" customWidth="1"/>
    <col min="10771" max="10771" width="4.85546875" customWidth="1"/>
    <col min="10772" max="10772" width="6.140625" customWidth="1"/>
    <col min="10773" max="10773" width="5.5703125" customWidth="1"/>
    <col min="11009" max="11009" width="4" customWidth="1"/>
    <col min="11010" max="11010" width="48.140625" customWidth="1"/>
    <col min="11011" max="11012" width="0" hidden="1" customWidth="1"/>
    <col min="11013" max="11015" width="13.7109375" customWidth="1"/>
    <col min="11016" max="11016" width="14.5703125" customWidth="1"/>
    <col min="11017" max="11017" width="15.140625" customWidth="1"/>
    <col min="11018" max="11020" width="13.5703125" customWidth="1"/>
    <col min="11021" max="11024" width="14.85546875" bestFit="1" customWidth="1"/>
    <col min="11025" max="11025" width="6.28515625" customWidth="1"/>
    <col min="11026" max="11026" width="5.85546875" customWidth="1"/>
    <col min="11027" max="11027" width="4.85546875" customWidth="1"/>
    <col min="11028" max="11028" width="6.140625" customWidth="1"/>
    <col min="11029" max="11029" width="5.5703125" customWidth="1"/>
    <col min="11265" max="11265" width="4" customWidth="1"/>
    <col min="11266" max="11266" width="48.140625" customWidth="1"/>
    <col min="11267" max="11268" width="0" hidden="1" customWidth="1"/>
    <col min="11269" max="11271" width="13.7109375" customWidth="1"/>
    <col min="11272" max="11272" width="14.5703125" customWidth="1"/>
    <col min="11273" max="11273" width="15.140625" customWidth="1"/>
    <col min="11274" max="11276" width="13.5703125" customWidth="1"/>
    <col min="11277" max="11280" width="14.85546875" bestFit="1" customWidth="1"/>
    <col min="11281" max="11281" width="6.28515625" customWidth="1"/>
    <col min="11282" max="11282" width="5.85546875" customWidth="1"/>
    <col min="11283" max="11283" width="4.85546875" customWidth="1"/>
    <col min="11284" max="11284" width="6.140625" customWidth="1"/>
    <col min="11285" max="11285" width="5.5703125" customWidth="1"/>
    <col min="11521" max="11521" width="4" customWidth="1"/>
    <col min="11522" max="11522" width="48.140625" customWidth="1"/>
    <col min="11523" max="11524" width="0" hidden="1" customWidth="1"/>
    <col min="11525" max="11527" width="13.7109375" customWidth="1"/>
    <col min="11528" max="11528" width="14.5703125" customWidth="1"/>
    <col min="11529" max="11529" width="15.140625" customWidth="1"/>
    <col min="11530" max="11532" width="13.5703125" customWidth="1"/>
    <col min="11533" max="11536" width="14.85546875" bestFit="1" customWidth="1"/>
    <col min="11537" max="11537" width="6.28515625" customWidth="1"/>
    <col min="11538" max="11538" width="5.85546875" customWidth="1"/>
    <col min="11539" max="11539" width="4.85546875" customWidth="1"/>
    <col min="11540" max="11540" width="6.140625" customWidth="1"/>
    <col min="11541" max="11541" width="5.5703125" customWidth="1"/>
    <col min="11777" max="11777" width="4" customWidth="1"/>
    <col min="11778" max="11778" width="48.140625" customWidth="1"/>
    <col min="11779" max="11780" width="0" hidden="1" customWidth="1"/>
    <col min="11781" max="11783" width="13.7109375" customWidth="1"/>
    <col min="11784" max="11784" width="14.5703125" customWidth="1"/>
    <col min="11785" max="11785" width="15.140625" customWidth="1"/>
    <col min="11786" max="11788" width="13.5703125" customWidth="1"/>
    <col min="11789" max="11792" width="14.85546875" bestFit="1" customWidth="1"/>
    <col min="11793" max="11793" width="6.28515625" customWidth="1"/>
    <col min="11794" max="11794" width="5.85546875" customWidth="1"/>
    <col min="11795" max="11795" width="4.85546875" customWidth="1"/>
    <col min="11796" max="11796" width="6.140625" customWidth="1"/>
    <col min="11797" max="11797" width="5.5703125" customWidth="1"/>
    <col min="12033" max="12033" width="4" customWidth="1"/>
    <col min="12034" max="12034" width="48.140625" customWidth="1"/>
    <col min="12035" max="12036" width="0" hidden="1" customWidth="1"/>
    <col min="12037" max="12039" width="13.7109375" customWidth="1"/>
    <col min="12040" max="12040" width="14.5703125" customWidth="1"/>
    <col min="12041" max="12041" width="15.140625" customWidth="1"/>
    <col min="12042" max="12044" width="13.5703125" customWidth="1"/>
    <col min="12045" max="12048" width="14.85546875" bestFit="1" customWidth="1"/>
    <col min="12049" max="12049" width="6.28515625" customWidth="1"/>
    <col min="12050" max="12050" width="5.85546875" customWidth="1"/>
    <col min="12051" max="12051" width="4.85546875" customWidth="1"/>
    <col min="12052" max="12052" width="6.140625" customWidth="1"/>
    <col min="12053" max="12053" width="5.5703125" customWidth="1"/>
    <col min="12289" max="12289" width="4" customWidth="1"/>
    <col min="12290" max="12290" width="48.140625" customWidth="1"/>
    <col min="12291" max="12292" width="0" hidden="1" customWidth="1"/>
    <col min="12293" max="12295" width="13.7109375" customWidth="1"/>
    <col min="12296" max="12296" width="14.5703125" customWidth="1"/>
    <col min="12297" max="12297" width="15.140625" customWidth="1"/>
    <col min="12298" max="12300" width="13.5703125" customWidth="1"/>
    <col min="12301" max="12304" width="14.85546875" bestFit="1" customWidth="1"/>
    <col min="12305" max="12305" width="6.28515625" customWidth="1"/>
    <col min="12306" max="12306" width="5.85546875" customWidth="1"/>
    <col min="12307" max="12307" width="4.85546875" customWidth="1"/>
    <col min="12308" max="12308" width="6.140625" customWidth="1"/>
    <col min="12309" max="12309" width="5.5703125" customWidth="1"/>
    <col min="12545" max="12545" width="4" customWidth="1"/>
    <col min="12546" max="12546" width="48.140625" customWidth="1"/>
    <col min="12547" max="12548" width="0" hidden="1" customWidth="1"/>
    <col min="12549" max="12551" width="13.7109375" customWidth="1"/>
    <col min="12552" max="12552" width="14.5703125" customWidth="1"/>
    <col min="12553" max="12553" width="15.140625" customWidth="1"/>
    <col min="12554" max="12556" width="13.5703125" customWidth="1"/>
    <col min="12557" max="12560" width="14.85546875" bestFit="1" customWidth="1"/>
    <col min="12561" max="12561" width="6.28515625" customWidth="1"/>
    <col min="12562" max="12562" width="5.85546875" customWidth="1"/>
    <col min="12563" max="12563" width="4.85546875" customWidth="1"/>
    <col min="12564" max="12564" width="6.140625" customWidth="1"/>
    <col min="12565" max="12565" width="5.5703125" customWidth="1"/>
    <col min="12801" max="12801" width="4" customWidth="1"/>
    <col min="12802" max="12802" width="48.140625" customWidth="1"/>
    <col min="12803" max="12804" width="0" hidden="1" customWidth="1"/>
    <col min="12805" max="12807" width="13.7109375" customWidth="1"/>
    <col min="12808" max="12808" width="14.5703125" customWidth="1"/>
    <col min="12809" max="12809" width="15.140625" customWidth="1"/>
    <col min="12810" max="12812" width="13.5703125" customWidth="1"/>
    <col min="12813" max="12816" width="14.85546875" bestFit="1" customWidth="1"/>
    <col min="12817" max="12817" width="6.28515625" customWidth="1"/>
    <col min="12818" max="12818" width="5.85546875" customWidth="1"/>
    <col min="12819" max="12819" width="4.85546875" customWidth="1"/>
    <col min="12820" max="12820" width="6.140625" customWidth="1"/>
    <col min="12821" max="12821" width="5.5703125" customWidth="1"/>
    <col min="13057" max="13057" width="4" customWidth="1"/>
    <col min="13058" max="13058" width="48.140625" customWidth="1"/>
    <col min="13059" max="13060" width="0" hidden="1" customWidth="1"/>
    <col min="13061" max="13063" width="13.7109375" customWidth="1"/>
    <col min="13064" max="13064" width="14.5703125" customWidth="1"/>
    <col min="13065" max="13065" width="15.140625" customWidth="1"/>
    <col min="13066" max="13068" width="13.5703125" customWidth="1"/>
    <col min="13069" max="13072" width="14.85546875" bestFit="1" customWidth="1"/>
    <col min="13073" max="13073" width="6.28515625" customWidth="1"/>
    <col min="13074" max="13074" width="5.85546875" customWidth="1"/>
    <col min="13075" max="13075" width="4.85546875" customWidth="1"/>
    <col min="13076" max="13076" width="6.140625" customWidth="1"/>
    <col min="13077" max="13077" width="5.5703125" customWidth="1"/>
    <col min="13313" max="13313" width="4" customWidth="1"/>
    <col min="13314" max="13314" width="48.140625" customWidth="1"/>
    <col min="13315" max="13316" width="0" hidden="1" customWidth="1"/>
    <col min="13317" max="13319" width="13.7109375" customWidth="1"/>
    <col min="13320" max="13320" width="14.5703125" customWidth="1"/>
    <col min="13321" max="13321" width="15.140625" customWidth="1"/>
    <col min="13322" max="13324" width="13.5703125" customWidth="1"/>
    <col min="13325" max="13328" width="14.85546875" bestFit="1" customWidth="1"/>
    <col min="13329" max="13329" width="6.28515625" customWidth="1"/>
    <col min="13330" max="13330" width="5.85546875" customWidth="1"/>
    <col min="13331" max="13331" width="4.85546875" customWidth="1"/>
    <col min="13332" max="13332" width="6.140625" customWidth="1"/>
    <col min="13333" max="13333" width="5.5703125" customWidth="1"/>
    <col min="13569" max="13569" width="4" customWidth="1"/>
    <col min="13570" max="13570" width="48.140625" customWidth="1"/>
    <col min="13571" max="13572" width="0" hidden="1" customWidth="1"/>
    <col min="13573" max="13575" width="13.7109375" customWidth="1"/>
    <col min="13576" max="13576" width="14.5703125" customWidth="1"/>
    <col min="13577" max="13577" width="15.140625" customWidth="1"/>
    <col min="13578" max="13580" width="13.5703125" customWidth="1"/>
    <col min="13581" max="13584" width="14.85546875" bestFit="1" customWidth="1"/>
    <col min="13585" max="13585" width="6.28515625" customWidth="1"/>
    <col min="13586" max="13586" width="5.85546875" customWidth="1"/>
    <col min="13587" max="13587" width="4.85546875" customWidth="1"/>
    <col min="13588" max="13588" width="6.140625" customWidth="1"/>
    <col min="13589" max="13589" width="5.5703125" customWidth="1"/>
    <col min="13825" max="13825" width="4" customWidth="1"/>
    <col min="13826" max="13826" width="48.140625" customWidth="1"/>
    <col min="13827" max="13828" width="0" hidden="1" customWidth="1"/>
    <col min="13829" max="13831" width="13.7109375" customWidth="1"/>
    <col min="13832" max="13832" width="14.5703125" customWidth="1"/>
    <col min="13833" max="13833" width="15.140625" customWidth="1"/>
    <col min="13834" max="13836" width="13.5703125" customWidth="1"/>
    <col min="13837" max="13840" width="14.85546875" bestFit="1" customWidth="1"/>
    <col min="13841" max="13841" width="6.28515625" customWidth="1"/>
    <col min="13842" max="13842" width="5.85546875" customWidth="1"/>
    <col min="13843" max="13843" width="4.85546875" customWidth="1"/>
    <col min="13844" max="13844" width="6.140625" customWidth="1"/>
    <col min="13845" max="13845" width="5.5703125" customWidth="1"/>
    <col min="14081" max="14081" width="4" customWidth="1"/>
    <col min="14082" max="14082" width="48.140625" customWidth="1"/>
    <col min="14083" max="14084" width="0" hidden="1" customWidth="1"/>
    <col min="14085" max="14087" width="13.7109375" customWidth="1"/>
    <col min="14088" max="14088" width="14.5703125" customWidth="1"/>
    <col min="14089" max="14089" width="15.140625" customWidth="1"/>
    <col min="14090" max="14092" width="13.5703125" customWidth="1"/>
    <col min="14093" max="14096" width="14.85546875" bestFit="1" customWidth="1"/>
    <col min="14097" max="14097" width="6.28515625" customWidth="1"/>
    <col min="14098" max="14098" width="5.85546875" customWidth="1"/>
    <col min="14099" max="14099" width="4.85546875" customWidth="1"/>
    <col min="14100" max="14100" width="6.140625" customWidth="1"/>
    <col min="14101" max="14101" width="5.5703125" customWidth="1"/>
    <col min="14337" max="14337" width="4" customWidth="1"/>
    <col min="14338" max="14338" width="48.140625" customWidth="1"/>
    <col min="14339" max="14340" width="0" hidden="1" customWidth="1"/>
    <col min="14341" max="14343" width="13.7109375" customWidth="1"/>
    <col min="14344" max="14344" width="14.5703125" customWidth="1"/>
    <col min="14345" max="14345" width="15.140625" customWidth="1"/>
    <col min="14346" max="14348" width="13.5703125" customWidth="1"/>
    <col min="14349" max="14352" width="14.85546875" bestFit="1" customWidth="1"/>
    <col min="14353" max="14353" width="6.28515625" customWidth="1"/>
    <col min="14354" max="14354" width="5.85546875" customWidth="1"/>
    <col min="14355" max="14355" width="4.85546875" customWidth="1"/>
    <col min="14356" max="14356" width="6.140625" customWidth="1"/>
    <col min="14357" max="14357" width="5.5703125" customWidth="1"/>
    <col min="14593" max="14593" width="4" customWidth="1"/>
    <col min="14594" max="14594" width="48.140625" customWidth="1"/>
    <col min="14595" max="14596" width="0" hidden="1" customWidth="1"/>
    <col min="14597" max="14599" width="13.7109375" customWidth="1"/>
    <col min="14600" max="14600" width="14.5703125" customWidth="1"/>
    <col min="14601" max="14601" width="15.140625" customWidth="1"/>
    <col min="14602" max="14604" width="13.5703125" customWidth="1"/>
    <col min="14605" max="14608" width="14.85546875" bestFit="1" customWidth="1"/>
    <col min="14609" max="14609" width="6.28515625" customWidth="1"/>
    <col min="14610" max="14610" width="5.85546875" customWidth="1"/>
    <col min="14611" max="14611" width="4.85546875" customWidth="1"/>
    <col min="14612" max="14612" width="6.140625" customWidth="1"/>
    <col min="14613" max="14613" width="5.5703125" customWidth="1"/>
    <col min="14849" max="14849" width="4" customWidth="1"/>
    <col min="14850" max="14850" width="48.140625" customWidth="1"/>
    <col min="14851" max="14852" width="0" hidden="1" customWidth="1"/>
    <col min="14853" max="14855" width="13.7109375" customWidth="1"/>
    <col min="14856" max="14856" width="14.5703125" customWidth="1"/>
    <col min="14857" max="14857" width="15.140625" customWidth="1"/>
    <col min="14858" max="14860" width="13.5703125" customWidth="1"/>
    <col min="14861" max="14864" width="14.85546875" bestFit="1" customWidth="1"/>
    <col min="14865" max="14865" width="6.28515625" customWidth="1"/>
    <col min="14866" max="14866" width="5.85546875" customWidth="1"/>
    <col min="14867" max="14867" width="4.85546875" customWidth="1"/>
    <col min="14868" max="14868" width="6.140625" customWidth="1"/>
    <col min="14869" max="14869" width="5.5703125" customWidth="1"/>
    <col min="15105" max="15105" width="4" customWidth="1"/>
    <col min="15106" max="15106" width="48.140625" customWidth="1"/>
    <col min="15107" max="15108" width="0" hidden="1" customWidth="1"/>
    <col min="15109" max="15111" width="13.7109375" customWidth="1"/>
    <col min="15112" max="15112" width="14.5703125" customWidth="1"/>
    <col min="15113" max="15113" width="15.140625" customWidth="1"/>
    <col min="15114" max="15116" width="13.5703125" customWidth="1"/>
    <col min="15117" max="15120" width="14.85546875" bestFit="1" customWidth="1"/>
    <col min="15121" max="15121" width="6.28515625" customWidth="1"/>
    <col min="15122" max="15122" width="5.85546875" customWidth="1"/>
    <col min="15123" max="15123" width="4.85546875" customWidth="1"/>
    <col min="15124" max="15124" width="6.140625" customWidth="1"/>
    <col min="15125" max="15125" width="5.5703125" customWidth="1"/>
    <col min="15361" max="15361" width="4" customWidth="1"/>
    <col min="15362" max="15362" width="48.140625" customWidth="1"/>
    <col min="15363" max="15364" width="0" hidden="1" customWidth="1"/>
    <col min="15365" max="15367" width="13.7109375" customWidth="1"/>
    <col min="15368" max="15368" width="14.5703125" customWidth="1"/>
    <col min="15369" max="15369" width="15.140625" customWidth="1"/>
    <col min="15370" max="15372" width="13.5703125" customWidth="1"/>
    <col min="15373" max="15376" width="14.85546875" bestFit="1" customWidth="1"/>
    <col min="15377" max="15377" width="6.28515625" customWidth="1"/>
    <col min="15378" max="15378" width="5.85546875" customWidth="1"/>
    <col min="15379" max="15379" width="4.85546875" customWidth="1"/>
    <col min="15380" max="15380" width="6.140625" customWidth="1"/>
    <col min="15381" max="15381" width="5.5703125" customWidth="1"/>
    <col min="15617" max="15617" width="4" customWidth="1"/>
    <col min="15618" max="15618" width="48.140625" customWidth="1"/>
    <col min="15619" max="15620" width="0" hidden="1" customWidth="1"/>
    <col min="15621" max="15623" width="13.7109375" customWidth="1"/>
    <col min="15624" max="15624" width="14.5703125" customWidth="1"/>
    <col min="15625" max="15625" width="15.140625" customWidth="1"/>
    <col min="15626" max="15628" width="13.5703125" customWidth="1"/>
    <col min="15629" max="15632" width="14.85546875" bestFit="1" customWidth="1"/>
    <col min="15633" max="15633" width="6.28515625" customWidth="1"/>
    <col min="15634" max="15634" width="5.85546875" customWidth="1"/>
    <col min="15635" max="15635" width="4.85546875" customWidth="1"/>
    <col min="15636" max="15636" width="6.140625" customWidth="1"/>
    <col min="15637" max="15637" width="5.5703125" customWidth="1"/>
    <col min="15873" max="15873" width="4" customWidth="1"/>
    <col min="15874" max="15874" width="48.140625" customWidth="1"/>
    <col min="15875" max="15876" width="0" hidden="1" customWidth="1"/>
    <col min="15877" max="15879" width="13.7109375" customWidth="1"/>
    <col min="15880" max="15880" width="14.5703125" customWidth="1"/>
    <col min="15881" max="15881" width="15.140625" customWidth="1"/>
    <col min="15882" max="15884" width="13.5703125" customWidth="1"/>
    <col min="15885" max="15888" width="14.85546875" bestFit="1" customWidth="1"/>
    <col min="15889" max="15889" width="6.28515625" customWidth="1"/>
    <col min="15890" max="15890" width="5.85546875" customWidth="1"/>
    <col min="15891" max="15891" width="4.85546875" customWidth="1"/>
    <col min="15892" max="15892" width="6.140625" customWidth="1"/>
    <col min="15893" max="15893" width="5.5703125" customWidth="1"/>
    <col min="16129" max="16129" width="4" customWidth="1"/>
    <col min="16130" max="16130" width="48.140625" customWidth="1"/>
    <col min="16131" max="16132" width="0" hidden="1" customWidth="1"/>
    <col min="16133" max="16135" width="13.7109375" customWidth="1"/>
    <col min="16136" max="16136" width="14.5703125" customWidth="1"/>
    <col min="16137" max="16137" width="15.140625" customWidth="1"/>
    <col min="16138" max="16140" width="13.5703125" customWidth="1"/>
    <col min="16141" max="16144" width="14.85546875" bestFit="1" customWidth="1"/>
    <col min="16145" max="16145" width="6.28515625" customWidth="1"/>
    <col min="16146" max="16146" width="5.85546875" customWidth="1"/>
    <col min="16147" max="16147" width="4.85546875" customWidth="1"/>
    <col min="16148" max="16148" width="6.140625" customWidth="1"/>
    <col min="16149" max="16149" width="5.5703125" customWidth="1"/>
  </cols>
  <sheetData>
    <row r="7" spans="1:21" ht="15.75" thickBot="1" x14ac:dyDescent="0.3"/>
    <row r="8" spans="1:21" ht="16.5" thickBot="1" x14ac:dyDescent="0.3">
      <c r="B8" s="1" t="s">
        <v>0</v>
      </c>
      <c r="C8" s="168"/>
      <c r="D8" s="168"/>
      <c r="M8" s="403" t="s">
        <v>162</v>
      </c>
      <c r="N8" s="404"/>
    </row>
    <row r="10" spans="1:21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  <c r="K10" s="405"/>
      <c r="L10" s="405"/>
      <c r="M10" s="405"/>
      <c r="N10" s="405"/>
      <c r="O10" s="2"/>
      <c r="P10" s="2"/>
      <c r="Q10" s="2"/>
      <c r="R10" s="2"/>
      <c r="S10" s="2"/>
      <c r="T10" s="2"/>
      <c r="U10" s="2"/>
    </row>
    <row r="11" spans="1:21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406"/>
      <c r="M11" s="406"/>
      <c r="N11" s="406"/>
      <c r="O11" s="2"/>
      <c r="P11" s="2"/>
      <c r="Q11" s="2"/>
      <c r="R11" s="2"/>
      <c r="S11" s="2"/>
      <c r="T11" s="2"/>
      <c r="U11" s="2"/>
    </row>
    <row r="12" spans="1:21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  <c r="K12" s="406"/>
      <c r="L12" s="406"/>
      <c r="M12" s="406"/>
      <c r="N12" s="406"/>
      <c r="O12" s="2"/>
      <c r="P12" s="2"/>
      <c r="Q12" s="2"/>
      <c r="R12" s="2"/>
      <c r="S12" s="2"/>
      <c r="T12" s="2"/>
      <c r="U12" s="2"/>
    </row>
    <row r="13" spans="1:21" x14ac:dyDescent="0.25">
      <c r="A13" s="275"/>
      <c r="B13" s="275"/>
      <c r="C13" s="275"/>
      <c r="D13" s="275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</row>
    <row r="14" spans="1:21" ht="16.5" thickBot="1" x14ac:dyDescent="0.3">
      <c r="A14" s="408" t="s">
        <v>163</v>
      </c>
      <c r="B14" s="408"/>
      <c r="C14" s="408"/>
      <c r="D14" s="408"/>
      <c r="E14" s="408"/>
      <c r="F14" s="408"/>
      <c r="G14" s="408"/>
      <c r="H14" s="408"/>
      <c r="I14" s="408"/>
      <c r="J14" s="408"/>
      <c r="K14" s="408"/>
      <c r="L14" s="408"/>
      <c r="M14" s="408"/>
      <c r="N14" s="408"/>
      <c r="O14" s="3"/>
      <c r="P14" s="3"/>
      <c r="Q14" s="3"/>
      <c r="R14" s="3"/>
      <c r="S14" s="3"/>
      <c r="T14" s="3"/>
      <c r="U14" s="3"/>
    </row>
    <row r="15" spans="1:21" ht="30.75" customHeight="1" thickBot="1" x14ac:dyDescent="0.3">
      <c r="A15" s="169" t="s">
        <v>4</v>
      </c>
      <c r="B15" s="170" t="s">
        <v>164</v>
      </c>
      <c r="C15" s="276"/>
      <c r="D15" s="276"/>
      <c r="E15" s="418" t="s">
        <v>85</v>
      </c>
      <c r="F15" s="419"/>
      <c r="G15" s="418" t="s">
        <v>86</v>
      </c>
      <c r="H15" s="420"/>
      <c r="I15" s="418" t="s">
        <v>87</v>
      </c>
      <c r="J15" s="419"/>
      <c r="K15" s="418" t="s">
        <v>88</v>
      </c>
      <c r="L15" s="419"/>
      <c r="M15" s="421" t="s">
        <v>165</v>
      </c>
      <c r="N15" s="422"/>
      <c r="O15" s="273"/>
      <c r="P15" s="9"/>
      <c r="Q15" s="9"/>
      <c r="R15" s="409"/>
      <c r="S15" s="409"/>
      <c r="T15" s="409"/>
      <c r="U15" s="409"/>
    </row>
    <row r="16" spans="1:21" x14ac:dyDescent="0.25">
      <c r="A16" s="172"/>
      <c r="B16" s="173"/>
      <c r="C16" s="173"/>
      <c r="D16" s="173"/>
      <c r="E16" s="174" t="s">
        <v>166</v>
      </c>
      <c r="F16" s="174" t="s">
        <v>146</v>
      </c>
      <c r="G16" s="174" t="s">
        <v>166</v>
      </c>
      <c r="H16" s="174" t="s">
        <v>146</v>
      </c>
      <c r="I16" s="174" t="s">
        <v>166</v>
      </c>
      <c r="J16" s="174" t="s">
        <v>146</v>
      </c>
      <c r="K16" s="174" t="s">
        <v>166</v>
      </c>
      <c r="L16" s="174" t="s">
        <v>146</v>
      </c>
      <c r="M16" s="174" t="s">
        <v>166</v>
      </c>
      <c r="N16" s="175" t="s">
        <v>146</v>
      </c>
      <c r="O16" s="9"/>
      <c r="P16" s="273"/>
      <c r="Q16" s="9"/>
      <c r="R16" s="273"/>
      <c r="S16" s="9"/>
      <c r="T16" s="273"/>
      <c r="U16" s="9"/>
    </row>
    <row r="17" spans="1:21" x14ac:dyDescent="0.25">
      <c r="A17" s="287"/>
      <c r="B17" s="288" t="s">
        <v>13</v>
      </c>
      <c r="C17" s="289"/>
      <c r="D17" s="289"/>
      <c r="E17" s="290"/>
      <c r="F17" s="290"/>
      <c r="G17" s="290"/>
      <c r="H17" s="290"/>
      <c r="I17" s="290"/>
      <c r="J17" s="290"/>
      <c r="K17" s="290"/>
      <c r="L17" s="290"/>
      <c r="M17" s="290"/>
      <c r="N17" s="291"/>
      <c r="O17" s="9"/>
      <c r="P17" s="273"/>
      <c r="Q17" s="9"/>
      <c r="R17" s="273"/>
      <c r="S17" s="9"/>
      <c r="T17" s="273"/>
      <c r="U17" s="9"/>
    </row>
    <row r="18" spans="1:21" x14ac:dyDescent="0.25">
      <c r="A18" s="265" t="s">
        <v>125</v>
      </c>
      <c r="B18" s="288" t="s">
        <v>153</v>
      </c>
      <c r="C18" s="288"/>
      <c r="D18" s="288"/>
      <c r="E18" s="292">
        <v>3606534.09</v>
      </c>
      <c r="F18" s="292">
        <v>3001907.15</v>
      </c>
      <c r="G18" s="292">
        <v>3606534.09</v>
      </c>
      <c r="H18" s="292">
        <v>3000995.38</v>
      </c>
      <c r="I18" s="292">
        <v>3606534.09</v>
      </c>
      <c r="J18" s="292">
        <v>3740944.05</v>
      </c>
      <c r="K18" s="292">
        <v>3606534.09</v>
      </c>
      <c r="L18" s="292">
        <v>3231004.04</v>
      </c>
      <c r="M18" s="292">
        <f t="shared" ref="M18:N20" si="0">+E18+G18+I18+K18</f>
        <v>14426136.359999999</v>
      </c>
      <c r="N18" s="293">
        <f t="shared" si="0"/>
        <v>12974850.619999997</v>
      </c>
      <c r="O18" s="12"/>
      <c r="P18" s="12"/>
      <c r="Q18" s="12"/>
      <c r="R18" s="12"/>
      <c r="S18" s="12"/>
      <c r="T18" s="12"/>
      <c r="U18" s="12"/>
    </row>
    <row r="19" spans="1:21" x14ac:dyDescent="0.25">
      <c r="A19" s="265"/>
      <c r="B19" s="288" t="s">
        <v>167</v>
      </c>
      <c r="C19" s="288"/>
      <c r="D19" s="288"/>
      <c r="E19" s="292">
        <v>0</v>
      </c>
      <c r="F19" s="292">
        <v>0</v>
      </c>
      <c r="G19" s="292">
        <v>0</v>
      </c>
      <c r="H19" s="292">
        <v>0</v>
      </c>
      <c r="I19" s="292">
        <v>0</v>
      </c>
      <c r="J19" s="292">
        <v>0</v>
      </c>
      <c r="K19" s="292">
        <v>0</v>
      </c>
      <c r="L19" s="292">
        <v>0</v>
      </c>
      <c r="M19" s="292">
        <f t="shared" si="0"/>
        <v>0</v>
      </c>
      <c r="N19" s="293">
        <f t="shared" si="0"/>
        <v>0</v>
      </c>
      <c r="O19" s="12"/>
      <c r="P19" s="12"/>
      <c r="Q19" s="12"/>
      <c r="R19" s="12"/>
      <c r="S19" s="12"/>
      <c r="T19" s="12"/>
      <c r="U19" s="12"/>
    </row>
    <row r="20" spans="1:21" x14ac:dyDescent="0.25">
      <c r="A20" s="265"/>
      <c r="B20" s="288" t="s">
        <v>154</v>
      </c>
      <c r="C20" s="288"/>
      <c r="D20" s="288"/>
      <c r="E20" s="292">
        <v>0</v>
      </c>
      <c r="F20" s="292">
        <v>0</v>
      </c>
      <c r="G20" s="292">
        <v>0</v>
      </c>
      <c r="H20" s="292">
        <v>0</v>
      </c>
      <c r="I20" s="292">
        <v>0</v>
      </c>
      <c r="J20" s="292">
        <v>1192233.05</v>
      </c>
      <c r="K20" s="292">
        <v>0</v>
      </c>
      <c r="L20" s="292">
        <v>395269.37</v>
      </c>
      <c r="M20" s="292">
        <f t="shared" si="0"/>
        <v>0</v>
      </c>
      <c r="N20" s="293">
        <f t="shared" si="0"/>
        <v>1587502.42</v>
      </c>
      <c r="O20" s="12"/>
      <c r="P20" s="12"/>
      <c r="Q20" s="12"/>
      <c r="R20" s="12"/>
      <c r="S20" s="12"/>
      <c r="T20" s="12"/>
      <c r="U20" s="12"/>
    </row>
    <row r="21" spans="1:21" x14ac:dyDescent="0.25">
      <c r="A21" s="265"/>
      <c r="B21" s="288" t="s">
        <v>126</v>
      </c>
      <c r="C21" s="288"/>
      <c r="D21" s="288"/>
      <c r="E21" s="292">
        <f>SUM(E18:E20)</f>
        <v>3606534.09</v>
      </c>
      <c r="F21" s="292">
        <f t="shared" ref="F21:N21" si="1">SUM(F18:F20)</f>
        <v>3001907.15</v>
      </c>
      <c r="G21" s="292">
        <f t="shared" si="1"/>
        <v>3606534.09</v>
      </c>
      <c r="H21" s="292">
        <f t="shared" si="1"/>
        <v>3000995.38</v>
      </c>
      <c r="I21" s="292">
        <f t="shared" si="1"/>
        <v>3606534.09</v>
      </c>
      <c r="J21" s="292">
        <f t="shared" si="1"/>
        <v>4933177.0999999996</v>
      </c>
      <c r="K21" s="292">
        <f t="shared" si="1"/>
        <v>3606534.09</v>
      </c>
      <c r="L21" s="292">
        <f t="shared" si="1"/>
        <v>3626273.41</v>
      </c>
      <c r="M21" s="292">
        <f t="shared" si="1"/>
        <v>14426136.359999999</v>
      </c>
      <c r="N21" s="293">
        <f t="shared" si="1"/>
        <v>14562353.039999997</v>
      </c>
      <c r="O21" s="184"/>
      <c r="P21" s="12"/>
      <c r="Q21" s="12"/>
      <c r="R21" s="12"/>
      <c r="S21" s="12"/>
      <c r="T21" s="12"/>
      <c r="U21" s="12"/>
    </row>
    <row r="22" spans="1:21" x14ac:dyDescent="0.25">
      <c r="A22" s="294"/>
      <c r="B22" s="288"/>
      <c r="C22" s="288"/>
      <c r="D22" s="288"/>
      <c r="E22" s="232"/>
      <c r="F22" s="230"/>
      <c r="G22" s="295"/>
      <c r="H22" s="295"/>
      <c r="I22" s="230"/>
      <c r="J22" s="295"/>
      <c r="K22" s="230"/>
      <c r="L22" s="295"/>
      <c r="M22" s="232"/>
      <c r="N22" s="233"/>
      <c r="O22" s="12"/>
      <c r="P22" s="12"/>
      <c r="Q22" s="12"/>
      <c r="R22" s="12"/>
      <c r="S22" s="12"/>
      <c r="T22" s="12"/>
      <c r="U22" s="12"/>
    </row>
    <row r="23" spans="1:21" x14ac:dyDescent="0.25">
      <c r="A23" s="294"/>
      <c r="B23" s="288" t="s">
        <v>149</v>
      </c>
      <c r="C23" s="288"/>
      <c r="D23" s="288"/>
      <c r="E23" s="296"/>
      <c r="F23" s="296"/>
      <c r="G23" s="296"/>
      <c r="H23" s="296"/>
      <c r="I23" s="296"/>
      <c r="J23" s="296"/>
      <c r="K23" s="296"/>
      <c r="L23" s="296"/>
      <c r="M23" s="296"/>
      <c r="N23" s="297"/>
      <c r="O23" s="12"/>
      <c r="P23" s="12"/>
      <c r="Q23" s="12"/>
      <c r="R23" s="12"/>
      <c r="S23" s="12"/>
      <c r="T23" s="12"/>
      <c r="U23" s="12"/>
    </row>
    <row r="24" spans="1:21" x14ac:dyDescent="0.25">
      <c r="A24" s="266">
        <v>111</v>
      </c>
      <c r="B24" s="298" t="s">
        <v>15</v>
      </c>
      <c r="C24" s="299" t="s">
        <v>15</v>
      </c>
      <c r="D24" s="298" t="b">
        <f>C24=B24</f>
        <v>1</v>
      </c>
      <c r="E24" s="300"/>
      <c r="F24" s="300"/>
      <c r="G24" s="26">
        <v>98000</v>
      </c>
      <c r="H24" s="300"/>
      <c r="I24" s="26">
        <v>98000</v>
      </c>
      <c r="J24" s="300">
        <v>101723</v>
      </c>
      <c r="K24" s="26">
        <v>98000</v>
      </c>
      <c r="L24" s="300">
        <v>107641.7</v>
      </c>
      <c r="M24" s="300">
        <f t="shared" ref="M24:N45" si="2">+E24+G24+I24+K24</f>
        <v>294000</v>
      </c>
      <c r="N24" s="301">
        <f t="shared" si="2"/>
        <v>209364.7</v>
      </c>
      <c r="O24" s="12"/>
      <c r="P24" s="12"/>
      <c r="Q24" s="12"/>
      <c r="R24" s="12"/>
      <c r="S24" s="12"/>
      <c r="T24" s="12"/>
      <c r="U24" s="12"/>
    </row>
    <row r="25" spans="1:21" x14ac:dyDescent="0.25">
      <c r="A25" s="267">
        <v>113</v>
      </c>
      <c r="B25" s="302" t="s">
        <v>142</v>
      </c>
      <c r="C25" s="299" t="s">
        <v>142</v>
      </c>
      <c r="D25" s="298" t="b">
        <f t="shared" ref="D25:D45" si="3">C25=B25</f>
        <v>1</v>
      </c>
      <c r="E25" s="303"/>
      <c r="F25" s="303"/>
      <c r="G25" s="26">
        <v>11595</v>
      </c>
      <c r="H25" s="303">
        <v>11403.26</v>
      </c>
      <c r="I25" s="26">
        <v>11595</v>
      </c>
      <c r="J25" s="303">
        <v>11384.76</v>
      </c>
      <c r="K25" s="26">
        <v>11595</v>
      </c>
      <c r="L25" s="303">
        <v>11897.66</v>
      </c>
      <c r="M25" s="303">
        <f t="shared" si="2"/>
        <v>34785</v>
      </c>
      <c r="N25" s="304">
        <f t="shared" si="2"/>
        <v>34685.68</v>
      </c>
      <c r="O25" s="12"/>
      <c r="P25" s="12"/>
      <c r="Q25" s="12"/>
      <c r="R25" s="12"/>
      <c r="S25" s="12"/>
      <c r="T25" s="12"/>
      <c r="U25" s="12"/>
    </row>
    <row r="26" spans="1:21" x14ac:dyDescent="0.25">
      <c r="A26" s="267">
        <v>122</v>
      </c>
      <c r="B26" s="302" t="s">
        <v>17</v>
      </c>
      <c r="C26" s="299" t="s">
        <v>17</v>
      </c>
      <c r="D26" s="298" t="b">
        <f t="shared" si="3"/>
        <v>1</v>
      </c>
      <c r="E26" s="303"/>
      <c r="F26" s="303"/>
      <c r="G26" s="26">
        <v>0</v>
      </c>
      <c r="H26" s="303"/>
      <c r="I26" s="26">
        <v>8510.25</v>
      </c>
      <c r="J26" s="303">
        <v>0</v>
      </c>
      <c r="K26" s="26">
        <v>8510.25</v>
      </c>
      <c r="L26" s="303">
        <v>0</v>
      </c>
      <c r="M26" s="303">
        <f t="shared" si="2"/>
        <v>17020.5</v>
      </c>
      <c r="N26" s="304">
        <f t="shared" si="2"/>
        <v>0</v>
      </c>
      <c r="O26" s="12"/>
      <c r="P26" s="12"/>
      <c r="Q26" s="12"/>
      <c r="R26" s="12"/>
      <c r="S26" s="12"/>
      <c r="T26" s="12"/>
      <c r="U26" s="12"/>
    </row>
    <row r="27" spans="1:21" x14ac:dyDescent="0.25">
      <c r="A27" s="267">
        <v>163</v>
      </c>
      <c r="B27" s="302" t="s">
        <v>18</v>
      </c>
      <c r="C27" s="299" t="s">
        <v>18</v>
      </c>
      <c r="D27" s="298" t="b">
        <f t="shared" si="3"/>
        <v>1</v>
      </c>
      <c r="E27" s="303"/>
      <c r="F27" s="303"/>
      <c r="G27" s="26">
        <v>14200</v>
      </c>
      <c r="H27" s="303"/>
      <c r="I27" s="26">
        <f>214457+40000</f>
        <v>254457</v>
      </c>
      <c r="J27" s="303">
        <v>0</v>
      </c>
      <c r="K27" s="26">
        <v>40000</v>
      </c>
      <c r="L27" s="303">
        <v>31050</v>
      </c>
      <c r="M27" s="303">
        <f t="shared" si="2"/>
        <v>308657</v>
      </c>
      <c r="N27" s="304">
        <f t="shared" si="2"/>
        <v>31050</v>
      </c>
      <c r="O27" s="12"/>
      <c r="P27" s="12"/>
      <c r="Q27" s="12"/>
      <c r="R27" s="12"/>
      <c r="S27" s="12"/>
      <c r="T27" s="12"/>
      <c r="U27" s="12"/>
    </row>
    <row r="28" spans="1:21" x14ac:dyDescent="0.25">
      <c r="A28" s="267">
        <v>169</v>
      </c>
      <c r="B28" s="302" t="s">
        <v>137</v>
      </c>
      <c r="C28" s="299" t="s">
        <v>137</v>
      </c>
      <c r="D28" s="298" t="b">
        <f t="shared" si="3"/>
        <v>1</v>
      </c>
      <c r="E28" s="303"/>
      <c r="F28" s="303"/>
      <c r="G28" s="26">
        <v>0</v>
      </c>
      <c r="H28" s="303"/>
      <c r="I28" s="26">
        <v>0</v>
      </c>
      <c r="J28" s="303">
        <v>0</v>
      </c>
      <c r="K28" s="26">
        <v>20000</v>
      </c>
      <c r="L28" s="303">
        <v>0</v>
      </c>
      <c r="M28" s="303">
        <f t="shared" si="2"/>
        <v>20000</v>
      </c>
      <c r="N28" s="304">
        <f t="shared" si="2"/>
        <v>0</v>
      </c>
      <c r="O28" s="12"/>
      <c r="P28" s="12"/>
      <c r="Q28" s="12"/>
      <c r="R28" s="12"/>
      <c r="S28" s="12"/>
      <c r="T28" s="12"/>
      <c r="U28" s="12"/>
    </row>
    <row r="29" spans="1:21" x14ac:dyDescent="0.25">
      <c r="A29" s="267">
        <v>171</v>
      </c>
      <c r="B29" s="302" t="s">
        <v>138</v>
      </c>
      <c r="C29" s="299" t="s">
        <v>138</v>
      </c>
      <c r="D29" s="298" t="b">
        <f t="shared" si="3"/>
        <v>1</v>
      </c>
      <c r="E29" s="303"/>
      <c r="F29" s="303"/>
      <c r="G29" s="26">
        <v>0</v>
      </c>
      <c r="H29" s="303"/>
      <c r="I29" s="26">
        <v>20000</v>
      </c>
      <c r="J29" s="303">
        <v>0</v>
      </c>
      <c r="K29" s="26">
        <v>12810</v>
      </c>
      <c r="L29" s="303">
        <v>1200</v>
      </c>
      <c r="M29" s="303">
        <f t="shared" si="2"/>
        <v>32810</v>
      </c>
      <c r="N29" s="304">
        <f t="shared" si="2"/>
        <v>1200</v>
      </c>
      <c r="O29" s="12"/>
      <c r="P29" s="12"/>
      <c r="Q29" s="12"/>
      <c r="R29" s="12"/>
      <c r="S29" s="12"/>
      <c r="T29" s="12"/>
      <c r="U29" s="12"/>
    </row>
    <row r="30" spans="1:21" x14ac:dyDescent="0.25">
      <c r="A30" s="267">
        <v>174</v>
      </c>
      <c r="B30" s="302" t="s">
        <v>19</v>
      </c>
      <c r="C30" s="299" t="s">
        <v>19</v>
      </c>
      <c r="D30" s="298" t="b">
        <f t="shared" si="3"/>
        <v>1</v>
      </c>
      <c r="E30" s="303">
        <v>3340</v>
      </c>
      <c r="F30" s="303"/>
      <c r="G30" s="26">
        <v>3340</v>
      </c>
      <c r="H30" s="303"/>
      <c r="I30" s="26">
        <f>4765+2000</f>
        <v>6765</v>
      </c>
      <c r="J30" s="303">
        <v>6370</v>
      </c>
      <c r="K30" s="26">
        <f>4765+2000</f>
        <v>6765</v>
      </c>
      <c r="L30" s="303">
        <v>5885</v>
      </c>
      <c r="M30" s="303">
        <f t="shared" si="2"/>
        <v>20210</v>
      </c>
      <c r="N30" s="304">
        <f t="shared" si="2"/>
        <v>12255</v>
      </c>
      <c r="O30" s="12"/>
      <c r="P30" s="12"/>
      <c r="Q30" s="12"/>
      <c r="R30" s="12"/>
      <c r="S30" s="12"/>
      <c r="T30" s="12"/>
      <c r="U30" s="12"/>
    </row>
    <row r="31" spans="1:21" x14ac:dyDescent="0.25">
      <c r="A31" s="267">
        <v>182</v>
      </c>
      <c r="B31" s="302" t="s">
        <v>20</v>
      </c>
      <c r="C31" s="299" t="s">
        <v>20</v>
      </c>
      <c r="D31" s="298" t="b">
        <f t="shared" si="3"/>
        <v>1</v>
      </c>
      <c r="E31" s="303"/>
      <c r="F31" s="303"/>
      <c r="G31" s="26">
        <v>100775</v>
      </c>
      <c r="H31" s="303"/>
      <c r="I31" s="26">
        <v>100125</v>
      </c>
      <c r="J31" s="303">
        <v>148800</v>
      </c>
      <c r="K31" s="26">
        <v>98100</v>
      </c>
      <c r="L31" s="303">
        <v>60500</v>
      </c>
      <c r="M31" s="303">
        <f t="shared" si="2"/>
        <v>299000</v>
      </c>
      <c r="N31" s="304">
        <f t="shared" si="2"/>
        <v>209300</v>
      </c>
      <c r="O31" s="12"/>
      <c r="P31" s="12"/>
      <c r="Q31" s="12"/>
      <c r="R31" s="12"/>
      <c r="S31" s="12"/>
      <c r="T31" s="12"/>
      <c r="U31" s="12"/>
    </row>
    <row r="32" spans="1:21" x14ac:dyDescent="0.25">
      <c r="A32" s="267">
        <v>197</v>
      </c>
      <c r="B32" s="302" t="s">
        <v>21</v>
      </c>
      <c r="C32" s="299" t="s">
        <v>21</v>
      </c>
      <c r="D32" s="298" t="b">
        <f t="shared" si="3"/>
        <v>1</v>
      </c>
      <c r="E32" s="303"/>
      <c r="F32" s="303"/>
      <c r="G32" s="26">
        <v>0</v>
      </c>
      <c r="H32" s="303"/>
      <c r="I32" s="26">
        <v>65000</v>
      </c>
      <c r="J32" s="303">
        <v>0</v>
      </c>
      <c r="K32" s="26">
        <v>65000</v>
      </c>
      <c r="L32" s="303">
        <v>52000</v>
      </c>
      <c r="M32" s="303">
        <f t="shared" si="2"/>
        <v>130000</v>
      </c>
      <c r="N32" s="304">
        <f t="shared" si="2"/>
        <v>52000</v>
      </c>
      <c r="O32" s="12"/>
      <c r="P32" s="12"/>
      <c r="Q32" s="12"/>
      <c r="R32" s="12"/>
      <c r="S32" s="12"/>
      <c r="T32" s="12"/>
      <c r="U32" s="12"/>
    </row>
    <row r="33" spans="1:21" x14ac:dyDescent="0.25">
      <c r="A33" s="267">
        <v>199</v>
      </c>
      <c r="B33" s="302" t="s">
        <v>22</v>
      </c>
      <c r="C33" s="299" t="s">
        <v>22</v>
      </c>
      <c r="D33" s="298" t="b">
        <f t="shared" si="3"/>
        <v>1</v>
      </c>
      <c r="E33" s="303"/>
      <c r="F33" s="303"/>
      <c r="G33" s="26">
        <v>126308.4</v>
      </c>
      <c r="H33" s="303"/>
      <c r="I33" s="26">
        <v>49158</v>
      </c>
      <c r="J33" s="303">
        <v>64692.5</v>
      </c>
      <c r="K33" s="26">
        <v>49158</v>
      </c>
      <c r="L33" s="303">
        <v>61174.3</v>
      </c>
      <c r="M33" s="303">
        <f t="shared" si="2"/>
        <v>224624.4</v>
      </c>
      <c r="N33" s="304">
        <f t="shared" si="2"/>
        <v>125866.8</v>
      </c>
      <c r="O33" s="12"/>
      <c r="P33" s="12"/>
      <c r="Q33" s="12"/>
      <c r="R33" s="12"/>
      <c r="S33" s="12"/>
      <c r="T33" s="12"/>
      <c r="U33" s="12"/>
    </row>
    <row r="34" spans="1:21" x14ac:dyDescent="0.25">
      <c r="A34" s="267">
        <v>261</v>
      </c>
      <c r="B34" s="302" t="s">
        <v>27</v>
      </c>
      <c r="C34" s="299" t="s">
        <v>27</v>
      </c>
      <c r="D34" s="298" t="b">
        <f t="shared" si="3"/>
        <v>1</v>
      </c>
      <c r="E34" s="303"/>
      <c r="F34" s="303"/>
      <c r="G34" s="26">
        <v>0</v>
      </c>
      <c r="H34" s="303"/>
      <c r="I34" s="26">
        <v>112906.1</v>
      </c>
      <c r="J34" s="303">
        <v>63717.17</v>
      </c>
      <c r="K34" s="26">
        <v>112906.1</v>
      </c>
      <c r="L34" s="303">
        <v>52569.06</v>
      </c>
      <c r="M34" s="303">
        <f t="shared" si="2"/>
        <v>225812.2</v>
      </c>
      <c r="N34" s="304">
        <f t="shared" si="2"/>
        <v>116286.23</v>
      </c>
      <c r="O34" s="12"/>
      <c r="P34" s="12"/>
      <c r="Q34" s="12"/>
      <c r="R34" s="12"/>
      <c r="S34" s="12"/>
      <c r="T34" s="12"/>
      <c r="U34" s="12"/>
    </row>
    <row r="35" spans="1:21" x14ac:dyDescent="0.25">
      <c r="A35" s="267">
        <v>262</v>
      </c>
      <c r="B35" s="302" t="s">
        <v>28</v>
      </c>
      <c r="C35" s="299" t="s">
        <v>28</v>
      </c>
      <c r="D35" s="298" t="b">
        <f t="shared" si="3"/>
        <v>1</v>
      </c>
      <c r="E35" s="303"/>
      <c r="F35" s="303"/>
      <c r="G35" s="26">
        <v>0</v>
      </c>
      <c r="H35" s="303"/>
      <c r="I35" s="26">
        <v>1200</v>
      </c>
      <c r="J35" s="303">
        <v>0</v>
      </c>
      <c r="K35" s="26">
        <v>1200</v>
      </c>
      <c r="L35" s="303">
        <v>0</v>
      </c>
      <c r="M35" s="303">
        <f t="shared" si="2"/>
        <v>2400</v>
      </c>
      <c r="N35" s="304">
        <f t="shared" si="2"/>
        <v>0</v>
      </c>
      <c r="O35" s="12"/>
      <c r="P35" s="12"/>
      <c r="Q35" s="12"/>
      <c r="R35" s="12"/>
      <c r="S35" s="12"/>
      <c r="T35" s="12"/>
      <c r="U35" s="12"/>
    </row>
    <row r="36" spans="1:21" x14ac:dyDescent="0.25">
      <c r="A36" s="267">
        <v>266</v>
      </c>
      <c r="B36" s="302" t="s">
        <v>29</v>
      </c>
      <c r="C36" s="299" t="s">
        <v>29</v>
      </c>
      <c r="D36" s="298" t="b">
        <f t="shared" si="3"/>
        <v>1</v>
      </c>
      <c r="E36" s="303"/>
      <c r="F36" s="303"/>
      <c r="G36" s="26">
        <v>0</v>
      </c>
      <c r="H36" s="303"/>
      <c r="I36" s="26">
        <v>175013.55</v>
      </c>
      <c r="J36" s="303">
        <v>45000</v>
      </c>
      <c r="K36" s="26">
        <v>175013.55</v>
      </c>
      <c r="L36" s="303">
        <v>7547.5</v>
      </c>
      <c r="M36" s="303">
        <f t="shared" si="2"/>
        <v>350027.1</v>
      </c>
      <c r="N36" s="304">
        <f t="shared" si="2"/>
        <v>52547.5</v>
      </c>
      <c r="O36" s="12"/>
      <c r="P36" s="12"/>
      <c r="Q36" s="12"/>
      <c r="R36" s="12"/>
      <c r="S36" s="12"/>
      <c r="T36" s="12"/>
      <c r="U36" s="12"/>
    </row>
    <row r="37" spans="1:21" x14ac:dyDescent="0.25">
      <c r="A37" s="267">
        <v>267</v>
      </c>
      <c r="B37" s="302" t="s">
        <v>30</v>
      </c>
      <c r="C37" s="299" t="s">
        <v>30</v>
      </c>
      <c r="D37" s="298" t="b">
        <f t="shared" si="3"/>
        <v>1</v>
      </c>
      <c r="E37" s="303"/>
      <c r="F37" s="303"/>
      <c r="G37" s="26">
        <v>0</v>
      </c>
      <c r="H37" s="303"/>
      <c r="I37" s="26">
        <v>2000</v>
      </c>
      <c r="J37" s="303">
        <v>0</v>
      </c>
      <c r="K37" s="26">
        <v>2000</v>
      </c>
      <c r="L37" s="303">
        <v>0</v>
      </c>
      <c r="M37" s="303">
        <f t="shared" si="2"/>
        <v>4000</v>
      </c>
      <c r="N37" s="304">
        <f t="shared" si="2"/>
        <v>0</v>
      </c>
      <c r="O37" s="12"/>
      <c r="P37" s="12"/>
      <c r="Q37" s="12"/>
      <c r="R37" s="12"/>
      <c r="S37" s="12"/>
      <c r="T37" s="12"/>
      <c r="U37" s="12"/>
    </row>
    <row r="38" spans="1:21" x14ac:dyDescent="0.25">
      <c r="A38" s="267">
        <v>268</v>
      </c>
      <c r="B38" s="302" t="s">
        <v>31</v>
      </c>
      <c r="C38" s="299" t="s">
        <v>31</v>
      </c>
      <c r="D38" s="298" t="b">
        <f t="shared" si="3"/>
        <v>1</v>
      </c>
      <c r="E38" s="303"/>
      <c r="F38" s="303"/>
      <c r="G38" s="26">
        <v>0</v>
      </c>
      <c r="H38" s="303"/>
      <c r="I38" s="26">
        <v>17555.400000000001</v>
      </c>
      <c r="J38" s="303">
        <v>73841.75</v>
      </c>
      <c r="K38" s="26">
        <v>17555.400000000001</v>
      </c>
      <c r="L38" s="303">
        <v>9995</v>
      </c>
      <c r="M38" s="303">
        <f t="shared" si="2"/>
        <v>35110.800000000003</v>
      </c>
      <c r="N38" s="304">
        <f t="shared" si="2"/>
        <v>83836.75</v>
      </c>
      <c r="O38" s="12"/>
      <c r="P38" s="12"/>
      <c r="Q38" s="12"/>
      <c r="R38" s="12"/>
      <c r="S38" s="12"/>
      <c r="T38" s="12"/>
      <c r="U38" s="12"/>
    </row>
    <row r="39" spans="1:21" x14ac:dyDescent="0.25">
      <c r="A39" s="267">
        <v>269</v>
      </c>
      <c r="B39" s="302" t="s">
        <v>32</v>
      </c>
      <c r="C39" s="299" t="s">
        <v>32</v>
      </c>
      <c r="D39" s="298" t="b">
        <f t="shared" si="3"/>
        <v>1</v>
      </c>
      <c r="E39" s="303"/>
      <c r="F39" s="303"/>
      <c r="G39" s="26">
        <v>0</v>
      </c>
      <c r="H39" s="303"/>
      <c r="I39" s="26">
        <v>1000</v>
      </c>
      <c r="J39" s="303">
        <v>0</v>
      </c>
      <c r="K39" s="26">
        <v>1000</v>
      </c>
      <c r="L39" s="303">
        <v>0</v>
      </c>
      <c r="M39" s="303">
        <f t="shared" si="2"/>
        <v>2000</v>
      </c>
      <c r="N39" s="304">
        <f t="shared" si="2"/>
        <v>0</v>
      </c>
      <c r="O39" s="12"/>
      <c r="P39" s="12"/>
      <c r="Q39" s="12"/>
      <c r="R39" s="12"/>
      <c r="S39" s="12"/>
      <c r="T39" s="12"/>
      <c r="U39" s="12"/>
    </row>
    <row r="40" spans="1:21" x14ac:dyDescent="0.25">
      <c r="A40" s="267">
        <v>292</v>
      </c>
      <c r="B40" s="302" t="s">
        <v>34</v>
      </c>
      <c r="C40" s="299" t="s">
        <v>34</v>
      </c>
      <c r="D40" s="298" t="b">
        <f t="shared" si="3"/>
        <v>1</v>
      </c>
      <c r="E40" s="303"/>
      <c r="F40" s="303"/>
      <c r="G40" s="26">
        <v>0</v>
      </c>
      <c r="H40" s="303"/>
      <c r="I40" s="26">
        <v>0</v>
      </c>
      <c r="J40" s="303">
        <v>0</v>
      </c>
      <c r="K40" s="26">
        <v>42390.559999999998</v>
      </c>
      <c r="L40" s="303">
        <v>41437</v>
      </c>
      <c r="M40" s="303">
        <f t="shared" si="2"/>
        <v>42390.559999999998</v>
      </c>
      <c r="N40" s="304">
        <f t="shared" si="2"/>
        <v>41437</v>
      </c>
      <c r="O40" s="12"/>
      <c r="P40" s="12"/>
      <c r="Q40" s="12"/>
      <c r="R40" s="12"/>
      <c r="S40" s="12"/>
      <c r="T40" s="12"/>
      <c r="U40" s="12"/>
    </row>
    <row r="41" spans="1:21" x14ac:dyDescent="0.25">
      <c r="A41" s="267">
        <v>295</v>
      </c>
      <c r="B41" s="302" t="s">
        <v>35</v>
      </c>
      <c r="C41" s="299" t="s">
        <v>35</v>
      </c>
      <c r="D41" s="298" t="b">
        <f t="shared" si="3"/>
        <v>1</v>
      </c>
      <c r="E41" s="303"/>
      <c r="F41" s="303"/>
      <c r="G41" s="26">
        <v>0</v>
      </c>
      <c r="H41" s="303"/>
      <c r="I41" s="26">
        <v>2080137.74</v>
      </c>
      <c r="J41" s="303">
        <v>1047617.12</v>
      </c>
      <c r="K41" s="26">
        <v>2080137.74</v>
      </c>
      <c r="L41" s="303">
        <v>634838.76</v>
      </c>
      <c r="M41" s="303">
        <f t="shared" si="2"/>
        <v>4160275.48</v>
      </c>
      <c r="N41" s="304">
        <f t="shared" si="2"/>
        <v>1682455.88</v>
      </c>
      <c r="O41" s="12"/>
      <c r="P41" s="12"/>
      <c r="Q41" s="12"/>
      <c r="R41" s="12"/>
      <c r="S41" s="12"/>
      <c r="T41" s="12"/>
      <c r="U41" s="12"/>
    </row>
    <row r="42" spans="1:21" x14ac:dyDescent="0.25">
      <c r="A42" s="267">
        <v>297</v>
      </c>
      <c r="B42" s="302" t="s">
        <v>36</v>
      </c>
      <c r="C42" s="299" t="s">
        <v>36</v>
      </c>
      <c r="D42" s="298" t="b">
        <f t="shared" si="3"/>
        <v>1</v>
      </c>
      <c r="E42" s="303"/>
      <c r="F42" s="303"/>
      <c r="G42" s="26">
        <v>0</v>
      </c>
      <c r="H42" s="303"/>
      <c r="I42" s="26">
        <v>1000</v>
      </c>
      <c r="J42" s="303">
        <v>5105</v>
      </c>
      <c r="K42" s="26">
        <f>1000+16731.62</f>
        <v>17731.62</v>
      </c>
      <c r="L42" s="303">
        <v>0</v>
      </c>
      <c r="M42" s="303">
        <f t="shared" si="2"/>
        <v>18731.62</v>
      </c>
      <c r="N42" s="304">
        <f t="shared" si="2"/>
        <v>5105</v>
      </c>
      <c r="O42" s="12"/>
      <c r="P42" s="12"/>
      <c r="Q42" s="12"/>
      <c r="R42" s="12"/>
      <c r="S42" s="12"/>
      <c r="T42" s="12"/>
      <c r="U42" s="12"/>
    </row>
    <row r="43" spans="1:21" x14ac:dyDescent="0.25">
      <c r="A43" s="267">
        <v>298</v>
      </c>
      <c r="B43" s="302" t="s">
        <v>37</v>
      </c>
      <c r="C43" s="299" t="s">
        <v>37</v>
      </c>
      <c r="D43" s="298" t="b">
        <f t="shared" si="3"/>
        <v>1</v>
      </c>
      <c r="E43" s="303"/>
      <c r="F43" s="303"/>
      <c r="G43" s="26">
        <v>0</v>
      </c>
      <c r="H43" s="303"/>
      <c r="I43" s="26">
        <v>50000</v>
      </c>
      <c r="J43" s="303">
        <v>6815</v>
      </c>
      <c r="K43" s="26">
        <v>50000</v>
      </c>
      <c r="L43" s="303">
        <v>57850</v>
      </c>
      <c r="M43" s="303">
        <f t="shared" si="2"/>
        <v>100000</v>
      </c>
      <c r="N43" s="304">
        <f t="shared" si="2"/>
        <v>64665</v>
      </c>
      <c r="O43" s="12"/>
      <c r="P43" s="12"/>
      <c r="Q43" s="12"/>
      <c r="R43" s="12"/>
      <c r="S43" s="12"/>
      <c r="T43" s="12"/>
      <c r="U43" s="12"/>
    </row>
    <row r="44" spans="1:21" x14ac:dyDescent="0.25">
      <c r="A44" s="267">
        <v>299</v>
      </c>
      <c r="B44" s="302" t="s">
        <v>38</v>
      </c>
      <c r="C44" s="299" t="s">
        <v>38</v>
      </c>
      <c r="D44" s="298" t="b">
        <f t="shared" si="3"/>
        <v>1</v>
      </c>
      <c r="E44" s="303"/>
      <c r="F44" s="303"/>
      <c r="G44" s="26">
        <v>0</v>
      </c>
      <c r="H44" s="303"/>
      <c r="I44" s="26">
        <v>40000</v>
      </c>
      <c r="J44" s="303">
        <v>19450</v>
      </c>
      <c r="K44" s="26">
        <v>40000</v>
      </c>
      <c r="L44" s="303">
        <v>42875</v>
      </c>
      <c r="M44" s="303">
        <f t="shared" si="2"/>
        <v>80000</v>
      </c>
      <c r="N44" s="304">
        <f t="shared" si="2"/>
        <v>62325</v>
      </c>
      <c r="O44" s="12"/>
      <c r="P44" s="12"/>
      <c r="Q44" s="12"/>
      <c r="R44" s="12"/>
      <c r="S44" s="12"/>
      <c r="T44" s="12"/>
      <c r="U44" s="12"/>
    </row>
    <row r="45" spans="1:21" ht="15.75" thickBot="1" x14ac:dyDescent="0.3">
      <c r="A45" s="268">
        <v>323</v>
      </c>
      <c r="B45" s="305" t="s">
        <v>143</v>
      </c>
      <c r="C45" s="306" t="s">
        <v>143</v>
      </c>
      <c r="D45" s="307" t="b">
        <f t="shared" si="3"/>
        <v>1</v>
      </c>
      <c r="E45" s="308"/>
      <c r="F45" s="308"/>
      <c r="G45" s="309">
        <v>0</v>
      </c>
      <c r="H45" s="308"/>
      <c r="I45" s="309">
        <v>0</v>
      </c>
      <c r="J45" s="308"/>
      <c r="K45" s="309">
        <v>0</v>
      </c>
      <c r="L45" s="308">
        <v>0</v>
      </c>
      <c r="M45" s="308">
        <f t="shared" si="2"/>
        <v>0</v>
      </c>
      <c r="N45" s="310">
        <f t="shared" si="2"/>
        <v>0</v>
      </c>
      <c r="O45" s="12"/>
      <c r="P45" s="12"/>
      <c r="Q45" s="12"/>
      <c r="R45" s="12"/>
      <c r="S45" s="12"/>
      <c r="T45" s="12"/>
      <c r="U45" s="12"/>
    </row>
    <row r="46" spans="1:21" ht="15.75" thickBot="1" x14ac:dyDescent="0.3">
      <c r="A46" s="311"/>
      <c r="B46" s="312" t="s">
        <v>160</v>
      </c>
      <c r="C46" s="312"/>
      <c r="D46" s="312"/>
      <c r="E46" s="313">
        <f t="shared" ref="E46:N46" si="4">SUM(E24:E45)</f>
        <v>3340</v>
      </c>
      <c r="F46" s="313">
        <f t="shared" si="4"/>
        <v>0</v>
      </c>
      <c r="G46" s="313">
        <f t="shared" si="4"/>
        <v>354218.4</v>
      </c>
      <c r="H46" s="313">
        <f t="shared" si="4"/>
        <v>11403.26</v>
      </c>
      <c r="I46" s="313">
        <f t="shared" si="4"/>
        <v>3094423.04</v>
      </c>
      <c r="J46" s="313">
        <f t="shared" si="4"/>
        <v>1594516.3</v>
      </c>
      <c r="K46" s="313">
        <f t="shared" si="4"/>
        <v>2949873.2199999997</v>
      </c>
      <c r="L46" s="313">
        <f t="shared" si="4"/>
        <v>1178460.98</v>
      </c>
      <c r="M46" s="313">
        <f t="shared" si="4"/>
        <v>6401854.6600000001</v>
      </c>
      <c r="N46" s="314">
        <f t="shared" si="4"/>
        <v>2784380.54</v>
      </c>
      <c r="O46" s="12"/>
      <c r="P46" s="12"/>
      <c r="Q46" s="12"/>
      <c r="R46" s="12"/>
      <c r="S46" s="12"/>
      <c r="T46" s="12"/>
      <c r="U46" s="12"/>
    </row>
    <row r="47" spans="1:21" ht="15.75" thickBot="1" x14ac:dyDescent="0.3">
      <c r="A47" s="315"/>
      <c r="B47" s="316" t="s">
        <v>52</v>
      </c>
      <c r="C47" s="316"/>
      <c r="D47" s="316"/>
      <c r="E47" s="317">
        <f t="shared" ref="E47:N47" si="5">+E46+E21</f>
        <v>3609874.09</v>
      </c>
      <c r="F47" s="313">
        <f t="shared" si="5"/>
        <v>3001907.15</v>
      </c>
      <c r="G47" s="313">
        <f t="shared" si="5"/>
        <v>3960752.4899999998</v>
      </c>
      <c r="H47" s="313">
        <f t="shared" si="5"/>
        <v>3012398.6399999997</v>
      </c>
      <c r="I47" s="313">
        <f t="shared" si="5"/>
        <v>6700957.1299999999</v>
      </c>
      <c r="J47" s="313">
        <f t="shared" si="5"/>
        <v>6527693.3999999994</v>
      </c>
      <c r="K47" s="313">
        <f t="shared" si="5"/>
        <v>6556407.3099999996</v>
      </c>
      <c r="L47" s="313">
        <f t="shared" si="5"/>
        <v>4804734.3900000006</v>
      </c>
      <c r="M47" s="313">
        <f t="shared" si="5"/>
        <v>20827991.02</v>
      </c>
      <c r="N47" s="314">
        <f t="shared" si="5"/>
        <v>17346733.579999998</v>
      </c>
    </row>
    <row r="48" spans="1:21" x14ac:dyDescent="0.25">
      <c r="A48" s="318"/>
      <c r="B48" s="318"/>
      <c r="C48" s="318"/>
      <c r="D48" s="318"/>
      <c r="E48" s="318"/>
      <c r="F48" s="318"/>
      <c r="G48" s="318"/>
      <c r="H48" s="318"/>
      <c r="I48" s="318"/>
      <c r="J48" s="318"/>
      <c r="K48" s="318"/>
      <c r="L48" s="318"/>
      <c r="M48" s="318"/>
      <c r="N48" s="318"/>
    </row>
    <row r="49" spans="1:14" x14ac:dyDescent="0.25">
      <c r="A49" s="318"/>
      <c r="B49" s="318"/>
      <c r="C49" s="318"/>
      <c r="D49" s="318"/>
      <c r="E49" s="318"/>
      <c r="F49" s="318"/>
      <c r="G49" s="318"/>
      <c r="H49" s="318"/>
      <c r="I49" s="318"/>
      <c r="J49" s="318"/>
      <c r="K49" s="318"/>
      <c r="L49" s="318"/>
      <c r="M49" s="318"/>
      <c r="N49" s="318"/>
    </row>
    <row r="50" spans="1:14" x14ac:dyDescent="0.25">
      <c r="A50" s="318"/>
      <c r="B50" s="318"/>
      <c r="C50" s="318"/>
      <c r="D50" s="318"/>
      <c r="E50" s="318"/>
      <c r="F50" s="318"/>
      <c r="G50" s="318"/>
      <c r="H50" s="318"/>
      <c r="I50" s="318"/>
      <c r="J50" s="318"/>
      <c r="K50" s="318"/>
      <c r="L50" s="318"/>
      <c r="M50" s="318"/>
      <c r="N50" s="318"/>
    </row>
    <row r="51" spans="1:14" x14ac:dyDescent="0.25">
      <c r="A51" s="318"/>
      <c r="B51" s="318"/>
      <c r="C51" s="318"/>
      <c r="D51" s="318"/>
      <c r="E51" s="318"/>
      <c r="F51" s="318"/>
      <c r="G51" s="318"/>
      <c r="H51" s="318"/>
      <c r="I51" s="318"/>
      <c r="J51" s="318"/>
      <c r="K51" s="318"/>
      <c r="L51" s="318"/>
      <c r="M51" s="318"/>
      <c r="N51" s="318"/>
    </row>
    <row r="52" spans="1:14" x14ac:dyDescent="0.25">
      <c r="A52" s="318"/>
      <c r="B52" s="318"/>
      <c r="C52" s="318"/>
      <c r="D52" s="318"/>
      <c r="E52" s="318"/>
      <c r="F52" s="318"/>
      <c r="G52" s="318"/>
      <c r="H52" s="318"/>
      <c r="I52" s="318"/>
      <c r="J52" s="318"/>
      <c r="K52" s="318"/>
      <c r="L52" s="318"/>
      <c r="M52" s="318"/>
      <c r="N52" s="318"/>
    </row>
    <row r="53" spans="1:14" x14ac:dyDescent="0.25">
      <c r="A53" s="318"/>
      <c r="B53" s="318"/>
      <c r="C53" s="318"/>
      <c r="D53" s="318"/>
      <c r="E53" s="318"/>
      <c r="F53" s="318"/>
      <c r="G53" s="318"/>
      <c r="H53" s="318"/>
      <c r="I53" s="318"/>
      <c r="J53" s="318"/>
      <c r="K53" s="318"/>
      <c r="L53" s="318"/>
      <c r="M53" s="318"/>
      <c r="N53" s="318"/>
    </row>
    <row r="54" spans="1:14" x14ac:dyDescent="0.25">
      <c r="A54" s="318"/>
      <c r="B54" s="318"/>
      <c r="C54" s="318"/>
      <c r="D54" s="318"/>
      <c r="E54" s="318"/>
      <c r="F54" s="318"/>
      <c r="G54" s="318"/>
      <c r="H54" s="318"/>
      <c r="I54" s="318"/>
      <c r="J54" s="318"/>
      <c r="K54" s="318"/>
      <c r="L54" s="318"/>
      <c r="M54" s="318"/>
      <c r="N54" s="318"/>
    </row>
    <row r="55" spans="1:14" x14ac:dyDescent="0.25">
      <c r="A55" s="318"/>
      <c r="B55" s="318"/>
      <c r="C55" s="318"/>
      <c r="D55" s="318"/>
      <c r="E55" s="318"/>
      <c r="F55" s="318"/>
      <c r="G55" s="318"/>
      <c r="H55" s="318"/>
      <c r="I55" s="318"/>
      <c r="J55" s="318"/>
      <c r="K55" s="318"/>
      <c r="L55" s="318"/>
      <c r="M55" s="318"/>
      <c r="N55" s="318"/>
    </row>
    <row r="56" spans="1:14" x14ac:dyDescent="0.25">
      <c r="A56" s="318"/>
      <c r="B56" s="318"/>
      <c r="C56" s="318"/>
      <c r="D56" s="318"/>
      <c r="E56" s="318"/>
      <c r="F56" s="318"/>
      <c r="G56" s="318"/>
      <c r="H56" s="318"/>
      <c r="I56" s="318"/>
      <c r="J56" s="318"/>
      <c r="K56" s="318"/>
      <c r="L56" s="318"/>
      <c r="M56" s="318"/>
      <c r="N56" s="318"/>
    </row>
    <row r="57" spans="1:14" x14ac:dyDescent="0.25">
      <c r="A57" s="318"/>
      <c r="B57" s="318"/>
      <c r="C57" s="318"/>
      <c r="D57" s="318"/>
      <c r="E57" s="318"/>
      <c r="F57" s="318"/>
      <c r="G57" s="318"/>
      <c r="H57" s="318"/>
      <c r="I57" s="318"/>
      <c r="J57" s="318"/>
      <c r="K57" s="318"/>
      <c r="L57" s="318"/>
      <c r="M57" s="318"/>
      <c r="N57" s="318"/>
    </row>
    <row r="58" spans="1:14" x14ac:dyDescent="0.25">
      <c r="A58" s="318"/>
      <c r="B58" s="318"/>
      <c r="C58" s="318"/>
      <c r="D58" s="318"/>
      <c r="E58" s="318"/>
      <c r="F58" s="318"/>
      <c r="G58" s="318"/>
      <c r="H58" s="318"/>
      <c r="I58" s="318"/>
      <c r="J58" s="318"/>
      <c r="K58" s="318"/>
      <c r="L58" s="318"/>
      <c r="M58" s="318"/>
      <c r="N58" s="318"/>
    </row>
    <row r="59" spans="1:14" x14ac:dyDescent="0.25">
      <c r="A59" s="318"/>
      <c r="B59" s="318"/>
      <c r="C59" s="318"/>
      <c r="D59" s="318"/>
      <c r="E59" s="318"/>
      <c r="F59" s="318"/>
      <c r="G59" s="318"/>
      <c r="H59" s="318"/>
      <c r="I59" s="318"/>
      <c r="J59" s="318"/>
      <c r="K59" s="318"/>
      <c r="L59" s="318"/>
      <c r="M59" s="318"/>
      <c r="N59" s="318"/>
    </row>
    <row r="60" spans="1:14" x14ac:dyDescent="0.25">
      <c r="A60" s="318"/>
      <c r="B60" s="318"/>
      <c r="C60" s="318"/>
      <c r="D60" s="318"/>
      <c r="E60" s="318"/>
      <c r="F60" s="318"/>
      <c r="G60" s="318"/>
      <c r="H60" s="318"/>
      <c r="I60" s="318"/>
      <c r="J60" s="318"/>
      <c r="K60" s="318"/>
      <c r="L60" s="318"/>
      <c r="M60" s="318"/>
      <c r="N60" s="318"/>
    </row>
    <row r="61" spans="1:14" x14ac:dyDescent="0.25">
      <c r="A61" s="318"/>
      <c r="B61" s="318"/>
      <c r="C61" s="318"/>
      <c r="D61" s="318"/>
      <c r="E61" s="318"/>
      <c r="F61" s="318"/>
      <c r="G61" s="318"/>
      <c r="H61" s="318"/>
      <c r="I61" s="318"/>
      <c r="J61" s="318"/>
      <c r="K61" s="318"/>
      <c r="L61" s="318"/>
      <c r="M61" s="318"/>
      <c r="N61" s="318"/>
    </row>
    <row r="62" spans="1:14" x14ac:dyDescent="0.25">
      <c r="A62" s="318"/>
      <c r="B62" s="318"/>
      <c r="C62" s="318"/>
      <c r="D62" s="318"/>
      <c r="E62" s="318"/>
      <c r="F62" s="318"/>
      <c r="G62" s="318"/>
      <c r="H62" s="318"/>
      <c r="I62" s="318"/>
      <c r="J62" s="318"/>
      <c r="K62" s="318"/>
      <c r="L62" s="318"/>
      <c r="M62" s="318"/>
      <c r="N62" s="318"/>
    </row>
    <row r="63" spans="1:14" x14ac:dyDescent="0.25">
      <c r="A63" s="318"/>
      <c r="B63" s="318"/>
      <c r="C63" s="318"/>
      <c r="D63" s="318"/>
      <c r="E63" s="318"/>
      <c r="F63" s="318"/>
      <c r="G63" s="318"/>
      <c r="H63" s="318"/>
      <c r="I63" s="318"/>
      <c r="J63" s="318"/>
      <c r="K63" s="318"/>
      <c r="L63" s="318"/>
      <c r="M63" s="318"/>
      <c r="N63" s="318"/>
    </row>
    <row r="64" spans="1:14" x14ac:dyDescent="0.25">
      <c r="A64" s="318"/>
      <c r="B64" s="318"/>
      <c r="C64" s="318"/>
      <c r="D64" s="318"/>
      <c r="E64" s="318"/>
      <c r="F64" s="318"/>
      <c r="G64" s="318"/>
      <c r="H64" s="318"/>
      <c r="I64" s="318"/>
      <c r="J64" s="318"/>
      <c r="K64" s="318"/>
      <c r="L64" s="318"/>
      <c r="M64" s="318"/>
      <c r="N64" s="318"/>
    </row>
    <row r="65" spans="1:16" x14ac:dyDescent="0.25">
      <c r="A65" s="318"/>
      <c r="B65" s="318"/>
      <c r="C65" s="318"/>
      <c r="D65" s="318"/>
      <c r="E65" s="318"/>
      <c r="F65" s="318"/>
      <c r="G65" s="318"/>
      <c r="H65" s="318"/>
      <c r="I65" s="318"/>
      <c r="J65" s="318"/>
      <c r="K65" s="318"/>
      <c r="L65" s="318"/>
      <c r="M65" s="318"/>
      <c r="N65" s="318"/>
    </row>
    <row r="66" spans="1:16" x14ac:dyDescent="0.25">
      <c r="A66" s="318"/>
      <c r="B66" s="318"/>
      <c r="C66" s="318"/>
      <c r="D66" s="318"/>
      <c r="E66" s="318"/>
      <c r="F66" s="318"/>
      <c r="G66" s="318"/>
      <c r="H66" s="318"/>
      <c r="I66" s="318"/>
      <c r="J66" s="318"/>
      <c r="K66" s="318"/>
      <c r="L66" s="318"/>
      <c r="M66" s="318"/>
      <c r="N66" s="318"/>
    </row>
    <row r="67" spans="1:16" ht="16.5" customHeight="1" thickBot="1" x14ac:dyDescent="0.3">
      <c r="A67" s="434" t="s">
        <v>168</v>
      </c>
      <c r="B67" s="434"/>
      <c r="C67" s="434"/>
      <c r="D67" s="434"/>
      <c r="E67" s="434"/>
      <c r="F67" s="434"/>
      <c r="G67" s="434"/>
      <c r="H67" s="434"/>
      <c r="I67" s="434"/>
      <c r="J67" s="434"/>
      <c r="K67" s="434"/>
      <c r="L67" s="434"/>
      <c r="M67" s="434"/>
      <c r="N67" s="434"/>
    </row>
    <row r="68" spans="1:16" ht="16.5" customHeight="1" thickBot="1" x14ac:dyDescent="0.3">
      <c r="A68" s="319" t="s">
        <v>4</v>
      </c>
      <c r="B68" s="320" t="str">
        <f>+B15</f>
        <v>CATEGORIA DEL GASTO DE FUNCIONAMIENTO</v>
      </c>
      <c r="C68" s="276"/>
      <c r="D68" s="276"/>
      <c r="E68" s="418" t="s">
        <v>94</v>
      </c>
      <c r="F68" s="420"/>
      <c r="G68" s="418" t="s">
        <v>95</v>
      </c>
      <c r="H68" s="420"/>
      <c r="I68" s="418" t="s">
        <v>63</v>
      </c>
      <c r="J68" s="420"/>
      <c r="K68" s="418" t="s">
        <v>64</v>
      </c>
      <c r="L68" s="419"/>
      <c r="M68" s="435" t="s">
        <v>165</v>
      </c>
      <c r="N68" s="436"/>
      <c r="O68" s="416" t="s">
        <v>169</v>
      </c>
      <c r="P68" s="417"/>
    </row>
    <row r="69" spans="1:16" ht="15.75" customHeight="1" x14ac:dyDescent="0.25">
      <c r="A69" s="319"/>
      <c r="B69" s="321"/>
      <c r="C69" s="322"/>
      <c r="D69" s="322"/>
      <c r="E69" s="320" t="s">
        <v>166</v>
      </c>
      <c r="F69" s="320" t="s">
        <v>146</v>
      </c>
      <c r="G69" s="320" t="s">
        <v>166</v>
      </c>
      <c r="H69" s="320" t="s">
        <v>146</v>
      </c>
      <c r="I69" s="320" t="s">
        <v>166</v>
      </c>
      <c r="J69" s="320" t="s">
        <v>146</v>
      </c>
      <c r="K69" s="320" t="s">
        <v>166</v>
      </c>
      <c r="L69" s="320" t="s">
        <v>146</v>
      </c>
      <c r="M69" s="320" t="s">
        <v>166</v>
      </c>
      <c r="N69" s="320" t="s">
        <v>146</v>
      </c>
      <c r="O69" s="209" t="s">
        <v>166</v>
      </c>
      <c r="P69" s="212" t="s">
        <v>146</v>
      </c>
    </row>
    <row r="70" spans="1:16" ht="15.75" customHeight="1" x14ac:dyDescent="0.25">
      <c r="A70" s="265" t="s">
        <v>125</v>
      </c>
      <c r="B70" s="288" t="s">
        <v>13</v>
      </c>
      <c r="C70" s="288"/>
      <c r="D70" s="288"/>
      <c r="E70" s="296"/>
      <c r="F70" s="296"/>
      <c r="G70" s="296"/>
      <c r="H70" s="296"/>
      <c r="I70" s="296"/>
      <c r="J70" s="296"/>
      <c r="K70" s="296"/>
      <c r="L70" s="296"/>
      <c r="M70" s="296"/>
      <c r="N70" s="296"/>
      <c r="O70" s="38"/>
      <c r="P70" s="213"/>
    </row>
    <row r="71" spans="1:16" ht="15.75" customHeight="1" x14ac:dyDescent="0.25">
      <c r="A71" s="265"/>
      <c r="B71" s="288" t="s">
        <v>153</v>
      </c>
      <c r="C71" s="288"/>
      <c r="D71" s="288"/>
      <c r="E71" s="292">
        <v>3606534.09</v>
      </c>
      <c r="F71" s="292">
        <f>3655693.14-398462.42</f>
        <v>3257230.72</v>
      </c>
      <c r="G71" s="292">
        <v>3606534.09</v>
      </c>
      <c r="H71" s="292">
        <f>3662737.1-399293.9</f>
        <v>3263443.2</v>
      </c>
      <c r="I71" s="292">
        <f>3606534.09+3039852.25</f>
        <v>6646386.3399999999</v>
      </c>
      <c r="J71" s="292">
        <v>3227469.61</v>
      </c>
      <c r="K71" s="292">
        <v>3606534.09</v>
      </c>
      <c r="L71" s="292">
        <f>3627010.22-395385.03</f>
        <v>3231625.1900000004</v>
      </c>
      <c r="M71" s="292">
        <f t="shared" ref="M71:N73" si="6">+E71+G71+I71+K71</f>
        <v>17465988.609999999</v>
      </c>
      <c r="N71" s="292">
        <f t="shared" si="6"/>
        <v>12979768.719999999</v>
      </c>
      <c r="O71" s="323">
        <f t="shared" ref="O71:P73" si="7">+M71+M18</f>
        <v>31892124.969999999</v>
      </c>
      <c r="P71" s="324">
        <f t="shared" si="7"/>
        <v>25954619.339999996</v>
      </c>
    </row>
    <row r="72" spans="1:16" ht="15.75" customHeight="1" x14ac:dyDescent="0.25">
      <c r="A72" s="265"/>
      <c r="B72" s="288" t="s">
        <v>167</v>
      </c>
      <c r="C72" s="288"/>
      <c r="D72" s="288"/>
      <c r="E72" s="292"/>
      <c r="F72" s="292">
        <v>0</v>
      </c>
      <c r="G72" s="292"/>
      <c r="H72" s="292"/>
      <c r="I72" s="292"/>
      <c r="J72" s="292">
        <v>3022422.28</v>
      </c>
      <c r="K72" s="292"/>
      <c r="L72" s="292"/>
      <c r="M72" s="292">
        <f t="shared" si="6"/>
        <v>0</v>
      </c>
      <c r="N72" s="292">
        <f t="shared" si="6"/>
        <v>3022422.28</v>
      </c>
      <c r="O72" s="323">
        <f t="shared" si="7"/>
        <v>0</v>
      </c>
      <c r="P72" s="324">
        <f t="shared" si="7"/>
        <v>3022422.28</v>
      </c>
    </row>
    <row r="73" spans="1:16" ht="15.75" customHeight="1" x14ac:dyDescent="0.25">
      <c r="A73" s="265"/>
      <c r="B73" s="288" t="s">
        <v>154</v>
      </c>
      <c r="C73" s="288"/>
      <c r="D73" s="288"/>
      <c r="E73" s="292"/>
      <c r="F73" s="292">
        <v>398462.42</v>
      </c>
      <c r="G73" s="292"/>
      <c r="H73" s="292">
        <v>399293.9</v>
      </c>
      <c r="I73" s="292"/>
      <c r="J73" s="292">
        <v>394858.52</v>
      </c>
      <c r="K73" s="292"/>
      <c r="L73" s="292">
        <v>395385.03</v>
      </c>
      <c r="M73" s="292">
        <f t="shared" si="6"/>
        <v>0</v>
      </c>
      <c r="N73" s="292">
        <f t="shared" si="6"/>
        <v>1587999.87</v>
      </c>
      <c r="O73" s="323">
        <f t="shared" si="7"/>
        <v>0</v>
      </c>
      <c r="P73" s="324">
        <f t="shared" si="7"/>
        <v>3175502.29</v>
      </c>
    </row>
    <row r="74" spans="1:16" ht="15.75" customHeight="1" x14ac:dyDescent="0.25">
      <c r="A74" s="265"/>
      <c r="B74" s="288" t="s">
        <v>126</v>
      </c>
      <c r="C74" s="288"/>
      <c r="D74" s="288"/>
      <c r="E74" s="292">
        <f>SUM(E71:E73)</f>
        <v>3606534.09</v>
      </c>
      <c r="F74" s="292">
        <f t="shared" ref="F74:L74" si="8">SUM(F71:F73)</f>
        <v>3655693.14</v>
      </c>
      <c r="G74" s="292">
        <f t="shared" si="8"/>
        <v>3606534.09</v>
      </c>
      <c r="H74" s="292">
        <f t="shared" si="8"/>
        <v>3662737.1</v>
      </c>
      <c r="I74" s="292">
        <f t="shared" si="8"/>
        <v>6646386.3399999999</v>
      </c>
      <c r="J74" s="292">
        <f t="shared" si="8"/>
        <v>6644750.4100000001</v>
      </c>
      <c r="K74" s="292">
        <f t="shared" si="8"/>
        <v>3606534.09</v>
      </c>
      <c r="L74" s="292">
        <f t="shared" si="8"/>
        <v>3627010.2200000007</v>
      </c>
      <c r="M74" s="292">
        <f>SUM(M71:M73)</f>
        <v>17465988.609999999</v>
      </c>
      <c r="N74" s="292">
        <f>SUM(N71:N73)</f>
        <v>17590190.869999997</v>
      </c>
      <c r="O74" s="325">
        <f>SUM(O71:O73)</f>
        <v>31892124.969999999</v>
      </c>
      <c r="P74" s="326">
        <f>SUM(P71:P73)</f>
        <v>32152543.909999996</v>
      </c>
    </row>
    <row r="75" spans="1:16" ht="15.75" customHeight="1" x14ac:dyDescent="0.25">
      <c r="A75" s="294"/>
      <c r="B75" s="288"/>
      <c r="C75" s="288"/>
      <c r="D75" s="288"/>
      <c r="E75" s="230"/>
      <c r="F75" s="230"/>
      <c r="G75" s="230"/>
      <c r="H75" s="295"/>
      <c r="I75" s="295"/>
      <c r="J75" s="295"/>
      <c r="K75" s="295"/>
      <c r="L75" s="295"/>
      <c r="M75" s="232"/>
      <c r="N75" s="232"/>
      <c r="O75" s="38"/>
      <c r="P75" s="213"/>
    </row>
    <row r="76" spans="1:16" ht="15.75" customHeight="1" x14ac:dyDescent="0.25">
      <c r="A76" s="294"/>
      <c r="B76" s="288" t="s">
        <v>149</v>
      </c>
      <c r="C76" s="288"/>
      <c r="D76" s="288"/>
      <c r="E76" s="296"/>
      <c r="F76" s="296"/>
      <c r="G76" s="296"/>
      <c r="H76" s="296"/>
      <c r="I76" s="296"/>
      <c r="J76" s="296"/>
      <c r="K76" s="296"/>
      <c r="L76" s="296"/>
      <c r="M76" s="296"/>
      <c r="N76" s="296"/>
      <c r="O76" s="38"/>
      <c r="P76" s="213"/>
    </row>
    <row r="77" spans="1:16" ht="15" customHeight="1" x14ac:dyDescent="0.25">
      <c r="A77" s="267">
        <v>111</v>
      </c>
      <c r="B77" s="302" t="s">
        <v>15</v>
      </c>
      <c r="C77" s="299" t="s">
        <v>15</v>
      </c>
      <c r="D77" s="298" t="b">
        <f t="shared" ref="D77:D98" si="9">C77=B77</f>
        <v>1</v>
      </c>
      <c r="E77" s="26">
        <v>98000</v>
      </c>
      <c r="F77" s="303">
        <v>108403.74</v>
      </c>
      <c r="G77" s="26">
        <v>98000</v>
      </c>
      <c r="H77" s="303">
        <v>119555.35</v>
      </c>
      <c r="I77" s="303">
        <v>98000</v>
      </c>
      <c r="J77" s="303">
        <v>114620.73</v>
      </c>
      <c r="K77" s="26">
        <v>98000</v>
      </c>
      <c r="L77" s="303">
        <v>110433.58</v>
      </c>
      <c r="M77" s="303">
        <f t="shared" ref="M77:N98" si="10">+E77+G77+I77+K77</f>
        <v>392000</v>
      </c>
      <c r="N77" s="303">
        <f t="shared" si="10"/>
        <v>453013.4</v>
      </c>
      <c r="O77" s="214">
        <f t="shared" ref="O77:P98" si="11">+M77+M24</f>
        <v>686000</v>
      </c>
      <c r="P77" s="215">
        <f t="shared" si="11"/>
        <v>662378.10000000009</v>
      </c>
    </row>
    <row r="78" spans="1:16" ht="15" customHeight="1" x14ac:dyDescent="0.25">
      <c r="A78" s="267">
        <v>113</v>
      </c>
      <c r="B78" s="302" t="s">
        <v>142</v>
      </c>
      <c r="C78" s="299" t="s">
        <v>142</v>
      </c>
      <c r="D78" s="298" t="b">
        <f t="shared" si="9"/>
        <v>1</v>
      </c>
      <c r="E78" s="26">
        <v>11595</v>
      </c>
      <c r="F78" s="303">
        <v>11434.41</v>
      </c>
      <c r="G78" s="26">
        <v>11595</v>
      </c>
      <c r="H78" s="303">
        <v>8432.36</v>
      </c>
      <c r="I78" s="303">
        <v>11595</v>
      </c>
      <c r="J78" s="303">
        <v>11346.78</v>
      </c>
      <c r="K78" s="26">
        <v>11595</v>
      </c>
      <c r="L78" s="303">
        <v>14206.34</v>
      </c>
      <c r="M78" s="303">
        <f t="shared" si="10"/>
        <v>46380</v>
      </c>
      <c r="N78" s="303">
        <f t="shared" si="10"/>
        <v>45419.89</v>
      </c>
      <c r="O78" s="214">
        <f t="shared" si="11"/>
        <v>81165</v>
      </c>
      <c r="P78" s="215">
        <f t="shared" si="11"/>
        <v>80105.570000000007</v>
      </c>
    </row>
    <row r="79" spans="1:16" ht="15" customHeight="1" x14ac:dyDescent="0.25">
      <c r="A79" s="267">
        <v>122</v>
      </c>
      <c r="B79" s="302" t="s">
        <v>17</v>
      </c>
      <c r="C79" s="299" t="s">
        <v>17</v>
      </c>
      <c r="D79" s="298" t="b">
        <f t="shared" si="9"/>
        <v>1</v>
      </c>
      <c r="E79" s="26">
        <v>8510.25</v>
      </c>
      <c r="F79" s="303">
        <v>40582</v>
      </c>
      <c r="G79" s="26">
        <v>8510.25</v>
      </c>
      <c r="H79" s="303">
        <v>2851.5</v>
      </c>
      <c r="I79" s="303">
        <v>8510.25</v>
      </c>
      <c r="J79" s="303">
        <v>31822.6</v>
      </c>
      <c r="K79" s="26">
        <v>8510.26</v>
      </c>
      <c r="L79" s="303">
        <v>1131</v>
      </c>
      <c r="M79" s="303">
        <f t="shared" si="10"/>
        <v>34041.01</v>
      </c>
      <c r="N79" s="303">
        <f t="shared" si="10"/>
        <v>76387.100000000006</v>
      </c>
      <c r="O79" s="214">
        <f t="shared" si="11"/>
        <v>51061.51</v>
      </c>
      <c r="P79" s="215">
        <f t="shared" si="11"/>
        <v>76387.100000000006</v>
      </c>
    </row>
    <row r="80" spans="1:16" ht="15" customHeight="1" x14ac:dyDescent="0.25">
      <c r="A80" s="267">
        <v>163</v>
      </c>
      <c r="B80" s="298" t="s">
        <v>18</v>
      </c>
      <c r="C80" s="299" t="s">
        <v>18</v>
      </c>
      <c r="D80" s="298" t="b">
        <f t="shared" si="9"/>
        <v>1</v>
      </c>
      <c r="E80" s="26">
        <f>40000+199634</f>
        <v>239634</v>
      </c>
      <c r="F80" s="303">
        <v>92068.87</v>
      </c>
      <c r="G80" s="26">
        <v>58400</v>
      </c>
      <c r="H80" s="303">
        <v>45230.13</v>
      </c>
      <c r="I80" s="303">
        <f>40000+175207</f>
        <v>215207</v>
      </c>
      <c r="J80" s="303">
        <v>94936.5</v>
      </c>
      <c r="K80" s="26">
        <v>40000</v>
      </c>
      <c r="L80" s="303">
        <v>27395</v>
      </c>
      <c r="M80" s="303">
        <f t="shared" si="10"/>
        <v>553241</v>
      </c>
      <c r="N80" s="303">
        <f t="shared" si="10"/>
        <v>259630.5</v>
      </c>
      <c r="O80" s="214">
        <f t="shared" si="11"/>
        <v>861898</v>
      </c>
      <c r="P80" s="215">
        <f t="shared" si="11"/>
        <v>290680.5</v>
      </c>
    </row>
    <row r="81" spans="1:16" ht="15" customHeight="1" x14ac:dyDescent="0.25">
      <c r="A81" s="267">
        <v>169</v>
      </c>
      <c r="B81" s="298" t="s">
        <v>137</v>
      </c>
      <c r="C81" s="299" t="s">
        <v>137</v>
      </c>
      <c r="D81" s="298" t="b">
        <f t="shared" si="9"/>
        <v>1</v>
      </c>
      <c r="E81" s="26">
        <v>13815</v>
      </c>
      <c r="F81" s="303">
        <v>0</v>
      </c>
      <c r="G81" s="26">
        <v>0</v>
      </c>
      <c r="H81" s="303">
        <v>4850</v>
      </c>
      <c r="I81" s="303">
        <v>0</v>
      </c>
      <c r="J81" s="303">
        <v>5276</v>
      </c>
      <c r="K81" s="26">
        <v>0</v>
      </c>
      <c r="L81" s="303">
        <v>5000</v>
      </c>
      <c r="M81" s="303">
        <f t="shared" si="10"/>
        <v>13815</v>
      </c>
      <c r="N81" s="303">
        <f t="shared" si="10"/>
        <v>15126</v>
      </c>
      <c r="O81" s="214">
        <f t="shared" si="11"/>
        <v>33815</v>
      </c>
      <c r="P81" s="215">
        <f t="shared" si="11"/>
        <v>15126</v>
      </c>
    </row>
    <row r="82" spans="1:16" ht="15" customHeight="1" x14ac:dyDescent="0.25">
      <c r="A82" s="267">
        <v>171</v>
      </c>
      <c r="B82" s="298" t="s">
        <v>138</v>
      </c>
      <c r="C82" s="299" t="s">
        <v>138</v>
      </c>
      <c r="D82" s="298" t="b">
        <f t="shared" si="9"/>
        <v>1</v>
      </c>
      <c r="E82" s="26">
        <v>0</v>
      </c>
      <c r="F82" s="303">
        <v>7400</v>
      </c>
      <c r="G82" s="26">
        <v>0</v>
      </c>
      <c r="H82" s="303">
        <v>1200</v>
      </c>
      <c r="I82" s="303">
        <v>6510</v>
      </c>
      <c r="J82" s="303">
        <v>1200</v>
      </c>
      <c r="K82" s="26">
        <v>0</v>
      </c>
      <c r="L82" s="303">
        <v>1200</v>
      </c>
      <c r="M82" s="303">
        <f t="shared" si="10"/>
        <v>6510</v>
      </c>
      <c r="N82" s="303">
        <f t="shared" si="10"/>
        <v>11000</v>
      </c>
      <c r="O82" s="214">
        <f t="shared" si="11"/>
        <v>39320</v>
      </c>
      <c r="P82" s="215">
        <f t="shared" si="11"/>
        <v>12200</v>
      </c>
    </row>
    <row r="83" spans="1:16" ht="15" customHeight="1" x14ac:dyDescent="0.25">
      <c r="A83" s="267">
        <v>174</v>
      </c>
      <c r="B83" s="298" t="s">
        <v>19</v>
      </c>
      <c r="C83" s="299" t="s">
        <v>19</v>
      </c>
      <c r="D83" s="298" t="b">
        <f t="shared" si="9"/>
        <v>1</v>
      </c>
      <c r="E83" s="26">
        <f>28390+2000</f>
        <v>30390</v>
      </c>
      <c r="F83" s="303">
        <v>3185</v>
      </c>
      <c r="G83" s="26">
        <v>6765</v>
      </c>
      <c r="H83" s="303">
        <v>4535</v>
      </c>
      <c r="I83" s="303">
        <v>6765</v>
      </c>
      <c r="J83" s="303">
        <v>4535</v>
      </c>
      <c r="K83" s="26">
        <v>6765</v>
      </c>
      <c r="L83" s="303">
        <v>4535</v>
      </c>
      <c r="M83" s="303">
        <f t="shared" si="10"/>
        <v>50685</v>
      </c>
      <c r="N83" s="303">
        <f t="shared" si="10"/>
        <v>16790</v>
      </c>
      <c r="O83" s="214">
        <f t="shared" si="11"/>
        <v>70895</v>
      </c>
      <c r="P83" s="215">
        <f t="shared" si="11"/>
        <v>29045</v>
      </c>
    </row>
    <row r="84" spans="1:16" ht="15" customHeight="1" x14ac:dyDescent="0.25">
      <c r="A84" s="267">
        <v>182</v>
      </c>
      <c r="B84" s="298" t="s">
        <v>20</v>
      </c>
      <c r="C84" s="299" t="s">
        <v>20</v>
      </c>
      <c r="D84" s="298" t="b">
        <f t="shared" si="9"/>
        <v>1</v>
      </c>
      <c r="E84" s="26">
        <v>51600</v>
      </c>
      <c r="F84" s="303">
        <v>60500</v>
      </c>
      <c r="G84" s="26">
        <v>18600</v>
      </c>
      <c r="H84" s="303">
        <v>106500</v>
      </c>
      <c r="I84" s="303">
        <v>18600</v>
      </c>
      <c r="J84" s="303">
        <v>61100</v>
      </c>
      <c r="K84" s="26">
        <v>18600</v>
      </c>
      <c r="L84" s="303">
        <v>31000</v>
      </c>
      <c r="M84" s="303">
        <f t="shared" si="10"/>
        <v>107400</v>
      </c>
      <c r="N84" s="303">
        <f t="shared" si="10"/>
        <v>259100</v>
      </c>
      <c r="O84" s="214">
        <f t="shared" si="11"/>
        <v>406400</v>
      </c>
      <c r="P84" s="215">
        <f t="shared" si="11"/>
        <v>468400</v>
      </c>
    </row>
    <row r="85" spans="1:16" ht="15" customHeight="1" x14ac:dyDescent="0.25">
      <c r="A85" s="267">
        <v>197</v>
      </c>
      <c r="B85" s="302" t="s">
        <v>21</v>
      </c>
      <c r="C85" s="299" t="s">
        <v>21</v>
      </c>
      <c r="D85" s="298" t="b">
        <f t="shared" si="9"/>
        <v>1</v>
      </c>
      <c r="E85" s="26">
        <v>65000</v>
      </c>
      <c r="F85" s="303">
        <v>52000</v>
      </c>
      <c r="G85" s="26">
        <v>65000</v>
      </c>
      <c r="H85" s="303">
        <v>52000</v>
      </c>
      <c r="I85" s="303">
        <v>65000</v>
      </c>
      <c r="J85" s="303">
        <v>52000</v>
      </c>
      <c r="K85" s="26">
        <v>65000</v>
      </c>
      <c r="L85" s="303">
        <v>52000</v>
      </c>
      <c r="M85" s="303">
        <f t="shared" si="10"/>
        <v>260000</v>
      </c>
      <c r="N85" s="303">
        <f t="shared" si="10"/>
        <v>208000</v>
      </c>
      <c r="O85" s="214">
        <f t="shared" si="11"/>
        <v>390000</v>
      </c>
      <c r="P85" s="215">
        <f t="shared" si="11"/>
        <v>260000</v>
      </c>
    </row>
    <row r="86" spans="1:16" ht="15" customHeight="1" x14ac:dyDescent="0.25">
      <c r="A86" s="267">
        <v>199</v>
      </c>
      <c r="B86" s="302" t="s">
        <v>22</v>
      </c>
      <c r="C86" s="299" t="s">
        <v>22</v>
      </c>
      <c r="D86" s="298" t="b">
        <f t="shared" si="9"/>
        <v>1</v>
      </c>
      <c r="E86" s="26">
        <v>59158</v>
      </c>
      <c r="F86" s="327">
        <v>59162.82</v>
      </c>
      <c r="G86" s="26">
        <v>51208.2</v>
      </c>
      <c r="H86" s="327">
        <v>64972.52</v>
      </c>
      <c r="I86" s="303">
        <v>102358</v>
      </c>
      <c r="J86" s="327">
        <v>41487.82</v>
      </c>
      <c r="K86" s="26">
        <v>49158</v>
      </c>
      <c r="L86" s="327">
        <v>87720.12</v>
      </c>
      <c r="M86" s="327">
        <f t="shared" si="10"/>
        <v>261882.2</v>
      </c>
      <c r="N86" s="327">
        <f t="shared" si="10"/>
        <v>253343.28</v>
      </c>
      <c r="O86" s="214">
        <f t="shared" si="11"/>
        <v>486506.6</v>
      </c>
      <c r="P86" s="215">
        <f t="shared" si="11"/>
        <v>379210.08</v>
      </c>
    </row>
    <row r="87" spans="1:16" ht="15" customHeight="1" x14ac:dyDescent="0.25">
      <c r="A87" s="267">
        <v>261</v>
      </c>
      <c r="B87" s="298" t="s">
        <v>27</v>
      </c>
      <c r="C87" s="299" t="s">
        <v>27</v>
      </c>
      <c r="D87" s="298" t="b">
        <f t="shared" si="9"/>
        <v>1</v>
      </c>
      <c r="E87" s="26">
        <v>112906.11</v>
      </c>
      <c r="F87" s="303">
        <v>68095.06</v>
      </c>
      <c r="G87" s="26">
        <v>112906.11</v>
      </c>
      <c r="H87" s="303">
        <v>81627.59</v>
      </c>
      <c r="I87" s="303">
        <v>112906.11</v>
      </c>
      <c r="J87" s="303">
        <v>68384.59</v>
      </c>
      <c r="K87" s="26">
        <v>112906.11</v>
      </c>
      <c r="L87" s="303">
        <v>86430.59</v>
      </c>
      <c r="M87" s="303">
        <f t="shared" si="10"/>
        <v>451624.44</v>
      </c>
      <c r="N87" s="303">
        <f t="shared" si="10"/>
        <v>304537.82999999996</v>
      </c>
      <c r="O87" s="214">
        <f t="shared" si="11"/>
        <v>677436.64</v>
      </c>
      <c r="P87" s="215">
        <f t="shared" si="11"/>
        <v>420824.05999999994</v>
      </c>
    </row>
    <row r="88" spans="1:16" ht="15" customHeight="1" x14ac:dyDescent="0.25">
      <c r="A88" s="267">
        <v>262</v>
      </c>
      <c r="B88" s="298" t="s">
        <v>28</v>
      </c>
      <c r="C88" s="299" t="s">
        <v>28</v>
      </c>
      <c r="D88" s="298" t="b">
        <f t="shared" si="9"/>
        <v>1</v>
      </c>
      <c r="E88" s="26">
        <v>1200</v>
      </c>
      <c r="F88" s="303">
        <v>0</v>
      </c>
      <c r="G88" s="26">
        <v>1200</v>
      </c>
      <c r="H88" s="303">
        <v>0</v>
      </c>
      <c r="I88" s="303">
        <v>1200</v>
      </c>
      <c r="J88" s="303">
        <v>7222.5</v>
      </c>
      <c r="K88" s="26">
        <v>1200</v>
      </c>
      <c r="L88" s="303">
        <v>0</v>
      </c>
      <c r="M88" s="303">
        <f t="shared" si="10"/>
        <v>4800</v>
      </c>
      <c r="N88" s="303">
        <f t="shared" si="10"/>
        <v>7222.5</v>
      </c>
      <c r="O88" s="214">
        <f t="shared" si="11"/>
        <v>7200</v>
      </c>
      <c r="P88" s="215">
        <f t="shared" si="11"/>
        <v>7222.5</v>
      </c>
    </row>
    <row r="89" spans="1:16" ht="15" customHeight="1" x14ac:dyDescent="0.25">
      <c r="A89" s="267">
        <v>266</v>
      </c>
      <c r="B89" s="298" t="s">
        <v>29</v>
      </c>
      <c r="C89" s="299" t="s">
        <v>29</v>
      </c>
      <c r="D89" s="298" t="b">
        <f t="shared" si="9"/>
        <v>1</v>
      </c>
      <c r="E89" s="26">
        <v>175013.55</v>
      </c>
      <c r="F89" s="303">
        <v>92631</v>
      </c>
      <c r="G89" s="26">
        <v>175013.55</v>
      </c>
      <c r="H89" s="303">
        <v>668640</v>
      </c>
      <c r="I89" s="303">
        <v>175013.55</v>
      </c>
      <c r="J89" s="303">
        <v>0</v>
      </c>
      <c r="K89" s="26">
        <v>175013.54</v>
      </c>
      <c r="L89" s="303">
        <v>691681.98</v>
      </c>
      <c r="M89" s="303">
        <f t="shared" si="10"/>
        <v>700054.19</v>
      </c>
      <c r="N89" s="303">
        <f t="shared" si="10"/>
        <v>1452952.98</v>
      </c>
      <c r="O89" s="214">
        <f t="shared" si="11"/>
        <v>1050081.29</v>
      </c>
      <c r="P89" s="215">
        <f t="shared" si="11"/>
        <v>1505500.48</v>
      </c>
    </row>
    <row r="90" spans="1:16" ht="15" customHeight="1" x14ac:dyDescent="0.25">
      <c r="A90" s="267">
        <v>267</v>
      </c>
      <c r="B90" s="298" t="s">
        <v>30</v>
      </c>
      <c r="C90" s="299" t="s">
        <v>30</v>
      </c>
      <c r="D90" s="298" t="b">
        <f t="shared" si="9"/>
        <v>1</v>
      </c>
      <c r="E90" s="26">
        <v>2000</v>
      </c>
      <c r="F90" s="303">
        <v>0</v>
      </c>
      <c r="G90" s="26">
        <v>2000</v>
      </c>
      <c r="H90" s="303">
        <v>0</v>
      </c>
      <c r="I90" s="303">
        <v>2000</v>
      </c>
      <c r="J90" s="303">
        <v>0</v>
      </c>
      <c r="K90" s="26">
        <v>2000</v>
      </c>
      <c r="L90" s="303">
        <v>0</v>
      </c>
      <c r="M90" s="303">
        <f t="shared" si="10"/>
        <v>8000</v>
      </c>
      <c r="N90" s="303">
        <f t="shared" si="10"/>
        <v>0</v>
      </c>
      <c r="O90" s="214">
        <f t="shared" si="11"/>
        <v>12000</v>
      </c>
      <c r="P90" s="215">
        <f t="shared" si="11"/>
        <v>0</v>
      </c>
    </row>
    <row r="91" spans="1:16" ht="15" customHeight="1" x14ac:dyDescent="0.25">
      <c r="A91" s="267">
        <v>268</v>
      </c>
      <c r="B91" s="298" t="s">
        <v>31</v>
      </c>
      <c r="C91" s="299" t="s">
        <v>31</v>
      </c>
      <c r="D91" s="298" t="b">
        <f t="shared" si="9"/>
        <v>1</v>
      </c>
      <c r="E91" s="26">
        <v>17555.400000000001</v>
      </c>
      <c r="F91" s="303">
        <v>0</v>
      </c>
      <c r="G91" s="26">
        <v>17555.400000000001</v>
      </c>
      <c r="H91" s="303">
        <v>0</v>
      </c>
      <c r="I91" s="303">
        <v>17555.400000000001</v>
      </c>
      <c r="J91" s="303">
        <v>0</v>
      </c>
      <c r="K91" s="26">
        <v>17555.400000000001</v>
      </c>
      <c r="L91" s="303">
        <v>14685</v>
      </c>
      <c r="M91" s="303">
        <f t="shared" si="10"/>
        <v>70221.600000000006</v>
      </c>
      <c r="N91" s="303">
        <f t="shared" si="10"/>
        <v>14685</v>
      </c>
      <c r="O91" s="214">
        <f t="shared" si="11"/>
        <v>105332.40000000001</v>
      </c>
      <c r="P91" s="215">
        <f t="shared" si="11"/>
        <v>98521.75</v>
      </c>
    </row>
    <row r="92" spans="1:16" ht="15" customHeight="1" x14ac:dyDescent="0.25">
      <c r="A92" s="267">
        <v>269</v>
      </c>
      <c r="B92" s="298" t="s">
        <v>32</v>
      </c>
      <c r="C92" s="299" t="s">
        <v>32</v>
      </c>
      <c r="D92" s="298" t="b">
        <f t="shared" si="9"/>
        <v>1</v>
      </c>
      <c r="E92" s="26">
        <v>1000</v>
      </c>
      <c r="F92" s="303">
        <v>0</v>
      </c>
      <c r="G92" s="26">
        <v>1000</v>
      </c>
      <c r="H92" s="303">
        <v>0</v>
      </c>
      <c r="I92" s="303">
        <v>1000</v>
      </c>
      <c r="J92" s="303">
        <v>0</v>
      </c>
      <c r="K92" s="26">
        <v>1000</v>
      </c>
      <c r="L92" s="303">
        <v>0</v>
      </c>
      <c r="M92" s="303">
        <f t="shared" si="10"/>
        <v>4000</v>
      </c>
      <c r="N92" s="303">
        <f t="shared" si="10"/>
        <v>0</v>
      </c>
      <c r="O92" s="214">
        <f t="shared" si="11"/>
        <v>6000</v>
      </c>
      <c r="P92" s="215">
        <f t="shared" si="11"/>
        <v>0</v>
      </c>
    </row>
    <row r="93" spans="1:16" ht="15" customHeight="1" x14ac:dyDescent="0.25">
      <c r="A93" s="267">
        <v>292</v>
      </c>
      <c r="B93" s="298" t="s">
        <v>34</v>
      </c>
      <c r="C93" s="299" t="s">
        <v>34</v>
      </c>
      <c r="D93" s="298" t="b">
        <f t="shared" si="9"/>
        <v>1</v>
      </c>
      <c r="E93" s="26">
        <v>42390.559999999998</v>
      </c>
      <c r="F93" s="303">
        <v>0</v>
      </c>
      <c r="G93" s="26">
        <v>0</v>
      </c>
      <c r="H93" s="303">
        <v>8446.5499999999993</v>
      </c>
      <c r="I93" s="303">
        <v>24427.57</v>
      </c>
      <c r="J93" s="303">
        <v>0</v>
      </c>
      <c r="K93" s="26">
        <v>24427.57</v>
      </c>
      <c r="L93" s="303">
        <v>0</v>
      </c>
      <c r="M93" s="303">
        <f t="shared" si="10"/>
        <v>91245.700000000012</v>
      </c>
      <c r="N93" s="303">
        <f t="shared" si="10"/>
        <v>8446.5499999999993</v>
      </c>
      <c r="O93" s="214">
        <f t="shared" si="11"/>
        <v>133636.26</v>
      </c>
      <c r="P93" s="215">
        <f t="shared" si="11"/>
        <v>49883.55</v>
      </c>
    </row>
    <row r="94" spans="1:16" ht="15" customHeight="1" x14ac:dyDescent="0.25">
      <c r="A94" s="267">
        <v>295</v>
      </c>
      <c r="B94" s="298" t="s">
        <v>35</v>
      </c>
      <c r="C94" s="299" t="s">
        <v>35</v>
      </c>
      <c r="D94" s="298" t="b">
        <f t="shared" si="9"/>
        <v>1</v>
      </c>
      <c r="E94" s="26">
        <v>2080137.74</v>
      </c>
      <c r="F94" s="303">
        <v>2935332.32</v>
      </c>
      <c r="G94" s="26">
        <v>2080137.74</v>
      </c>
      <c r="H94" s="303">
        <v>2975878.2</v>
      </c>
      <c r="I94" s="303">
        <v>2080137.74</v>
      </c>
      <c r="J94" s="303">
        <v>2648926.5</v>
      </c>
      <c r="K94" s="26">
        <v>2080137.74</v>
      </c>
      <c r="L94" s="303">
        <v>1441322.78</v>
      </c>
      <c r="M94" s="303">
        <f t="shared" si="10"/>
        <v>8320550.96</v>
      </c>
      <c r="N94" s="303">
        <f t="shared" si="10"/>
        <v>10001459.799999999</v>
      </c>
      <c r="O94" s="214">
        <f t="shared" si="11"/>
        <v>12480826.439999999</v>
      </c>
      <c r="P94" s="215">
        <f t="shared" si="11"/>
        <v>11683915.68</v>
      </c>
    </row>
    <row r="95" spans="1:16" ht="15" customHeight="1" x14ac:dyDescent="0.25">
      <c r="A95" s="267">
        <v>297</v>
      </c>
      <c r="B95" s="302" t="s">
        <v>36</v>
      </c>
      <c r="C95" s="299" t="s">
        <v>36</v>
      </c>
      <c r="D95" s="298" t="b">
        <f t="shared" si="9"/>
        <v>1</v>
      </c>
      <c r="E95" s="26">
        <v>1000</v>
      </c>
      <c r="F95" s="303">
        <v>16622.099999999999</v>
      </c>
      <c r="G95" s="26">
        <v>1000</v>
      </c>
      <c r="H95" s="303">
        <v>0</v>
      </c>
      <c r="I95" s="303">
        <v>1000</v>
      </c>
      <c r="J95" s="303">
        <v>0</v>
      </c>
      <c r="K95" s="26">
        <v>1000</v>
      </c>
      <c r="L95" s="303">
        <v>0</v>
      </c>
      <c r="M95" s="303">
        <f t="shared" si="10"/>
        <v>4000</v>
      </c>
      <c r="N95" s="303">
        <f t="shared" si="10"/>
        <v>16622.099999999999</v>
      </c>
      <c r="O95" s="214">
        <f t="shared" si="11"/>
        <v>22731.62</v>
      </c>
      <c r="P95" s="215">
        <f t="shared" si="11"/>
        <v>21727.1</v>
      </c>
    </row>
    <row r="96" spans="1:16" ht="15" customHeight="1" x14ac:dyDescent="0.25">
      <c r="A96" s="267">
        <v>298</v>
      </c>
      <c r="B96" s="302" t="s">
        <v>37</v>
      </c>
      <c r="C96" s="299" t="s">
        <v>37</v>
      </c>
      <c r="D96" s="298" t="b">
        <f t="shared" si="9"/>
        <v>1</v>
      </c>
      <c r="E96" s="26">
        <v>50000</v>
      </c>
      <c r="F96" s="303">
        <v>4550</v>
      </c>
      <c r="G96" s="26">
        <v>50000</v>
      </c>
      <c r="H96" s="303">
        <v>152192.29</v>
      </c>
      <c r="I96" s="303">
        <v>50000</v>
      </c>
      <c r="J96" s="303">
        <v>11180</v>
      </c>
      <c r="K96" s="26">
        <v>50000</v>
      </c>
      <c r="L96" s="303">
        <v>3533.33</v>
      </c>
      <c r="M96" s="303">
        <f t="shared" si="10"/>
        <v>200000</v>
      </c>
      <c r="N96" s="303">
        <f t="shared" si="10"/>
        <v>171455.62</v>
      </c>
      <c r="O96" s="214">
        <f t="shared" si="11"/>
        <v>300000</v>
      </c>
      <c r="P96" s="215">
        <f t="shared" si="11"/>
        <v>236120.62</v>
      </c>
    </row>
    <row r="97" spans="1:16" ht="15" customHeight="1" x14ac:dyDescent="0.25">
      <c r="A97" s="267">
        <v>299</v>
      </c>
      <c r="B97" s="302" t="s">
        <v>38</v>
      </c>
      <c r="C97" s="299" t="s">
        <v>38</v>
      </c>
      <c r="D97" s="298" t="b">
        <f t="shared" si="9"/>
        <v>1</v>
      </c>
      <c r="E97" s="26">
        <v>40000</v>
      </c>
      <c r="F97" s="327">
        <v>4533</v>
      </c>
      <c r="G97" s="26">
        <v>40000</v>
      </c>
      <c r="H97" s="327">
        <v>2992.5</v>
      </c>
      <c r="I97" s="303">
        <v>40000</v>
      </c>
      <c r="J97" s="327">
        <v>35589</v>
      </c>
      <c r="K97" s="26">
        <v>40000</v>
      </c>
      <c r="L97" s="327">
        <v>41736</v>
      </c>
      <c r="M97" s="303">
        <f t="shared" si="10"/>
        <v>160000</v>
      </c>
      <c r="N97" s="303">
        <f t="shared" si="10"/>
        <v>84850.5</v>
      </c>
      <c r="O97" s="214">
        <f t="shared" si="11"/>
        <v>240000</v>
      </c>
      <c r="P97" s="215">
        <f t="shared" si="11"/>
        <v>147175.5</v>
      </c>
    </row>
    <row r="98" spans="1:16" ht="15.75" customHeight="1" thickBot="1" x14ac:dyDescent="0.3">
      <c r="A98" s="269">
        <v>323</v>
      </c>
      <c r="B98" s="307" t="s">
        <v>143</v>
      </c>
      <c r="C98" s="306" t="s">
        <v>143</v>
      </c>
      <c r="D98" s="298" t="b">
        <f t="shared" si="9"/>
        <v>1</v>
      </c>
      <c r="E98" s="309">
        <v>415000</v>
      </c>
      <c r="F98" s="308">
        <v>0</v>
      </c>
      <c r="G98" s="309">
        <v>35778.32</v>
      </c>
      <c r="H98" s="308">
        <v>0</v>
      </c>
      <c r="I98" s="308">
        <v>392541.68</v>
      </c>
      <c r="J98" s="308">
        <v>0</v>
      </c>
      <c r="K98" s="309">
        <v>0</v>
      </c>
      <c r="L98" s="308">
        <v>0</v>
      </c>
      <c r="M98" s="308">
        <f t="shared" si="10"/>
        <v>843320</v>
      </c>
      <c r="N98" s="308">
        <f t="shared" si="10"/>
        <v>0</v>
      </c>
      <c r="O98" s="217">
        <f t="shared" si="11"/>
        <v>843320</v>
      </c>
      <c r="P98" s="218">
        <f t="shared" si="11"/>
        <v>0</v>
      </c>
    </row>
    <row r="99" spans="1:16" ht="16.5" customHeight="1" thickBot="1" x14ac:dyDescent="0.3">
      <c r="A99" s="311"/>
      <c r="B99" s="312" t="s">
        <v>160</v>
      </c>
      <c r="C99" s="312"/>
      <c r="D99" s="312"/>
      <c r="E99" s="313">
        <f t="shared" ref="E99:N99" si="12">SUM(E77:E98)</f>
        <v>3515905.61</v>
      </c>
      <c r="F99" s="313">
        <f t="shared" si="12"/>
        <v>3556500.32</v>
      </c>
      <c r="G99" s="313">
        <f t="shared" si="12"/>
        <v>2834669.57</v>
      </c>
      <c r="H99" s="313">
        <f t="shared" si="12"/>
        <v>4299903.99</v>
      </c>
      <c r="I99" s="313">
        <f t="shared" si="12"/>
        <v>3430327.3000000003</v>
      </c>
      <c r="J99" s="313">
        <f t="shared" si="12"/>
        <v>3189628.02</v>
      </c>
      <c r="K99" s="313">
        <f t="shared" si="12"/>
        <v>2802868.62</v>
      </c>
      <c r="L99" s="313">
        <f t="shared" si="12"/>
        <v>2614010.7199999997</v>
      </c>
      <c r="M99" s="313">
        <f t="shared" si="12"/>
        <v>12583771.1</v>
      </c>
      <c r="N99" s="313">
        <f t="shared" si="12"/>
        <v>13660043.049999997</v>
      </c>
      <c r="O99" s="219">
        <f>SUM(O77:O98)</f>
        <v>18985625.760000002</v>
      </c>
      <c r="P99" s="220">
        <f>SUM(P77:P98)</f>
        <v>16444423.59</v>
      </c>
    </row>
    <row r="100" spans="1:16" ht="16.5" customHeight="1" thickBot="1" x14ac:dyDescent="0.3">
      <c r="A100" s="315"/>
      <c r="B100" s="312" t="s">
        <v>52</v>
      </c>
      <c r="C100" s="312"/>
      <c r="D100" s="312"/>
      <c r="E100" s="313">
        <f t="shared" ref="E100:P100" si="13">+E99+E74</f>
        <v>7122439.6999999993</v>
      </c>
      <c r="F100" s="313">
        <f t="shared" si="13"/>
        <v>7212193.46</v>
      </c>
      <c r="G100" s="313">
        <f t="shared" si="13"/>
        <v>6441203.6600000001</v>
      </c>
      <c r="H100" s="313">
        <f t="shared" si="13"/>
        <v>7962641.0899999999</v>
      </c>
      <c r="I100" s="313">
        <f t="shared" si="13"/>
        <v>10076713.640000001</v>
      </c>
      <c r="J100" s="313">
        <f t="shared" si="13"/>
        <v>9834378.4299999997</v>
      </c>
      <c r="K100" s="313">
        <f t="shared" si="13"/>
        <v>6409402.71</v>
      </c>
      <c r="L100" s="313">
        <f t="shared" si="13"/>
        <v>6241020.9400000004</v>
      </c>
      <c r="M100" s="313">
        <f t="shared" si="13"/>
        <v>30049759.710000001</v>
      </c>
      <c r="N100" s="313">
        <f t="shared" si="13"/>
        <v>31250233.919999994</v>
      </c>
      <c r="O100" s="221">
        <f t="shared" si="13"/>
        <v>50877750.730000004</v>
      </c>
      <c r="P100" s="222">
        <f t="shared" si="13"/>
        <v>48596967.5</v>
      </c>
    </row>
    <row r="101" spans="1:16" ht="15" customHeight="1" x14ac:dyDescent="0.25">
      <c r="A101" s="318"/>
      <c r="B101" s="318"/>
      <c r="C101" s="318"/>
      <c r="D101" s="318"/>
      <c r="E101" s="318"/>
      <c r="F101" s="318"/>
      <c r="G101" s="318"/>
      <c r="H101" s="318"/>
      <c r="I101" s="318"/>
      <c r="J101" s="318"/>
      <c r="K101" s="318"/>
      <c r="L101" s="318"/>
      <c r="M101" s="318"/>
      <c r="N101" s="318"/>
    </row>
    <row r="102" spans="1:16" ht="15" customHeight="1" x14ac:dyDescent="0.25">
      <c r="A102" s="318"/>
      <c r="B102" s="318"/>
      <c r="C102" s="318"/>
      <c r="D102" s="318"/>
      <c r="E102" s="318"/>
      <c r="F102" s="318"/>
      <c r="G102" s="318"/>
      <c r="H102" s="318"/>
      <c r="I102" s="318"/>
      <c r="J102" s="318"/>
      <c r="K102" s="318"/>
      <c r="L102" s="318"/>
      <c r="M102" s="318"/>
      <c r="N102" s="318"/>
    </row>
    <row r="103" spans="1:16" ht="15" customHeight="1" x14ac:dyDescent="0.25">
      <c r="A103" s="318"/>
      <c r="B103" s="318"/>
      <c r="C103" s="318"/>
      <c r="D103" s="318"/>
      <c r="E103" s="318"/>
      <c r="F103" s="318"/>
      <c r="G103" s="318"/>
      <c r="H103" s="318"/>
      <c r="I103" s="318"/>
      <c r="J103" s="318"/>
      <c r="K103" s="318"/>
      <c r="L103" s="318"/>
      <c r="M103" s="318"/>
      <c r="N103" s="318"/>
    </row>
    <row r="104" spans="1:16" ht="15" customHeight="1" x14ac:dyDescent="0.25">
      <c r="A104" s="318"/>
      <c r="B104" s="318"/>
      <c r="C104" s="318"/>
      <c r="D104" s="318"/>
      <c r="E104" s="318"/>
      <c r="F104" s="318"/>
      <c r="G104" s="318"/>
      <c r="H104" s="318"/>
      <c r="I104" s="318"/>
      <c r="J104" s="318"/>
      <c r="K104" s="318"/>
      <c r="L104" s="318"/>
      <c r="M104" s="318"/>
      <c r="N104" s="318"/>
    </row>
    <row r="105" spans="1:16" ht="15" customHeight="1" x14ac:dyDescent="0.25">
      <c r="A105" s="318"/>
      <c r="B105" s="318"/>
      <c r="C105" s="318"/>
      <c r="D105" s="318"/>
      <c r="E105" s="318"/>
      <c r="F105" s="318"/>
      <c r="G105" s="318"/>
      <c r="H105" s="318"/>
      <c r="I105" s="318"/>
      <c r="J105" s="318"/>
      <c r="K105" s="318"/>
      <c r="L105" s="318"/>
      <c r="M105" s="318"/>
      <c r="N105" s="318"/>
    </row>
    <row r="106" spans="1:16" ht="15" customHeight="1" x14ac:dyDescent="0.25">
      <c r="A106" s="318"/>
      <c r="B106" s="318"/>
      <c r="C106" s="318"/>
      <c r="D106" s="318"/>
      <c r="E106" s="318"/>
      <c r="F106" s="318"/>
      <c r="G106" s="318"/>
      <c r="H106" s="318"/>
      <c r="I106" s="318"/>
      <c r="J106" s="318"/>
      <c r="K106" s="318"/>
      <c r="L106" s="318"/>
      <c r="M106" s="318"/>
      <c r="N106" s="318"/>
    </row>
    <row r="107" spans="1:16" ht="15" customHeight="1" x14ac:dyDescent="0.25">
      <c r="A107" s="318"/>
      <c r="B107" s="318"/>
      <c r="C107" s="318"/>
      <c r="D107" s="318"/>
      <c r="E107" s="318"/>
      <c r="F107" s="318"/>
      <c r="G107" s="318"/>
      <c r="H107" s="318"/>
      <c r="I107" s="318"/>
      <c r="J107" s="318"/>
      <c r="K107" s="318"/>
      <c r="L107" s="318"/>
      <c r="M107" s="318"/>
      <c r="N107" s="318"/>
    </row>
    <row r="108" spans="1:16" ht="15" customHeight="1" x14ac:dyDescent="0.25">
      <c r="A108" s="318"/>
      <c r="B108" s="318"/>
      <c r="C108" s="318"/>
      <c r="D108" s="318"/>
      <c r="E108" s="318"/>
      <c r="F108" s="318"/>
      <c r="G108" s="318"/>
      <c r="H108" s="318"/>
      <c r="I108" s="318"/>
      <c r="J108" s="318"/>
      <c r="K108" s="318"/>
      <c r="L108" s="318"/>
      <c r="M108" s="318"/>
      <c r="N108" s="318"/>
    </row>
    <row r="109" spans="1:16" ht="15" customHeight="1" x14ac:dyDescent="0.25">
      <c r="A109" s="318"/>
      <c r="B109" s="318"/>
      <c r="C109" s="318"/>
      <c r="D109" s="318"/>
      <c r="E109" s="318"/>
      <c r="F109" s="318"/>
      <c r="G109" s="318"/>
      <c r="H109" s="318"/>
      <c r="I109" s="318"/>
      <c r="J109" s="318"/>
      <c r="K109" s="318"/>
      <c r="L109" s="318"/>
      <c r="M109" s="318"/>
      <c r="N109" s="318"/>
    </row>
    <row r="110" spans="1:16" ht="15" customHeight="1" x14ac:dyDescent="0.25">
      <c r="A110" s="318"/>
      <c r="B110" s="318"/>
      <c r="C110" s="318"/>
      <c r="D110" s="318"/>
      <c r="E110" s="318"/>
      <c r="F110" s="318"/>
      <c r="G110" s="318"/>
      <c r="H110" s="318"/>
      <c r="I110" s="318"/>
      <c r="J110" s="318"/>
      <c r="K110" s="318"/>
      <c r="L110" s="318"/>
      <c r="M110" s="318"/>
      <c r="N110" s="318"/>
    </row>
    <row r="111" spans="1:16" ht="15" customHeight="1" x14ac:dyDescent="0.25">
      <c r="A111" s="318"/>
      <c r="B111" s="318"/>
      <c r="C111" s="318"/>
      <c r="D111" s="318"/>
      <c r="E111" s="318"/>
      <c r="F111" s="318"/>
      <c r="G111" s="318"/>
      <c r="H111" s="318"/>
      <c r="I111" s="318"/>
      <c r="J111" s="318"/>
      <c r="K111" s="318"/>
      <c r="L111" s="318"/>
      <c r="M111" s="318"/>
      <c r="N111" s="318"/>
    </row>
    <row r="112" spans="1:16" ht="15" customHeight="1" x14ac:dyDescent="0.25">
      <c r="A112" s="318"/>
      <c r="B112" s="318"/>
      <c r="C112" s="318"/>
      <c r="D112" s="318"/>
      <c r="E112" s="318"/>
      <c r="F112" s="318"/>
      <c r="G112" s="318"/>
      <c r="H112" s="318"/>
      <c r="I112" s="318"/>
      <c r="J112" s="318"/>
      <c r="K112" s="318"/>
      <c r="L112" s="318"/>
      <c r="M112" s="318"/>
      <c r="N112" s="318"/>
    </row>
    <row r="113" spans="1:14" ht="15" customHeight="1" x14ac:dyDescent="0.25">
      <c r="A113" s="318"/>
      <c r="B113" s="318"/>
      <c r="C113" s="318"/>
      <c r="D113" s="318"/>
      <c r="E113" s="318"/>
      <c r="F113" s="318"/>
      <c r="G113" s="318"/>
      <c r="H113" s="318"/>
      <c r="I113" s="318"/>
      <c r="J113" s="318"/>
      <c r="K113" s="318"/>
      <c r="L113" s="318"/>
      <c r="M113" s="318"/>
      <c r="N113" s="318"/>
    </row>
    <row r="114" spans="1:14" ht="15" customHeight="1" x14ac:dyDescent="0.25">
      <c r="A114" s="318"/>
      <c r="B114" s="318"/>
      <c r="C114" s="318"/>
      <c r="D114" s="318"/>
      <c r="E114" s="318"/>
      <c r="F114" s="318"/>
      <c r="G114" s="318"/>
      <c r="H114" s="318"/>
      <c r="I114" s="318"/>
      <c r="J114" s="318"/>
      <c r="K114" s="318"/>
      <c r="L114" s="318"/>
      <c r="M114" s="318"/>
      <c r="N114" s="318"/>
    </row>
    <row r="115" spans="1:14" ht="15" customHeight="1" x14ac:dyDescent="0.25">
      <c r="A115" s="318"/>
      <c r="B115" s="318"/>
      <c r="C115" s="318"/>
      <c r="D115" s="318"/>
      <c r="E115" s="318"/>
      <c r="F115" s="318"/>
      <c r="G115" s="318"/>
      <c r="H115" s="318"/>
      <c r="I115" s="318"/>
      <c r="J115" s="318"/>
      <c r="K115" s="318"/>
      <c r="L115" s="318"/>
      <c r="M115" s="318"/>
      <c r="N115" s="318"/>
    </row>
    <row r="116" spans="1:14" ht="15" customHeight="1" x14ac:dyDescent="0.25">
      <c r="A116" s="318"/>
      <c r="B116" s="318"/>
      <c r="C116" s="318"/>
      <c r="D116" s="318"/>
      <c r="E116" s="318"/>
      <c r="F116" s="318"/>
      <c r="G116" s="318"/>
      <c r="H116" s="318"/>
      <c r="I116" s="318"/>
      <c r="J116" s="318"/>
      <c r="K116" s="318"/>
      <c r="L116" s="318"/>
      <c r="M116" s="318"/>
      <c r="N116" s="318"/>
    </row>
    <row r="117" spans="1:14" ht="15" customHeight="1" x14ac:dyDescent="0.25">
      <c r="A117" s="318"/>
      <c r="B117" s="318"/>
      <c r="C117" s="318"/>
      <c r="D117" s="318"/>
      <c r="E117" s="318"/>
      <c r="F117" s="318"/>
      <c r="G117" s="318"/>
      <c r="H117" s="318"/>
      <c r="I117" s="318"/>
      <c r="J117" s="318"/>
      <c r="K117" s="318"/>
      <c r="L117" s="318"/>
      <c r="M117" s="318"/>
      <c r="N117" s="318"/>
    </row>
    <row r="118" spans="1:14" ht="15" customHeight="1" x14ac:dyDescent="0.25">
      <c r="A118" s="318"/>
      <c r="B118" s="318"/>
      <c r="C118" s="318"/>
      <c r="D118" s="318"/>
      <c r="E118" s="318"/>
      <c r="F118" s="318"/>
      <c r="G118" s="318"/>
      <c r="H118" s="318"/>
      <c r="I118" s="318"/>
      <c r="J118" s="318"/>
      <c r="K118" s="318"/>
      <c r="L118" s="318"/>
      <c r="M118" s="318"/>
      <c r="N118" s="318"/>
    </row>
    <row r="119" spans="1:14" ht="15" customHeight="1" x14ac:dyDescent="0.25">
      <c r="A119" s="318"/>
      <c r="B119" s="318"/>
      <c r="C119" s="318"/>
      <c r="D119" s="318"/>
      <c r="E119" s="318"/>
      <c r="F119" s="318"/>
      <c r="G119" s="318"/>
      <c r="H119" s="318"/>
      <c r="I119" s="318"/>
      <c r="J119" s="318"/>
      <c r="K119" s="318"/>
      <c r="L119" s="318"/>
      <c r="M119" s="318"/>
      <c r="N119" s="318"/>
    </row>
    <row r="120" spans="1:14" ht="15" customHeight="1" x14ac:dyDescent="0.25">
      <c r="A120" s="318"/>
      <c r="B120" s="318"/>
      <c r="C120" s="318"/>
      <c r="D120" s="318"/>
      <c r="E120" s="318"/>
      <c r="F120" s="318"/>
      <c r="G120" s="318"/>
      <c r="H120" s="318"/>
      <c r="I120" s="318"/>
      <c r="J120" s="318"/>
      <c r="K120" s="318"/>
      <c r="L120" s="318"/>
      <c r="M120" s="318"/>
      <c r="N120" s="318"/>
    </row>
    <row r="121" spans="1:14" ht="15" customHeight="1" x14ac:dyDescent="0.25">
      <c r="A121" s="318"/>
      <c r="B121" s="318"/>
      <c r="C121" s="318"/>
      <c r="D121" s="318"/>
      <c r="E121" s="318"/>
      <c r="F121" s="318"/>
      <c r="G121" s="318"/>
      <c r="H121" s="318"/>
      <c r="I121" s="318"/>
      <c r="J121" s="318"/>
      <c r="K121" s="318"/>
      <c r="L121" s="318"/>
      <c r="M121" s="318"/>
      <c r="N121" s="318"/>
    </row>
    <row r="122" spans="1:14" ht="15" customHeight="1" x14ac:dyDescent="0.25">
      <c r="A122" s="318"/>
      <c r="B122" s="318"/>
      <c r="C122" s="318"/>
      <c r="D122" s="318"/>
      <c r="E122" s="318"/>
      <c r="F122" s="318"/>
      <c r="G122" s="318"/>
      <c r="H122" s="318"/>
      <c r="I122" s="318"/>
      <c r="J122" s="318"/>
      <c r="K122" s="318"/>
      <c r="L122" s="318"/>
      <c r="M122" s="318"/>
      <c r="N122" s="318"/>
    </row>
    <row r="123" spans="1:14" ht="15" customHeight="1" x14ac:dyDescent="0.25">
      <c r="A123" s="318"/>
      <c r="B123" s="318"/>
      <c r="C123" s="318"/>
      <c r="D123" s="318"/>
      <c r="E123" s="318"/>
      <c r="F123" s="318"/>
      <c r="G123" s="318"/>
      <c r="H123" s="318"/>
      <c r="I123" s="318"/>
      <c r="J123" s="318"/>
      <c r="K123" s="318"/>
      <c r="L123" s="318"/>
      <c r="M123" s="318"/>
      <c r="N123" s="318"/>
    </row>
    <row r="124" spans="1:14" ht="15" customHeight="1" x14ac:dyDescent="0.25">
      <c r="A124" s="318"/>
      <c r="B124" s="318"/>
      <c r="C124" s="318"/>
      <c r="D124" s="318"/>
      <c r="E124" s="318"/>
      <c r="F124" s="318"/>
      <c r="G124" s="318"/>
      <c r="H124" s="318"/>
      <c r="I124" s="318"/>
      <c r="J124" s="318"/>
      <c r="K124" s="318"/>
      <c r="L124" s="318"/>
      <c r="M124" s="318"/>
      <c r="N124" s="318"/>
    </row>
    <row r="125" spans="1:14" ht="15" customHeight="1" x14ac:dyDescent="0.25">
      <c r="A125" s="318"/>
      <c r="B125" s="318"/>
      <c r="C125" s="318"/>
      <c r="D125" s="318"/>
      <c r="E125" s="318"/>
      <c r="F125" s="318"/>
      <c r="G125" s="318"/>
      <c r="H125" s="318"/>
      <c r="I125" s="318"/>
      <c r="J125" s="318"/>
      <c r="K125" s="318"/>
      <c r="L125" s="318"/>
      <c r="M125" s="318"/>
      <c r="N125" s="318"/>
    </row>
    <row r="126" spans="1:14" ht="15" customHeight="1" x14ac:dyDescent="0.25">
      <c r="A126" s="318"/>
      <c r="B126" s="318"/>
      <c r="C126" s="318"/>
      <c r="D126" s="318"/>
      <c r="E126" s="318"/>
      <c r="F126" s="318"/>
      <c r="G126" s="318"/>
      <c r="H126" s="318"/>
      <c r="I126" s="318"/>
      <c r="J126" s="318"/>
      <c r="K126" s="318"/>
      <c r="L126" s="318"/>
      <c r="M126" s="318"/>
      <c r="N126" s="318"/>
    </row>
    <row r="127" spans="1:14" ht="15" customHeight="1" x14ac:dyDescent="0.25">
      <c r="A127" s="318"/>
      <c r="B127" s="318"/>
      <c r="C127" s="318"/>
      <c r="D127" s="318"/>
      <c r="E127" s="318"/>
      <c r="F127" s="318"/>
      <c r="G127" s="318"/>
      <c r="H127" s="318"/>
      <c r="I127" s="318"/>
      <c r="J127" s="318"/>
      <c r="K127" s="318"/>
      <c r="L127" s="318"/>
      <c r="M127" s="318"/>
      <c r="N127" s="318"/>
    </row>
    <row r="128" spans="1:14" ht="15" customHeight="1" x14ac:dyDescent="0.25">
      <c r="A128" s="318"/>
      <c r="B128" s="318"/>
      <c r="C128" s="318"/>
      <c r="D128" s="318"/>
      <c r="E128" s="318"/>
      <c r="F128" s="318"/>
      <c r="G128" s="318"/>
      <c r="H128" s="318"/>
      <c r="I128" s="318"/>
      <c r="J128" s="318"/>
      <c r="K128" s="318"/>
      <c r="L128" s="318"/>
      <c r="M128" s="318"/>
      <c r="N128" s="318"/>
    </row>
    <row r="129" spans="1:16" ht="15" customHeight="1" x14ac:dyDescent="0.25">
      <c r="A129" s="318"/>
      <c r="B129" s="318"/>
      <c r="C129" s="318"/>
      <c r="D129" s="318"/>
      <c r="E129" s="318"/>
      <c r="F129" s="318"/>
      <c r="G129" s="318"/>
      <c r="H129" s="318"/>
      <c r="I129" s="318"/>
      <c r="J129" s="318"/>
      <c r="K129" s="318"/>
      <c r="L129" s="318"/>
      <c r="M129" s="318"/>
      <c r="N129" s="318"/>
    </row>
    <row r="130" spans="1:16" ht="15" customHeight="1" x14ac:dyDescent="0.25">
      <c r="A130" s="318"/>
      <c r="B130" s="318"/>
      <c r="C130" s="318"/>
      <c r="D130" s="318"/>
      <c r="E130" s="318"/>
      <c r="F130" s="318"/>
      <c r="G130" s="318"/>
      <c r="H130" s="318"/>
      <c r="I130" s="318"/>
      <c r="J130" s="318"/>
      <c r="K130" s="318"/>
      <c r="L130" s="318"/>
      <c r="M130" s="318"/>
      <c r="N130" s="318"/>
    </row>
    <row r="131" spans="1:16" ht="15" customHeight="1" x14ac:dyDescent="0.25">
      <c r="A131" s="318"/>
      <c r="B131" s="318"/>
      <c r="C131" s="318"/>
      <c r="D131" s="318"/>
      <c r="E131" s="318"/>
      <c r="F131" s="318"/>
      <c r="G131" s="318"/>
      <c r="H131" s="318"/>
      <c r="I131" s="318"/>
      <c r="J131" s="318"/>
      <c r="K131" s="318"/>
      <c r="L131" s="318"/>
      <c r="M131" s="318"/>
      <c r="N131" s="318"/>
    </row>
    <row r="132" spans="1:16" ht="15" customHeight="1" x14ac:dyDescent="0.25">
      <c r="A132" s="318"/>
      <c r="B132" s="318"/>
      <c r="C132" s="318"/>
      <c r="D132" s="318"/>
      <c r="E132" s="318"/>
      <c r="F132" s="318"/>
      <c r="G132" s="318"/>
      <c r="H132" s="318"/>
      <c r="I132" s="318"/>
      <c r="J132" s="318"/>
      <c r="K132" s="318"/>
      <c r="L132" s="318"/>
      <c r="M132" s="318"/>
      <c r="N132" s="318"/>
    </row>
    <row r="133" spans="1:16" ht="16.5" customHeight="1" thickBot="1" x14ac:dyDescent="0.3">
      <c r="A133" s="408" t="s">
        <v>170</v>
      </c>
      <c r="B133" s="408"/>
      <c r="C133" s="408"/>
      <c r="D133" s="408"/>
      <c r="E133" s="408"/>
      <c r="F133" s="408"/>
      <c r="G133" s="408"/>
      <c r="H133" s="408"/>
      <c r="I133" s="408"/>
      <c r="J133" s="408"/>
      <c r="K133" s="408"/>
      <c r="L133" s="408"/>
      <c r="M133" s="434"/>
      <c r="N133" s="434"/>
    </row>
    <row r="134" spans="1:16" ht="16.5" customHeight="1" thickBot="1" x14ac:dyDescent="0.3">
      <c r="A134" s="169" t="s">
        <v>4</v>
      </c>
      <c r="B134" s="170" t="s">
        <v>5</v>
      </c>
      <c r="C134" s="272"/>
      <c r="D134" s="272"/>
      <c r="E134" s="429" t="s">
        <v>45</v>
      </c>
      <c r="F134" s="437"/>
      <c r="G134" s="429" t="s">
        <v>46</v>
      </c>
      <c r="H134" s="437"/>
      <c r="I134" s="429" t="s">
        <v>47</v>
      </c>
      <c r="J134" s="437"/>
      <c r="K134" s="429" t="s">
        <v>48</v>
      </c>
      <c r="L134" s="438"/>
      <c r="M134" s="439" t="s">
        <v>10</v>
      </c>
      <c r="N134" s="440"/>
      <c r="O134" s="429" t="s">
        <v>171</v>
      </c>
      <c r="P134" s="430"/>
    </row>
    <row r="135" spans="1:16" ht="15.75" customHeight="1" x14ac:dyDescent="0.25">
      <c r="A135" s="287"/>
      <c r="B135" s="288"/>
      <c r="C135" s="289"/>
      <c r="D135" s="289"/>
      <c r="E135" s="320" t="s">
        <v>166</v>
      </c>
      <c r="F135" s="320" t="s">
        <v>146</v>
      </c>
      <c r="G135" s="320" t="s">
        <v>166</v>
      </c>
      <c r="H135" s="320" t="s">
        <v>146</v>
      </c>
      <c r="I135" s="320" t="s">
        <v>166</v>
      </c>
      <c r="J135" s="320" t="s">
        <v>146</v>
      </c>
      <c r="K135" s="320" t="s">
        <v>166</v>
      </c>
      <c r="L135" s="320" t="s">
        <v>146</v>
      </c>
      <c r="M135" s="290" t="s">
        <v>166</v>
      </c>
      <c r="N135" s="328" t="s">
        <v>146</v>
      </c>
      <c r="O135" s="227" t="s">
        <v>166</v>
      </c>
      <c r="P135" s="228" t="s">
        <v>146</v>
      </c>
    </row>
    <row r="136" spans="1:16" ht="15.75" customHeight="1" x14ac:dyDescent="0.25">
      <c r="A136" s="265" t="s">
        <v>125</v>
      </c>
      <c r="B136" s="288" t="s">
        <v>13</v>
      </c>
      <c r="C136" s="288"/>
      <c r="D136" s="288"/>
      <c r="E136" s="296"/>
      <c r="F136" s="296"/>
      <c r="G136" s="296"/>
      <c r="H136" s="296"/>
      <c r="I136" s="296"/>
      <c r="J136" s="296"/>
      <c r="K136" s="296"/>
      <c r="L136" s="296"/>
      <c r="M136" s="296"/>
      <c r="N136" s="329"/>
      <c r="O136" s="230"/>
      <c r="P136" s="231"/>
    </row>
    <row r="137" spans="1:16" ht="15.75" customHeight="1" x14ac:dyDescent="0.25">
      <c r="A137" s="265"/>
      <c r="B137" s="288" t="s">
        <v>153</v>
      </c>
      <c r="C137" s="288"/>
      <c r="D137" s="288"/>
      <c r="E137" s="292">
        <v>3606534.09</v>
      </c>
      <c r="F137" s="292">
        <v>3238104.9</v>
      </c>
      <c r="G137" s="292">
        <v>3606534.09</v>
      </c>
      <c r="H137" s="292">
        <v>3303477.85</v>
      </c>
      <c r="I137" s="292"/>
      <c r="J137" s="292"/>
      <c r="K137" s="292"/>
      <c r="L137" s="292"/>
      <c r="M137" s="292">
        <f t="shared" ref="M137:N140" si="14">+E137+G137+I137+K137</f>
        <v>7213068.1799999997</v>
      </c>
      <c r="N137" s="330">
        <f t="shared" si="14"/>
        <v>6541582.75</v>
      </c>
      <c r="O137" s="331">
        <f t="shared" ref="O137:P139" si="15">+M137+O71</f>
        <v>39105193.149999999</v>
      </c>
      <c r="P137" s="332">
        <f t="shared" si="15"/>
        <v>32496202.089999996</v>
      </c>
    </row>
    <row r="138" spans="1:16" ht="15.75" customHeight="1" x14ac:dyDescent="0.25">
      <c r="A138" s="265"/>
      <c r="B138" s="288" t="s">
        <v>167</v>
      </c>
      <c r="C138" s="288"/>
      <c r="D138" s="288"/>
      <c r="E138" s="292"/>
      <c r="F138" s="292"/>
      <c r="G138" s="292"/>
      <c r="H138" s="292"/>
      <c r="I138" s="292"/>
      <c r="J138" s="292"/>
      <c r="K138" s="292"/>
      <c r="L138" s="292"/>
      <c r="M138" s="292">
        <f t="shared" si="14"/>
        <v>0</v>
      </c>
      <c r="N138" s="330">
        <f t="shared" si="14"/>
        <v>0</v>
      </c>
      <c r="O138" s="331">
        <f t="shared" si="15"/>
        <v>0</v>
      </c>
      <c r="P138" s="332">
        <f t="shared" si="15"/>
        <v>3022422.28</v>
      </c>
    </row>
    <row r="139" spans="1:16" ht="15.75" customHeight="1" x14ac:dyDescent="0.25">
      <c r="A139" s="265"/>
      <c r="B139" s="288" t="s">
        <v>154</v>
      </c>
      <c r="C139" s="288"/>
      <c r="D139" s="288"/>
      <c r="E139" s="292"/>
      <c r="F139" s="292">
        <v>364558.55</v>
      </c>
      <c r="G139" s="292"/>
      <c r="H139" s="292">
        <v>371792.77</v>
      </c>
      <c r="I139" s="292"/>
      <c r="J139" s="292"/>
      <c r="K139" s="292"/>
      <c r="L139" s="292"/>
      <c r="M139" s="292">
        <f t="shared" si="14"/>
        <v>0</v>
      </c>
      <c r="N139" s="330">
        <f t="shared" si="14"/>
        <v>736351.32000000007</v>
      </c>
      <c r="O139" s="331">
        <f t="shared" si="15"/>
        <v>0</v>
      </c>
      <c r="P139" s="332">
        <f t="shared" si="15"/>
        <v>3911853.6100000003</v>
      </c>
    </row>
    <row r="140" spans="1:16" ht="15.75" customHeight="1" x14ac:dyDescent="0.25">
      <c r="A140" s="265"/>
      <c r="B140" s="288" t="s">
        <v>201</v>
      </c>
      <c r="C140" s="288"/>
      <c r="D140" s="288"/>
      <c r="E140" s="292"/>
      <c r="F140" s="292"/>
      <c r="G140" s="292"/>
      <c r="H140" s="333">
        <v>-31409.23</v>
      </c>
      <c r="I140" s="292"/>
      <c r="J140" s="292"/>
      <c r="K140" s="292"/>
      <c r="L140" s="292"/>
      <c r="M140" s="292">
        <f t="shared" si="14"/>
        <v>0</v>
      </c>
      <c r="N140" s="334">
        <f t="shared" si="14"/>
        <v>-31409.23</v>
      </c>
      <c r="O140" s="331">
        <f>+M140+O72</f>
        <v>0</v>
      </c>
      <c r="P140" s="335">
        <f>+N140</f>
        <v>-31409.23</v>
      </c>
    </row>
    <row r="141" spans="1:16" ht="15.75" customHeight="1" x14ac:dyDescent="0.25">
      <c r="A141" s="265"/>
      <c r="B141" s="288" t="s">
        <v>126</v>
      </c>
      <c r="C141" s="288"/>
      <c r="D141" s="288"/>
      <c r="E141" s="292">
        <f>SUM(E137:E140)</f>
        <v>3606534.09</v>
      </c>
      <c r="F141" s="292">
        <f>SUM(F137:F140)</f>
        <v>3602663.4499999997</v>
      </c>
      <c r="G141" s="292">
        <f t="shared" ref="G141:P141" si="16">SUM(G137:G140)</f>
        <v>3606534.09</v>
      </c>
      <c r="H141" s="292">
        <f t="shared" si="16"/>
        <v>3643861.39</v>
      </c>
      <c r="I141" s="292">
        <f t="shared" si="16"/>
        <v>0</v>
      </c>
      <c r="J141" s="292">
        <f t="shared" si="16"/>
        <v>0</v>
      </c>
      <c r="K141" s="292">
        <f t="shared" si="16"/>
        <v>0</v>
      </c>
      <c r="L141" s="292">
        <f t="shared" si="16"/>
        <v>0</v>
      </c>
      <c r="M141" s="292">
        <f t="shared" si="16"/>
        <v>7213068.1799999997</v>
      </c>
      <c r="N141" s="330">
        <f t="shared" si="16"/>
        <v>7246524.8399999999</v>
      </c>
      <c r="O141" s="336">
        <f t="shared" si="16"/>
        <v>39105193.149999999</v>
      </c>
      <c r="P141" s="337">
        <f t="shared" si="16"/>
        <v>39399068.75</v>
      </c>
    </row>
    <row r="142" spans="1:16" ht="15.75" customHeight="1" x14ac:dyDescent="0.25">
      <c r="A142" s="294"/>
      <c r="B142" s="288"/>
      <c r="C142" s="288"/>
      <c r="D142" s="288"/>
      <c r="E142" s="295"/>
      <c r="F142" s="232"/>
      <c r="G142" s="295"/>
      <c r="H142" s="295"/>
      <c r="I142" s="295"/>
      <c r="J142" s="295"/>
      <c r="K142" s="295"/>
      <c r="L142" s="295"/>
      <c r="M142" s="232"/>
      <c r="N142" s="338"/>
      <c r="O142" s="230"/>
      <c r="P142" s="231"/>
    </row>
    <row r="143" spans="1:16" ht="15.75" customHeight="1" x14ac:dyDescent="0.25">
      <c r="A143" s="294"/>
      <c r="B143" s="288" t="s">
        <v>14</v>
      </c>
      <c r="C143" s="288"/>
      <c r="D143" s="288"/>
      <c r="E143" s="296"/>
      <c r="F143" s="296"/>
      <c r="G143" s="296"/>
      <c r="H143" s="296"/>
      <c r="I143" s="296"/>
      <c r="J143" s="296"/>
      <c r="K143" s="296"/>
      <c r="L143" s="296"/>
      <c r="M143" s="296"/>
      <c r="N143" s="329"/>
      <c r="O143" s="230"/>
      <c r="P143" s="231"/>
    </row>
    <row r="144" spans="1:16" ht="15" customHeight="1" x14ac:dyDescent="0.25">
      <c r="A144" s="267">
        <v>111</v>
      </c>
      <c r="B144" s="298" t="s">
        <v>15</v>
      </c>
      <c r="C144" s="299" t="s">
        <v>15</v>
      </c>
      <c r="D144" s="298" t="b">
        <f>C144=B144</f>
        <v>1</v>
      </c>
      <c r="E144" s="26">
        <v>98000</v>
      </c>
      <c r="F144" s="303">
        <v>109574.14</v>
      </c>
      <c r="G144" s="26">
        <v>98000</v>
      </c>
      <c r="H144" s="303">
        <v>102556.8</v>
      </c>
      <c r="I144" s="303"/>
      <c r="J144" s="303"/>
      <c r="K144" s="303"/>
      <c r="L144" s="303"/>
      <c r="M144" s="303">
        <f t="shared" ref="M144:N165" si="17">+E144+G144+I144+K144</f>
        <v>196000</v>
      </c>
      <c r="N144" s="339">
        <f t="shared" si="17"/>
        <v>212130.94</v>
      </c>
      <c r="O144" s="232">
        <f t="shared" ref="O144:P159" si="18">+M144+O77</f>
        <v>882000</v>
      </c>
      <c r="P144" s="233">
        <f t="shared" si="18"/>
        <v>874509.04</v>
      </c>
    </row>
    <row r="145" spans="1:16" ht="15" customHeight="1" x14ac:dyDescent="0.25">
      <c r="A145" s="267">
        <v>113</v>
      </c>
      <c r="B145" s="298" t="s">
        <v>142</v>
      </c>
      <c r="C145" s="299" t="s">
        <v>142</v>
      </c>
      <c r="D145" s="298" t="b">
        <f t="shared" ref="D145:D165" si="19">C145=B145</f>
        <v>1</v>
      </c>
      <c r="E145" s="26">
        <v>11595</v>
      </c>
      <c r="F145" s="303">
        <v>11373.95</v>
      </c>
      <c r="G145" s="26">
        <f>11595-4313.14</f>
        <v>7281.86</v>
      </c>
      <c r="H145" s="303">
        <v>11362.43</v>
      </c>
      <c r="I145" s="303"/>
      <c r="J145" s="303"/>
      <c r="K145" s="303"/>
      <c r="L145" s="303"/>
      <c r="M145" s="303">
        <f t="shared" si="17"/>
        <v>18876.86</v>
      </c>
      <c r="N145" s="339">
        <f t="shared" si="17"/>
        <v>22736.38</v>
      </c>
      <c r="O145" s="232">
        <f t="shared" si="18"/>
        <v>100041.86</v>
      </c>
      <c r="P145" s="233">
        <f t="shared" si="18"/>
        <v>102841.95000000001</v>
      </c>
    </row>
    <row r="146" spans="1:16" ht="15" customHeight="1" x14ac:dyDescent="0.25">
      <c r="A146" s="267">
        <v>122</v>
      </c>
      <c r="B146" s="298" t="s">
        <v>17</v>
      </c>
      <c r="C146" s="299" t="s">
        <v>17</v>
      </c>
      <c r="D146" s="298" t="b">
        <f t="shared" si="19"/>
        <v>1</v>
      </c>
      <c r="E146" s="26">
        <v>8510.26</v>
      </c>
      <c r="F146" s="303">
        <v>1200</v>
      </c>
      <c r="G146" s="26">
        <v>8510.26</v>
      </c>
      <c r="H146" s="303">
        <v>0</v>
      </c>
      <c r="I146" s="303"/>
      <c r="J146" s="303"/>
      <c r="K146" s="303"/>
      <c r="L146" s="303"/>
      <c r="M146" s="303">
        <f t="shared" si="17"/>
        <v>17020.52</v>
      </c>
      <c r="N146" s="339">
        <f t="shared" si="17"/>
        <v>1200</v>
      </c>
      <c r="O146" s="232">
        <f t="shared" si="18"/>
        <v>68082.03</v>
      </c>
      <c r="P146" s="233">
        <f t="shared" si="18"/>
        <v>77587.100000000006</v>
      </c>
    </row>
    <row r="147" spans="1:16" ht="15" customHeight="1" x14ac:dyDescent="0.25">
      <c r="A147" s="267">
        <v>163</v>
      </c>
      <c r="B147" s="298" t="s">
        <v>18</v>
      </c>
      <c r="C147" s="299" t="s">
        <v>18</v>
      </c>
      <c r="D147" s="298" t="b">
        <f t="shared" si="19"/>
        <v>1</v>
      </c>
      <c r="E147" s="26">
        <f>40000+60260</f>
        <v>100260</v>
      </c>
      <c r="F147" s="303">
        <v>94769</v>
      </c>
      <c r="G147" s="26">
        <f>40000-38773.2</f>
        <v>1226.8000000000029</v>
      </c>
      <c r="H147" s="303">
        <v>39771.5</v>
      </c>
      <c r="I147" s="303"/>
      <c r="J147" s="303"/>
      <c r="K147" s="303"/>
      <c r="L147" s="303"/>
      <c r="M147" s="303">
        <f t="shared" si="17"/>
        <v>101486.8</v>
      </c>
      <c r="N147" s="339">
        <f t="shared" si="17"/>
        <v>134540.5</v>
      </c>
      <c r="O147" s="232">
        <f t="shared" si="18"/>
        <v>963384.8</v>
      </c>
      <c r="P147" s="233">
        <f t="shared" si="18"/>
        <v>425221</v>
      </c>
    </row>
    <row r="148" spans="1:16" ht="15" customHeight="1" x14ac:dyDescent="0.25">
      <c r="A148" s="267">
        <v>169</v>
      </c>
      <c r="B148" s="298" t="s">
        <v>137</v>
      </c>
      <c r="C148" s="299" t="s">
        <v>137</v>
      </c>
      <c r="D148" s="298" t="b">
        <f t="shared" si="19"/>
        <v>1</v>
      </c>
      <c r="E148" s="26">
        <v>0</v>
      </c>
      <c r="F148" s="303">
        <v>1600</v>
      </c>
      <c r="G148" s="26">
        <v>0</v>
      </c>
      <c r="H148" s="303">
        <v>0</v>
      </c>
      <c r="I148" s="303"/>
      <c r="J148" s="303"/>
      <c r="K148" s="303"/>
      <c r="L148" s="303"/>
      <c r="M148" s="303">
        <f t="shared" si="17"/>
        <v>0</v>
      </c>
      <c r="N148" s="339">
        <f t="shared" si="17"/>
        <v>1600</v>
      </c>
      <c r="O148" s="232">
        <f t="shared" si="18"/>
        <v>33815</v>
      </c>
      <c r="P148" s="233">
        <f t="shared" si="18"/>
        <v>16726</v>
      </c>
    </row>
    <row r="149" spans="1:16" ht="15" customHeight="1" x14ac:dyDescent="0.25">
      <c r="A149" s="267">
        <v>171</v>
      </c>
      <c r="B149" s="298" t="s">
        <v>138</v>
      </c>
      <c r="C149" s="299" t="s">
        <v>138</v>
      </c>
      <c r="D149" s="298" t="b">
        <f t="shared" si="19"/>
        <v>1</v>
      </c>
      <c r="E149" s="26">
        <v>0</v>
      </c>
      <c r="F149" s="303">
        <v>7400</v>
      </c>
      <c r="G149" s="26">
        <v>0</v>
      </c>
      <c r="H149" s="303">
        <v>6400</v>
      </c>
      <c r="I149" s="303"/>
      <c r="J149" s="303"/>
      <c r="K149" s="303"/>
      <c r="L149" s="303"/>
      <c r="M149" s="303">
        <f t="shared" si="17"/>
        <v>0</v>
      </c>
      <c r="N149" s="339">
        <f t="shared" si="17"/>
        <v>13800</v>
      </c>
      <c r="O149" s="232">
        <f t="shared" si="18"/>
        <v>39320</v>
      </c>
      <c r="P149" s="233">
        <f t="shared" si="18"/>
        <v>26000</v>
      </c>
    </row>
    <row r="150" spans="1:16" ht="15" customHeight="1" x14ac:dyDescent="0.25">
      <c r="A150" s="267">
        <v>174</v>
      </c>
      <c r="B150" s="298" t="s">
        <v>19</v>
      </c>
      <c r="C150" s="299" t="s">
        <v>19</v>
      </c>
      <c r="D150" s="298" t="b">
        <f t="shared" si="19"/>
        <v>1</v>
      </c>
      <c r="E150" s="26">
        <v>6765</v>
      </c>
      <c r="F150" s="303">
        <v>4535</v>
      </c>
      <c r="G150" s="26">
        <v>6765</v>
      </c>
      <c r="H150" s="303">
        <v>4535</v>
      </c>
      <c r="I150" s="303"/>
      <c r="J150" s="303"/>
      <c r="K150" s="303"/>
      <c r="L150" s="303"/>
      <c r="M150" s="303">
        <f t="shared" si="17"/>
        <v>13530</v>
      </c>
      <c r="N150" s="339">
        <f t="shared" si="17"/>
        <v>9070</v>
      </c>
      <c r="O150" s="232">
        <f t="shared" si="18"/>
        <v>84425</v>
      </c>
      <c r="P150" s="233">
        <f t="shared" si="18"/>
        <v>38115</v>
      </c>
    </row>
    <row r="151" spans="1:16" ht="15" customHeight="1" x14ac:dyDescent="0.25">
      <c r="A151" s="267">
        <v>182</v>
      </c>
      <c r="B151" s="298" t="s">
        <v>20</v>
      </c>
      <c r="C151" s="299" t="s">
        <v>20</v>
      </c>
      <c r="D151" s="298" t="b">
        <f t="shared" si="19"/>
        <v>1</v>
      </c>
      <c r="E151" s="26">
        <v>18600</v>
      </c>
      <c r="F151" s="303">
        <v>0</v>
      </c>
      <c r="G151" s="26">
        <v>18600</v>
      </c>
      <c r="H151" s="303">
        <v>0</v>
      </c>
      <c r="I151" s="303"/>
      <c r="J151" s="303"/>
      <c r="K151" s="303"/>
      <c r="L151" s="303"/>
      <c r="M151" s="303">
        <f t="shared" si="17"/>
        <v>37200</v>
      </c>
      <c r="N151" s="339">
        <f t="shared" si="17"/>
        <v>0</v>
      </c>
      <c r="O151" s="232">
        <f t="shared" si="18"/>
        <v>443600</v>
      </c>
      <c r="P151" s="233">
        <f t="shared" si="18"/>
        <v>468400</v>
      </c>
    </row>
    <row r="152" spans="1:16" ht="15" customHeight="1" x14ac:dyDescent="0.25">
      <c r="A152" s="267">
        <v>197</v>
      </c>
      <c r="B152" s="298" t="s">
        <v>21</v>
      </c>
      <c r="C152" s="299" t="s">
        <v>21</v>
      </c>
      <c r="D152" s="298" t="b">
        <f t="shared" si="19"/>
        <v>1</v>
      </c>
      <c r="E152" s="26">
        <v>65000</v>
      </c>
      <c r="F152" s="303">
        <v>52000</v>
      </c>
      <c r="G152" s="26">
        <f>65000-43333.33</f>
        <v>21666.67</v>
      </c>
      <c r="H152" s="303">
        <v>52000</v>
      </c>
      <c r="I152" s="303"/>
      <c r="J152" s="303"/>
      <c r="K152" s="303"/>
      <c r="L152" s="303"/>
      <c r="M152" s="303">
        <f t="shared" si="17"/>
        <v>86666.67</v>
      </c>
      <c r="N152" s="339">
        <f t="shared" si="17"/>
        <v>104000</v>
      </c>
      <c r="O152" s="232">
        <f t="shared" si="18"/>
        <v>476666.67</v>
      </c>
      <c r="P152" s="233">
        <f t="shared" si="18"/>
        <v>364000</v>
      </c>
    </row>
    <row r="153" spans="1:16" ht="15" customHeight="1" x14ac:dyDescent="0.25">
      <c r="A153" s="270">
        <v>199</v>
      </c>
      <c r="B153" s="302" t="s">
        <v>22</v>
      </c>
      <c r="C153" s="299" t="s">
        <v>22</v>
      </c>
      <c r="D153" s="298" t="b">
        <f t="shared" si="19"/>
        <v>1</v>
      </c>
      <c r="E153" s="26">
        <v>59158</v>
      </c>
      <c r="F153" s="327">
        <v>37959.42</v>
      </c>
      <c r="G153" s="26">
        <f>49158-8442.8</f>
        <v>40715.199999999997</v>
      </c>
      <c r="H153" s="327">
        <v>86093.1</v>
      </c>
      <c r="I153" s="303"/>
      <c r="J153" s="327"/>
      <c r="K153" s="303"/>
      <c r="L153" s="327"/>
      <c r="M153" s="327">
        <f t="shared" si="17"/>
        <v>99873.2</v>
      </c>
      <c r="N153" s="340">
        <f t="shared" si="17"/>
        <v>124052.52</v>
      </c>
      <c r="O153" s="232">
        <f t="shared" si="18"/>
        <v>586379.79999999993</v>
      </c>
      <c r="P153" s="233">
        <f t="shared" si="18"/>
        <v>503262.60000000003</v>
      </c>
    </row>
    <row r="154" spans="1:16" ht="15" customHeight="1" x14ac:dyDescent="0.25">
      <c r="A154" s="267">
        <v>261</v>
      </c>
      <c r="B154" s="298" t="s">
        <v>27</v>
      </c>
      <c r="C154" s="299" t="s">
        <v>27</v>
      </c>
      <c r="D154" s="298" t="b">
        <f t="shared" si="19"/>
        <v>1</v>
      </c>
      <c r="E154" s="26">
        <v>68887.98</v>
      </c>
      <c r="F154" s="303">
        <v>72232.52</v>
      </c>
      <c r="G154" s="26">
        <f>112906.11-112906.11</f>
        <v>0</v>
      </c>
      <c r="H154" s="303">
        <v>60247.3</v>
      </c>
      <c r="I154" s="303"/>
      <c r="J154" s="303"/>
      <c r="K154" s="303"/>
      <c r="L154" s="303"/>
      <c r="M154" s="303">
        <f t="shared" si="17"/>
        <v>68887.98</v>
      </c>
      <c r="N154" s="339">
        <f t="shared" si="17"/>
        <v>132479.82</v>
      </c>
      <c r="O154" s="232">
        <f t="shared" si="18"/>
        <v>746324.62</v>
      </c>
      <c r="P154" s="233">
        <f t="shared" si="18"/>
        <v>553303.87999999989</v>
      </c>
    </row>
    <row r="155" spans="1:16" ht="15" customHeight="1" x14ac:dyDescent="0.25">
      <c r="A155" s="267">
        <v>262</v>
      </c>
      <c r="B155" s="298" t="s">
        <v>28</v>
      </c>
      <c r="C155" s="299" t="s">
        <v>28</v>
      </c>
      <c r="D155" s="298" t="b">
        <f t="shared" si="19"/>
        <v>1</v>
      </c>
      <c r="E155" s="26">
        <v>1200</v>
      </c>
      <c r="F155" s="303">
        <v>4756.17</v>
      </c>
      <c r="G155" s="26">
        <v>1200</v>
      </c>
      <c r="H155" s="303">
        <v>0</v>
      </c>
      <c r="I155" s="303"/>
      <c r="J155" s="303"/>
      <c r="K155" s="303"/>
      <c r="L155" s="303"/>
      <c r="M155" s="303">
        <f t="shared" si="17"/>
        <v>2400</v>
      </c>
      <c r="N155" s="339">
        <f t="shared" si="17"/>
        <v>4756.17</v>
      </c>
      <c r="O155" s="232">
        <f t="shared" si="18"/>
        <v>9600</v>
      </c>
      <c r="P155" s="233">
        <f t="shared" si="18"/>
        <v>11978.67</v>
      </c>
    </row>
    <row r="156" spans="1:16" ht="15" customHeight="1" x14ac:dyDescent="0.25">
      <c r="A156" s="267">
        <v>266</v>
      </c>
      <c r="B156" s="298" t="s">
        <v>29</v>
      </c>
      <c r="C156" s="299" t="s">
        <v>29</v>
      </c>
      <c r="D156" s="298" t="b">
        <f t="shared" si="19"/>
        <v>1</v>
      </c>
      <c r="E156" s="26">
        <v>175013.54</v>
      </c>
      <c r="F156" s="303">
        <v>63524.959999999999</v>
      </c>
      <c r="G156" s="26">
        <v>175013.54</v>
      </c>
      <c r="H156" s="303">
        <v>45186</v>
      </c>
      <c r="I156" s="303"/>
      <c r="J156" s="303"/>
      <c r="K156" s="303"/>
      <c r="L156" s="303"/>
      <c r="M156" s="303">
        <f t="shared" si="17"/>
        <v>350027.08</v>
      </c>
      <c r="N156" s="339">
        <f t="shared" si="17"/>
        <v>108710.95999999999</v>
      </c>
      <c r="O156" s="232">
        <f t="shared" si="18"/>
        <v>1400108.37</v>
      </c>
      <c r="P156" s="233">
        <f t="shared" si="18"/>
        <v>1614211.44</v>
      </c>
    </row>
    <row r="157" spans="1:16" ht="15" customHeight="1" x14ac:dyDescent="0.25">
      <c r="A157" s="267">
        <v>267</v>
      </c>
      <c r="B157" s="298" t="s">
        <v>30</v>
      </c>
      <c r="C157" s="299" t="s">
        <v>30</v>
      </c>
      <c r="D157" s="298" t="b">
        <f t="shared" si="19"/>
        <v>1</v>
      </c>
      <c r="E157" s="26">
        <v>2000</v>
      </c>
      <c r="F157" s="303">
        <v>0</v>
      </c>
      <c r="G157" s="26">
        <v>2000</v>
      </c>
      <c r="H157" s="303">
        <v>0</v>
      </c>
      <c r="I157" s="303"/>
      <c r="J157" s="303"/>
      <c r="K157" s="303"/>
      <c r="L157" s="303"/>
      <c r="M157" s="303">
        <f t="shared" si="17"/>
        <v>4000</v>
      </c>
      <c r="N157" s="339">
        <f t="shared" si="17"/>
        <v>0</v>
      </c>
      <c r="O157" s="232">
        <f t="shared" si="18"/>
        <v>16000</v>
      </c>
      <c r="P157" s="233">
        <f t="shared" si="18"/>
        <v>0</v>
      </c>
    </row>
    <row r="158" spans="1:16" ht="15" customHeight="1" x14ac:dyDescent="0.25">
      <c r="A158" s="267">
        <v>268</v>
      </c>
      <c r="B158" s="298" t="s">
        <v>31</v>
      </c>
      <c r="C158" s="299" t="s">
        <v>31</v>
      </c>
      <c r="D158" s="298" t="b">
        <f t="shared" si="19"/>
        <v>1</v>
      </c>
      <c r="E158" s="26">
        <v>17555.400000000001</v>
      </c>
      <c r="F158" s="303">
        <v>0</v>
      </c>
      <c r="G158" s="26">
        <v>17555.400000000001</v>
      </c>
      <c r="H158" s="303">
        <v>34837</v>
      </c>
      <c r="I158" s="303"/>
      <c r="J158" s="303"/>
      <c r="K158" s="303"/>
      <c r="L158" s="303"/>
      <c r="M158" s="303">
        <f t="shared" si="17"/>
        <v>35110.800000000003</v>
      </c>
      <c r="N158" s="339">
        <f t="shared" si="17"/>
        <v>34837</v>
      </c>
      <c r="O158" s="232">
        <f t="shared" si="18"/>
        <v>140443.20000000001</v>
      </c>
      <c r="P158" s="233">
        <f t="shared" si="18"/>
        <v>133358.75</v>
      </c>
    </row>
    <row r="159" spans="1:16" ht="15" customHeight="1" x14ac:dyDescent="0.25">
      <c r="A159" s="267">
        <v>269</v>
      </c>
      <c r="B159" s="298" t="s">
        <v>32</v>
      </c>
      <c r="C159" s="299" t="s">
        <v>32</v>
      </c>
      <c r="D159" s="298" t="b">
        <f t="shared" si="19"/>
        <v>1</v>
      </c>
      <c r="E159" s="26">
        <v>1000</v>
      </c>
      <c r="F159" s="303">
        <v>0</v>
      </c>
      <c r="G159" s="26">
        <v>1000</v>
      </c>
      <c r="H159" s="303">
        <v>9996</v>
      </c>
      <c r="I159" s="303"/>
      <c r="J159" s="303"/>
      <c r="K159" s="303"/>
      <c r="L159" s="303"/>
      <c r="M159" s="303">
        <f t="shared" si="17"/>
        <v>2000</v>
      </c>
      <c r="N159" s="339">
        <f t="shared" si="17"/>
        <v>9996</v>
      </c>
      <c r="O159" s="232">
        <f t="shared" si="18"/>
        <v>8000</v>
      </c>
      <c r="P159" s="233">
        <f t="shared" si="18"/>
        <v>9996</v>
      </c>
    </row>
    <row r="160" spans="1:16" ht="15" customHeight="1" x14ac:dyDescent="0.25">
      <c r="A160" s="267">
        <v>292</v>
      </c>
      <c r="B160" s="298" t="s">
        <v>34</v>
      </c>
      <c r="C160" s="299" t="s">
        <v>34</v>
      </c>
      <c r="D160" s="298" t="b">
        <f t="shared" si="19"/>
        <v>1</v>
      </c>
      <c r="E160" s="26">
        <v>0</v>
      </c>
      <c r="F160" s="303">
        <v>49083.5</v>
      </c>
      <c r="G160" s="26">
        <v>0</v>
      </c>
      <c r="H160" s="303">
        <v>4526</v>
      </c>
      <c r="I160" s="303"/>
      <c r="J160" s="303"/>
      <c r="K160" s="303"/>
      <c r="L160" s="303"/>
      <c r="M160" s="303">
        <f t="shared" si="17"/>
        <v>0</v>
      </c>
      <c r="N160" s="339">
        <f t="shared" si="17"/>
        <v>53609.5</v>
      </c>
      <c r="O160" s="232">
        <f t="shared" ref="O160:P165" si="20">+M160+O93</f>
        <v>133636.26</v>
      </c>
      <c r="P160" s="233">
        <f t="shared" si="20"/>
        <v>103493.05</v>
      </c>
    </row>
    <row r="161" spans="1:16" ht="15" customHeight="1" x14ac:dyDescent="0.25">
      <c r="A161" s="267">
        <v>295</v>
      </c>
      <c r="B161" s="298" t="s">
        <v>35</v>
      </c>
      <c r="C161" s="299" t="s">
        <v>35</v>
      </c>
      <c r="D161" s="298" t="b">
        <f t="shared" si="19"/>
        <v>1</v>
      </c>
      <c r="E161" s="26">
        <v>2080137.73</v>
      </c>
      <c r="F161" s="303">
        <v>2357385.7000000002</v>
      </c>
      <c r="G161" s="26">
        <f>2080137.73+342820.86</f>
        <v>2422958.59</v>
      </c>
      <c r="H161" s="303">
        <v>2744618.47</v>
      </c>
      <c r="I161" s="303"/>
      <c r="J161" s="303"/>
      <c r="K161" s="303"/>
      <c r="L161" s="303"/>
      <c r="M161" s="303">
        <f t="shared" si="17"/>
        <v>4503096.32</v>
      </c>
      <c r="N161" s="339">
        <f t="shared" si="17"/>
        <v>5102004.17</v>
      </c>
      <c r="O161" s="232">
        <f t="shared" si="20"/>
        <v>16983922.759999998</v>
      </c>
      <c r="P161" s="233">
        <f t="shared" si="20"/>
        <v>16785919.850000001</v>
      </c>
    </row>
    <row r="162" spans="1:16" ht="15" customHeight="1" x14ac:dyDescent="0.25">
      <c r="A162" s="267">
        <v>297</v>
      </c>
      <c r="B162" s="298" t="s">
        <v>36</v>
      </c>
      <c r="C162" s="299" t="s">
        <v>36</v>
      </c>
      <c r="D162" s="298" t="b">
        <f t="shared" si="19"/>
        <v>1</v>
      </c>
      <c r="E162" s="26">
        <v>1000</v>
      </c>
      <c r="F162" s="303">
        <v>5000</v>
      </c>
      <c r="G162" s="26">
        <v>1000</v>
      </c>
      <c r="H162" s="303">
        <v>0</v>
      </c>
      <c r="I162" s="303"/>
      <c r="J162" s="303"/>
      <c r="K162" s="303"/>
      <c r="L162" s="303"/>
      <c r="M162" s="303">
        <f t="shared" si="17"/>
        <v>2000</v>
      </c>
      <c r="N162" s="339">
        <f t="shared" si="17"/>
        <v>5000</v>
      </c>
      <c r="O162" s="232">
        <f t="shared" si="20"/>
        <v>24731.62</v>
      </c>
      <c r="P162" s="233">
        <f t="shared" si="20"/>
        <v>26727.1</v>
      </c>
    </row>
    <row r="163" spans="1:16" ht="15" customHeight="1" x14ac:dyDescent="0.25">
      <c r="A163" s="267">
        <v>298</v>
      </c>
      <c r="B163" s="302" t="s">
        <v>37</v>
      </c>
      <c r="C163" s="299" t="s">
        <v>37</v>
      </c>
      <c r="D163" s="298" t="b">
        <f t="shared" si="19"/>
        <v>1</v>
      </c>
      <c r="E163" s="26">
        <v>50000</v>
      </c>
      <c r="F163" s="303">
        <v>66710.42</v>
      </c>
      <c r="G163" s="26">
        <v>50000</v>
      </c>
      <c r="H163" s="303">
        <v>30705.26</v>
      </c>
      <c r="I163" s="303"/>
      <c r="J163" s="303"/>
      <c r="K163" s="303"/>
      <c r="L163" s="303"/>
      <c r="M163" s="303">
        <f t="shared" si="17"/>
        <v>100000</v>
      </c>
      <c r="N163" s="339">
        <f t="shared" si="17"/>
        <v>97415.679999999993</v>
      </c>
      <c r="O163" s="232">
        <f t="shared" si="20"/>
        <v>400000</v>
      </c>
      <c r="P163" s="233">
        <f t="shared" si="20"/>
        <v>333536.3</v>
      </c>
    </row>
    <row r="164" spans="1:16" ht="15" customHeight="1" x14ac:dyDescent="0.25">
      <c r="A164" s="267">
        <v>299</v>
      </c>
      <c r="B164" s="302" t="s">
        <v>38</v>
      </c>
      <c r="C164" s="299" t="s">
        <v>38</v>
      </c>
      <c r="D164" s="298" t="b">
        <f t="shared" si="19"/>
        <v>1</v>
      </c>
      <c r="E164" s="26">
        <v>40000</v>
      </c>
      <c r="F164" s="327">
        <v>27133</v>
      </c>
      <c r="G164" s="26">
        <v>40000</v>
      </c>
      <c r="H164" s="327">
        <v>25020.37</v>
      </c>
      <c r="I164" s="303"/>
      <c r="J164" s="327"/>
      <c r="K164" s="303"/>
      <c r="L164" s="327"/>
      <c r="M164" s="303">
        <f t="shared" si="17"/>
        <v>80000</v>
      </c>
      <c r="N164" s="339">
        <f t="shared" si="17"/>
        <v>52153.369999999995</v>
      </c>
      <c r="O164" s="232">
        <f t="shared" si="20"/>
        <v>320000</v>
      </c>
      <c r="P164" s="233">
        <f t="shared" si="20"/>
        <v>199328.87</v>
      </c>
    </row>
    <row r="165" spans="1:16" ht="15.75" customHeight="1" thickBot="1" x14ac:dyDescent="0.3">
      <c r="A165" s="271">
        <v>323</v>
      </c>
      <c r="B165" s="341" t="s">
        <v>143</v>
      </c>
      <c r="C165" s="299" t="s">
        <v>143</v>
      </c>
      <c r="D165" s="298" t="b">
        <f t="shared" si="19"/>
        <v>1</v>
      </c>
      <c r="E165" s="26">
        <v>0</v>
      </c>
      <c r="F165" s="327">
        <v>358400</v>
      </c>
      <c r="G165" s="26">
        <v>0</v>
      </c>
      <c r="H165" s="327">
        <v>484920</v>
      </c>
      <c r="I165" s="327"/>
      <c r="J165" s="327"/>
      <c r="K165" s="327"/>
      <c r="L165" s="327"/>
      <c r="M165" s="327">
        <f t="shared" si="17"/>
        <v>0</v>
      </c>
      <c r="N165" s="340">
        <f t="shared" si="17"/>
        <v>843320</v>
      </c>
      <c r="O165" s="232">
        <f t="shared" si="20"/>
        <v>843320</v>
      </c>
      <c r="P165" s="239">
        <f t="shared" si="20"/>
        <v>843320</v>
      </c>
    </row>
    <row r="166" spans="1:16" ht="16.5" customHeight="1" thickBot="1" x14ac:dyDescent="0.3">
      <c r="A166" s="240"/>
      <c r="B166" s="241" t="s">
        <v>51</v>
      </c>
      <c r="C166" s="241"/>
      <c r="D166" s="241"/>
      <c r="E166" s="242">
        <f t="shared" ref="E166:P166" si="21">SUM(E144:E165)</f>
        <v>2804682.91</v>
      </c>
      <c r="F166" s="242">
        <f t="shared" si="21"/>
        <v>3324637.7800000003</v>
      </c>
      <c r="G166" s="242">
        <f t="shared" si="21"/>
        <v>2913493.32</v>
      </c>
      <c r="H166" s="242">
        <f t="shared" si="21"/>
        <v>3742775.23</v>
      </c>
      <c r="I166" s="242">
        <f t="shared" si="21"/>
        <v>0</v>
      </c>
      <c r="J166" s="242">
        <f t="shared" si="21"/>
        <v>0</v>
      </c>
      <c r="K166" s="242">
        <f t="shared" si="21"/>
        <v>0</v>
      </c>
      <c r="L166" s="242">
        <f t="shared" si="21"/>
        <v>0</v>
      </c>
      <c r="M166" s="242">
        <f t="shared" si="21"/>
        <v>5718176.2300000004</v>
      </c>
      <c r="N166" s="243">
        <f t="shared" si="21"/>
        <v>7067413.0099999998</v>
      </c>
      <c r="O166" s="243">
        <f t="shared" si="21"/>
        <v>24703801.989999998</v>
      </c>
      <c r="P166" s="244">
        <f t="shared" si="21"/>
        <v>23511836.600000005</v>
      </c>
    </row>
    <row r="167" spans="1:16" ht="16.5" customHeight="1" thickBot="1" x14ac:dyDescent="0.3">
      <c r="A167" s="206"/>
      <c r="B167" s="203" t="s">
        <v>52</v>
      </c>
      <c r="C167" s="203"/>
      <c r="D167" s="203"/>
      <c r="E167" s="208">
        <f t="shared" ref="E167:P167" si="22">+E166+E141</f>
        <v>6411217</v>
      </c>
      <c r="F167" s="208">
        <f t="shared" si="22"/>
        <v>6927301.2300000004</v>
      </c>
      <c r="G167" s="208">
        <f t="shared" si="22"/>
        <v>6520027.4100000001</v>
      </c>
      <c r="H167" s="208">
        <f t="shared" si="22"/>
        <v>7386636.6200000001</v>
      </c>
      <c r="I167" s="208">
        <f t="shared" si="22"/>
        <v>0</v>
      </c>
      <c r="J167" s="208">
        <f t="shared" si="22"/>
        <v>0</v>
      </c>
      <c r="K167" s="208">
        <f t="shared" si="22"/>
        <v>0</v>
      </c>
      <c r="L167" s="208">
        <f t="shared" si="22"/>
        <v>0</v>
      </c>
      <c r="M167" s="208">
        <f t="shared" si="22"/>
        <v>12931244.41</v>
      </c>
      <c r="N167" s="245">
        <f t="shared" si="22"/>
        <v>14313937.85</v>
      </c>
      <c r="O167" s="245">
        <f t="shared" si="22"/>
        <v>63808995.140000001</v>
      </c>
      <c r="P167" s="246">
        <f t="shared" si="22"/>
        <v>62910905.350000009</v>
      </c>
    </row>
    <row r="168" spans="1:16" ht="15.75" x14ac:dyDescent="0.3">
      <c r="A168" s="23"/>
      <c r="B168" s="125"/>
      <c r="C168" s="125"/>
      <c r="D168" s="125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"/>
      <c r="P168" s="12"/>
    </row>
    <row r="169" spans="1:16" ht="15.75" hidden="1" x14ac:dyDescent="0.3">
      <c r="A169" s="23"/>
      <c r="B169" s="125"/>
      <c r="C169" s="125"/>
      <c r="D169" s="125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</row>
    <row r="170" spans="1:16" ht="15.75" hidden="1" x14ac:dyDescent="0.3">
      <c r="A170" s="23"/>
      <c r="B170" s="125"/>
      <c r="C170" s="125"/>
      <c r="D170" s="125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</row>
    <row r="171" spans="1:16" ht="15.75" hidden="1" x14ac:dyDescent="0.3">
      <c r="A171" s="23"/>
      <c r="B171" s="125"/>
      <c r="C171" s="125"/>
      <c r="D171" s="125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</row>
    <row r="172" spans="1:16" ht="15.75" hidden="1" x14ac:dyDescent="0.3">
      <c r="A172" s="23"/>
      <c r="B172" s="125"/>
      <c r="C172" s="125"/>
      <c r="D172" s="125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</row>
    <row r="173" spans="1:16" ht="15.75" hidden="1" x14ac:dyDescent="0.3">
      <c r="A173" s="23"/>
      <c r="B173" s="125"/>
      <c r="C173" s="125"/>
      <c r="D173" s="125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</row>
    <row r="174" spans="1:16" ht="15.75" hidden="1" x14ac:dyDescent="0.3">
      <c r="A174" s="23"/>
      <c r="B174" s="125"/>
      <c r="C174" s="125"/>
      <c r="D174" s="125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</row>
    <row r="175" spans="1:16" ht="15.75" hidden="1" x14ac:dyDescent="0.3">
      <c r="A175" s="23"/>
      <c r="B175" s="125"/>
      <c r="C175" s="125"/>
      <c r="D175" s="125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</row>
    <row r="176" spans="1:16" ht="15.75" hidden="1" x14ac:dyDescent="0.3">
      <c r="A176" s="23"/>
      <c r="B176" s="125"/>
      <c r="C176" s="125"/>
      <c r="D176" s="125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</row>
    <row r="177" spans="1:14" ht="15.75" hidden="1" x14ac:dyDescent="0.3">
      <c r="A177" s="23"/>
      <c r="B177" s="125"/>
      <c r="C177" s="125"/>
      <c r="D177" s="125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</row>
    <row r="178" spans="1:14" ht="15.75" hidden="1" x14ac:dyDescent="0.3">
      <c r="A178" s="23"/>
      <c r="B178" s="125"/>
      <c r="C178" s="125"/>
      <c r="D178" s="125"/>
      <c r="E178" s="126"/>
      <c r="F178" s="126"/>
      <c r="G178" s="126"/>
      <c r="H178" s="126"/>
      <c r="I178" s="126"/>
      <c r="J178" s="126"/>
      <c r="K178" s="126"/>
      <c r="L178" s="126"/>
      <c r="M178" s="126"/>
      <c r="N178" s="126"/>
    </row>
    <row r="179" spans="1:14" ht="15.75" hidden="1" x14ac:dyDescent="0.3">
      <c r="A179" s="23"/>
      <c r="B179" s="125"/>
      <c r="C179" s="125"/>
      <c r="D179" s="125"/>
      <c r="E179" s="126"/>
      <c r="F179" s="126"/>
      <c r="G179" s="126"/>
      <c r="H179" s="126"/>
      <c r="I179" s="126"/>
      <c r="J179" s="126"/>
      <c r="K179" s="126"/>
      <c r="L179" s="126"/>
      <c r="M179" s="126"/>
      <c r="N179" s="126"/>
    </row>
    <row r="180" spans="1:14" ht="15.75" hidden="1" x14ac:dyDescent="0.3">
      <c r="A180" s="23"/>
      <c r="B180" s="125"/>
      <c r="C180" s="125"/>
      <c r="D180" s="125"/>
      <c r="E180" s="126"/>
      <c r="F180" s="126"/>
      <c r="G180" s="126"/>
      <c r="H180" s="126"/>
      <c r="I180" s="126"/>
      <c r="J180" s="126"/>
      <c r="K180" s="126"/>
      <c r="L180" s="126"/>
      <c r="M180" s="126"/>
      <c r="N180" s="126"/>
    </row>
    <row r="181" spans="1:14" ht="15.75" hidden="1" x14ac:dyDescent="0.3">
      <c r="A181" s="23"/>
      <c r="B181" s="125"/>
      <c r="C181" s="125"/>
      <c r="D181" s="125"/>
      <c r="E181" s="126"/>
      <c r="F181" s="126"/>
      <c r="G181" s="126"/>
      <c r="H181" s="126"/>
      <c r="I181" s="126"/>
      <c r="J181" s="126"/>
      <c r="K181" s="126"/>
      <c r="L181" s="126"/>
      <c r="M181" s="126"/>
      <c r="N181" s="126"/>
    </row>
    <row r="182" spans="1:14" ht="15.75" hidden="1" x14ac:dyDescent="0.3">
      <c r="A182" s="23"/>
      <c r="B182" s="125"/>
      <c r="C182" s="125"/>
      <c r="D182" s="125"/>
      <c r="E182" s="126"/>
      <c r="F182" s="126"/>
      <c r="G182" s="126"/>
      <c r="H182" s="126"/>
      <c r="I182" s="126"/>
      <c r="J182" s="126"/>
      <c r="K182" s="126"/>
      <c r="L182" s="126"/>
      <c r="M182" s="126"/>
      <c r="N182" s="126"/>
    </row>
    <row r="183" spans="1:14" ht="15.75" hidden="1" x14ac:dyDescent="0.3">
      <c r="A183" s="23"/>
      <c r="B183" s="125"/>
      <c r="C183" s="125"/>
      <c r="D183" s="125"/>
      <c r="E183" s="126"/>
      <c r="F183" s="126"/>
      <c r="G183" s="126"/>
      <c r="H183" s="126"/>
      <c r="I183" s="126"/>
      <c r="J183" s="126"/>
      <c r="K183" s="126"/>
      <c r="L183" s="126"/>
      <c r="M183" s="126"/>
      <c r="N183" s="126"/>
    </row>
    <row r="184" spans="1:14" ht="15.75" hidden="1" x14ac:dyDescent="0.3">
      <c r="A184" s="23"/>
      <c r="B184" s="125"/>
      <c r="C184" s="125"/>
      <c r="D184" s="125"/>
      <c r="E184" s="126"/>
      <c r="F184" s="126"/>
      <c r="G184" s="126"/>
      <c r="H184" s="126"/>
      <c r="I184" s="126"/>
      <c r="J184" s="126"/>
      <c r="K184" s="126"/>
      <c r="L184" s="126"/>
      <c r="M184" s="126"/>
      <c r="N184" s="126"/>
    </row>
    <row r="185" spans="1:14" ht="15.75" hidden="1" x14ac:dyDescent="0.3">
      <c r="A185" s="23"/>
      <c r="B185" s="125"/>
      <c r="C185" s="125"/>
      <c r="D185" s="125"/>
      <c r="E185" s="126"/>
      <c r="F185" s="126"/>
      <c r="G185" s="126"/>
      <c r="H185" s="126"/>
      <c r="I185" s="126"/>
      <c r="J185" s="126"/>
      <c r="K185" s="126"/>
      <c r="L185" s="126"/>
      <c r="M185" s="126"/>
      <c r="N185" s="126"/>
    </row>
    <row r="186" spans="1:14" ht="15.75" hidden="1" x14ac:dyDescent="0.3">
      <c r="A186" s="23"/>
      <c r="B186" s="125"/>
      <c r="C186" s="125"/>
      <c r="D186" s="125"/>
      <c r="E186" s="126"/>
      <c r="F186" s="126"/>
      <c r="G186" s="126"/>
      <c r="H186" s="126"/>
      <c r="I186" s="126"/>
      <c r="J186" s="126"/>
      <c r="K186" s="126"/>
      <c r="L186" s="126"/>
      <c r="M186" s="126"/>
      <c r="N186" s="126"/>
    </row>
    <row r="187" spans="1:14" ht="15.75" hidden="1" x14ac:dyDescent="0.3">
      <c r="A187" s="23"/>
      <c r="B187" s="125"/>
      <c r="C187" s="125"/>
      <c r="D187" s="125"/>
      <c r="E187" s="126"/>
      <c r="F187" s="126"/>
      <c r="G187" s="126"/>
      <c r="H187" s="126"/>
      <c r="I187" s="126"/>
      <c r="J187" s="126"/>
      <c r="K187" s="126"/>
      <c r="L187" s="126"/>
      <c r="M187" s="126"/>
      <c r="N187" s="126"/>
    </row>
    <row r="188" spans="1:14" ht="15.75" hidden="1" x14ac:dyDescent="0.3">
      <c r="A188" s="23"/>
      <c r="B188" s="125"/>
      <c r="C188" s="125"/>
      <c r="D188" s="125"/>
      <c r="E188" s="126"/>
      <c r="F188" s="126"/>
      <c r="G188" s="126"/>
      <c r="H188" s="126"/>
      <c r="I188" s="126"/>
      <c r="J188" s="126"/>
      <c r="K188" s="126"/>
      <c r="L188" s="126"/>
      <c r="M188" s="126"/>
      <c r="N188" s="126"/>
    </row>
    <row r="189" spans="1:14" ht="15.75" hidden="1" x14ac:dyDescent="0.3">
      <c r="A189" s="23"/>
      <c r="B189" s="125"/>
      <c r="C189" s="125"/>
      <c r="D189" s="125"/>
      <c r="E189" s="126"/>
      <c r="F189" s="126"/>
      <c r="G189" s="126"/>
      <c r="H189" s="126"/>
      <c r="I189" s="126"/>
      <c r="J189" s="126"/>
      <c r="K189" s="126"/>
      <c r="L189" s="126"/>
      <c r="M189" s="126"/>
      <c r="N189" s="126"/>
    </row>
    <row r="190" spans="1:14" ht="15.75" hidden="1" x14ac:dyDescent="0.3">
      <c r="A190" s="23"/>
      <c r="B190" s="125"/>
      <c r="C190" s="125"/>
      <c r="D190" s="125"/>
      <c r="E190" s="126"/>
      <c r="F190" s="126"/>
      <c r="G190" s="126"/>
      <c r="H190" s="126"/>
      <c r="I190" s="126"/>
      <c r="J190" s="126"/>
      <c r="K190" s="126"/>
      <c r="L190" s="126"/>
      <c r="M190" s="126"/>
      <c r="N190" s="126"/>
    </row>
    <row r="191" spans="1:14" hidden="1" x14ac:dyDescent="0.25">
      <c r="A191" s="247"/>
      <c r="B191" s="51" t="s">
        <v>172</v>
      </c>
      <c r="C191" s="51"/>
      <c r="D191" s="51"/>
      <c r="E191" s="247"/>
      <c r="F191" s="247"/>
      <c r="K191" s="23"/>
      <c r="L191" s="23"/>
    </row>
    <row r="192" spans="1:14" ht="15.75" hidden="1" x14ac:dyDescent="0.3">
      <c r="A192" s="248" t="s">
        <v>4</v>
      </c>
      <c r="B192" s="248" t="s">
        <v>5</v>
      </c>
      <c r="C192" s="248"/>
      <c r="D192" s="248"/>
      <c r="E192" s="431" t="s">
        <v>50</v>
      </c>
      <c r="F192" s="431"/>
      <c r="K192" s="23"/>
      <c r="L192" s="23"/>
    </row>
    <row r="193" spans="1:12" ht="15.75" hidden="1" x14ac:dyDescent="0.3">
      <c r="A193" s="248"/>
      <c r="B193" s="249"/>
      <c r="C193" s="249"/>
      <c r="D193" s="249"/>
      <c r="E193" s="248" t="s">
        <v>11</v>
      </c>
      <c r="F193" s="248" t="s">
        <v>12</v>
      </c>
      <c r="K193" s="23"/>
      <c r="L193" s="23"/>
    </row>
    <row r="194" spans="1:12" ht="15.75" hidden="1" x14ac:dyDescent="0.3">
      <c r="A194" s="250" t="s">
        <v>125</v>
      </c>
      <c r="B194" s="249" t="s">
        <v>13</v>
      </c>
      <c r="C194" s="249"/>
      <c r="D194" s="249"/>
      <c r="E194" s="251">
        <f>+M21+M74+M141</f>
        <v>39105193.149999999</v>
      </c>
      <c r="F194" s="251">
        <f>+N21+N74+N141</f>
        <v>39399068.75</v>
      </c>
      <c r="G194" s="28"/>
      <c r="H194" s="29"/>
      <c r="K194" s="23"/>
      <c r="L194" s="23"/>
    </row>
    <row r="195" spans="1:12" ht="15.75" hidden="1" x14ac:dyDescent="0.3">
      <c r="A195" s="252"/>
      <c r="B195" s="249"/>
      <c r="C195" s="249"/>
      <c r="D195" s="249"/>
      <c r="E195" s="252"/>
      <c r="F195" s="253"/>
      <c r="G195" s="32"/>
      <c r="H195" s="32"/>
      <c r="I195" s="28"/>
      <c r="K195" s="23"/>
      <c r="L195" s="23"/>
    </row>
    <row r="196" spans="1:12" ht="15.75" hidden="1" x14ac:dyDescent="0.3">
      <c r="A196" s="252"/>
      <c r="B196" s="249" t="s">
        <v>149</v>
      </c>
      <c r="C196" s="249"/>
      <c r="D196" s="249"/>
      <c r="E196" s="251"/>
      <c r="F196" s="251"/>
      <c r="G196" s="33"/>
      <c r="H196" s="33"/>
      <c r="K196" s="23"/>
      <c r="L196" s="23"/>
    </row>
    <row r="197" spans="1:12" hidden="1" x14ac:dyDescent="0.25">
      <c r="A197" s="254">
        <v>111</v>
      </c>
      <c r="B197" s="255" t="s">
        <v>15</v>
      </c>
      <c r="C197" s="255"/>
      <c r="D197" s="255"/>
      <c r="E197" s="25">
        <f t="shared" ref="E197:F218" si="23">+M24+M77+M144</f>
        <v>882000</v>
      </c>
      <c r="F197" s="25">
        <f t="shared" si="23"/>
        <v>874509.04</v>
      </c>
      <c r="G197" s="28"/>
      <c r="H197" s="29"/>
      <c r="K197" s="23"/>
      <c r="L197" s="23"/>
    </row>
    <row r="198" spans="1:12" hidden="1" x14ac:dyDescent="0.25">
      <c r="A198" s="254">
        <v>113</v>
      </c>
      <c r="B198" s="255" t="s">
        <v>16</v>
      </c>
      <c r="C198" s="255"/>
      <c r="D198" s="255"/>
      <c r="E198" s="25">
        <f t="shared" si="23"/>
        <v>100041.86</v>
      </c>
      <c r="F198" s="25">
        <f t="shared" si="23"/>
        <v>102841.95000000001</v>
      </c>
      <c r="G198" s="28"/>
      <c r="H198" s="29"/>
      <c r="K198" s="23"/>
      <c r="L198" s="23"/>
    </row>
    <row r="199" spans="1:12" hidden="1" x14ac:dyDescent="0.25">
      <c r="A199" s="254">
        <v>122</v>
      </c>
      <c r="B199" s="255" t="s">
        <v>17</v>
      </c>
      <c r="C199" s="255"/>
      <c r="D199" s="255"/>
      <c r="E199" s="25">
        <f t="shared" si="23"/>
        <v>68082.03</v>
      </c>
      <c r="F199" s="25">
        <f t="shared" si="23"/>
        <v>77587.100000000006</v>
      </c>
      <c r="G199" s="28"/>
      <c r="H199" s="29"/>
      <c r="K199" s="23"/>
      <c r="L199" s="23"/>
    </row>
    <row r="200" spans="1:12" hidden="1" x14ac:dyDescent="0.25">
      <c r="A200" s="254">
        <v>163</v>
      </c>
      <c r="B200" s="255" t="s">
        <v>18</v>
      </c>
      <c r="C200" s="255"/>
      <c r="D200" s="255"/>
      <c r="E200" s="25">
        <f t="shared" si="23"/>
        <v>963384.8</v>
      </c>
      <c r="F200" s="25">
        <f t="shared" si="23"/>
        <v>425221</v>
      </c>
      <c r="G200" s="28"/>
      <c r="H200" s="29"/>
    </row>
    <row r="201" spans="1:12" hidden="1" x14ac:dyDescent="0.25">
      <c r="A201" s="254">
        <v>169</v>
      </c>
      <c r="B201" s="255" t="s">
        <v>137</v>
      </c>
      <c r="C201" s="255"/>
      <c r="D201" s="255"/>
      <c r="E201" s="25">
        <f t="shared" si="23"/>
        <v>33815</v>
      </c>
      <c r="F201" s="25">
        <f t="shared" si="23"/>
        <v>16726</v>
      </c>
      <c r="G201" s="28"/>
      <c r="H201" s="29"/>
    </row>
    <row r="202" spans="1:12" hidden="1" x14ac:dyDescent="0.25">
      <c r="A202" s="254">
        <v>171</v>
      </c>
      <c r="B202" s="255" t="s">
        <v>138</v>
      </c>
      <c r="C202" s="255"/>
      <c r="D202" s="255"/>
      <c r="E202" s="25">
        <f t="shared" si="23"/>
        <v>39320</v>
      </c>
      <c r="F202" s="25">
        <f t="shared" si="23"/>
        <v>26000</v>
      </c>
      <c r="G202" s="28"/>
      <c r="H202" s="29"/>
    </row>
    <row r="203" spans="1:12" hidden="1" x14ac:dyDescent="0.25">
      <c r="A203" s="254">
        <v>174</v>
      </c>
      <c r="B203" s="255" t="s">
        <v>19</v>
      </c>
      <c r="C203" s="255"/>
      <c r="D203" s="255"/>
      <c r="E203" s="25">
        <f t="shared" si="23"/>
        <v>84425</v>
      </c>
      <c r="F203" s="25">
        <f t="shared" si="23"/>
        <v>38115</v>
      </c>
      <c r="G203" s="28"/>
      <c r="H203" s="29"/>
    </row>
    <row r="204" spans="1:12" hidden="1" x14ac:dyDescent="0.25">
      <c r="A204" s="254">
        <v>182</v>
      </c>
      <c r="B204" s="255" t="s">
        <v>20</v>
      </c>
      <c r="C204" s="255"/>
      <c r="D204" s="255"/>
      <c r="E204" s="25">
        <f t="shared" si="23"/>
        <v>443600</v>
      </c>
      <c r="F204" s="25">
        <f t="shared" si="23"/>
        <v>468400</v>
      </c>
      <c r="G204" s="28"/>
      <c r="H204" s="29"/>
    </row>
    <row r="205" spans="1:12" hidden="1" x14ac:dyDescent="0.25">
      <c r="A205" s="254">
        <v>197</v>
      </c>
      <c r="B205" s="255" t="s">
        <v>21</v>
      </c>
      <c r="C205" s="255"/>
      <c r="D205" s="255"/>
      <c r="E205" s="25">
        <f t="shared" si="23"/>
        <v>476666.67</v>
      </c>
      <c r="F205" s="25">
        <f t="shared" si="23"/>
        <v>364000</v>
      </c>
      <c r="G205" s="28"/>
      <c r="H205" s="29"/>
    </row>
    <row r="206" spans="1:12" hidden="1" x14ac:dyDescent="0.25">
      <c r="A206" s="254">
        <v>199</v>
      </c>
      <c r="B206" s="255" t="s">
        <v>22</v>
      </c>
      <c r="C206" s="255"/>
      <c r="D206" s="255"/>
      <c r="E206" s="25">
        <f t="shared" si="23"/>
        <v>586379.79999999993</v>
      </c>
      <c r="F206" s="25">
        <f t="shared" si="23"/>
        <v>503262.60000000003</v>
      </c>
      <c r="G206" s="28"/>
      <c r="H206" s="29"/>
    </row>
    <row r="207" spans="1:12" hidden="1" x14ac:dyDescent="0.25">
      <c r="A207" s="254">
        <v>261</v>
      </c>
      <c r="B207" s="255" t="s">
        <v>27</v>
      </c>
      <c r="C207" s="255"/>
      <c r="D207" s="255"/>
      <c r="E207" s="25">
        <f t="shared" si="23"/>
        <v>746324.62</v>
      </c>
      <c r="F207" s="25">
        <f t="shared" si="23"/>
        <v>553303.87999999989</v>
      </c>
      <c r="G207" s="28"/>
      <c r="H207" s="29"/>
    </row>
    <row r="208" spans="1:12" hidden="1" x14ac:dyDescent="0.25">
      <c r="A208" s="254">
        <v>262</v>
      </c>
      <c r="B208" s="255" t="s">
        <v>28</v>
      </c>
      <c r="C208" s="255"/>
      <c r="D208" s="255"/>
      <c r="E208" s="25">
        <f t="shared" si="23"/>
        <v>9600</v>
      </c>
      <c r="F208" s="25">
        <f t="shared" si="23"/>
        <v>11978.67</v>
      </c>
      <c r="G208" s="28"/>
      <c r="H208" s="29"/>
    </row>
    <row r="209" spans="1:9" hidden="1" x14ac:dyDescent="0.25">
      <c r="A209" s="254">
        <v>266</v>
      </c>
      <c r="B209" s="255" t="s">
        <v>29</v>
      </c>
      <c r="C209" s="255"/>
      <c r="D209" s="255"/>
      <c r="E209" s="25">
        <f t="shared" si="23"/>
        <v>1400108.37</v>
      </c>
      <c r="F209" s="25">
        <f t="shared" si="23"/>
        <v>1614211.44</v>
      </c>
      <c r="G209" s="28"/>
      <c r="H209" s="29"/>
    </row>
    <row r="210" spans="1:9" hidden="1" x14ac:dyDescent="0.25">
      <c r="A210" s="254">
        <v>267</v>
      </c>
      <c r="B210" s="255" t="s">
        <v>30</v>
      </c>
      <c r="C210" s="255"/>
      <c r="D210" s="255"/>
      <c r="E210" s="25">
        <f t="shared" si="23"/>
        <v>16000</v>
      </c>
      <c r="F210" s="25">
        <f t="shared" si="23"/>
        <v>0</v>
      </c>
      <c r="G210" s="28"/>
      <c r="H210" s="29"/>
    </row>
    <row r="211" spans="1:9" hidden="1" x14ac:dyDescent="0.25">
      <c r="A211" s="254">
        <v>268</v>
      </c>
      <c r="B211" s="255" t="s">
        <v>31</v>
      </c>
      <c r="C211" s="255"/>
      <c r="D211" s="255"/>
      <c r="E211" s="25">
        <f t="shared" si="23"/>
        <v>140443.20000000001</v>
      </c>
      <c r="F211" s="25">
        <f t="shared" si="23"/>
        <v>133358.75</v>
      </c>
      <c r="G211" s="28"/>
      <c r="H211" s="29"/>
    </row>
    <row r="212" spans="1:9" hidden="1" x14ac:dyDescent="0.25">
      <c r="A212" s="254">
        <v>269</v>
      </c>
      <c r="B212" s="255" t="s">
        <v>32</v>
      </c>
      <c r="C212" s="255"/>
      <c r="D212" s="255"/>
      <c r="E212" s="25">
        <f t="shared" si="23"/>
        <v>8000</v>
      </c>
      <c r="F212" s="25">
        <f t="shared" si="23"/>
        <v>9996</v>
      </c>
      <c r="G212" s="28"/>
      <c r="H212" s="29"/>
    </row>
    <row r="213" spans="1:9" hidden="1" x14ac:dyDescent="0.25">
      <c r="A213" s="254">
        <v>292</v>
      </c>
      <c r="B213" s="255" t="s">
        <v>34</v>
      </c>
      <c r="C213" s="255"/>
      <c r="D213" s="255"/>
      <c r="E213" s="25">
        <f t="shared" si="23"/>
        <v>133636.26</v>
      </c>
      <c r="F213" s="25">
        <f t="shared" si="23"/>
        <v>103493.05</v>
      </c>
      <c r="G213" s="28"/>
      <c r="H213" s="29"/>
    </row>
    <row r="214" spans="1:9" hidden="1" x14ac:dyDescent="0.25">
      <c r="A214" s="254">
        <v>295</v>
      </c>
      <c r="B214" s="255" t="s">
        <v>35</v>
      </c>
      <c r="C214" s="255"/>
      <c r="D214" s="255"/>
      <c r="E214" s="25">
        <f t="shared" si="23"/>
        <v>16983922.759999998</v>
      </c>
      <c r="F214" s="25">
        <f t="shared" si="23"/>
        <v>16785919.850000001</v>
      </c>
      <c r="G214" s="28"/>
      <c r="H214" s="29"/>
      <c r="I214" s="37"/>
    </row>
    <row r="215" spans="1:9" hidden="1" x14ac:dyDescent="0.25">
      <c r="A215" s="254">
        <v>297</v>
      </c>
      <c r="B215" s="255" t="s">
        <v>36</v>
      </c>
      <c r="C215" s="255"/>
      <c r="D215" s="255"/>
      <c r="E215" s="25">
        <f t="shared" si="23"/>
        <v>24731.62</v>
      </c>
      <c r="F215" s="25">
        <f t="shared" si="23"/>
        <v>26727.1</v>
      </c>
      <c r="G215" s="28"/>
      <c r="H215" s="29"/>
    </row>
    <row r="216" spans="1:9" hidden="1" x14ac:dyDescent="0.25">
      <c r="A216" s="254">
        <v>298</v>
      </c>
      <c r="B216" s="255" t="s">
        <v>37</v>
      </c>
      <c r="C216" s="255"/>
      <c r="D216" s="255"/>
      <c r="E216" s="25">
        <f t="shared" si="23"/>
        <v>400000</v>
      </c>
      <c r="F216" s="25">
        <f t="shared" si="23"/>
        <v>333536.3</v>
      </c>
      <c r="G216" s="28"/>
      <c r="H216" s="29"/>
    </row>
    <row r="217" spans="1:9" hidden="1" x14ac:dyDescent="0.25">
      <c r="A217" s="254">
        <v>299</v>
      </c>
      <c r="B217" s="255" t="s">
        <v>38</v>
      </c>
      <c r="C217" s="255"/>
      <c r="D217" s="255"/>
      <c r="E217" s="25">
        <f t="shared" si="23"/>
        <v>320000</v>
      </c>
      <c r="F217" s="25">
        <f t="shared" si="23"/>
        <v>199328.87</v>
      </c>
      <c r="G217" s="28"/>
      <c r="H217" s="29"/>
    </row>
    <row r="218" spans="1:9" hidden="1" x14ac:dyDescent="0.25">
      <c r="A218" s="254">
        <v>323</v>
      </c>
      <c r="B218" s="255" t="s">
        <v>40</v>
      </c>
      <c r="C218" s="255"/>
      <c r="D218" s="255"/>
      <c r="E218" s="25">
        <f t="shared" si="23"/>
        <v>843320</v>
      </c>
      <c r="F218" s="25">
        <f t="shared" si="23"/>
        <v>843320</v>
      </c>
      <c r="G218" s="28"/>
      <c r="H218" s="29"/>
    </row>
    <row r="219" spans="1:9" ht="15.75" hidden="1" x14ac:dyDescent="0.3">
      <c r="A219" s="256"/>
      <c r="B219" s="249" t="s">
        <v>51</v>
      </c>
      <c r="C219" s="249"/>
      <c r="D219" s="249"/>
      <c r="E219" s="251">
        <f>SUM(E197:E218)</f>
        <v>24703801.989999998</v>
      </c>
      <c r="F219" s="251">
        <f>SUM(F197:F218)</f>
        <v>23511836.600000005</v>
      </c>
    </row>
    <row r="220" spans="1:9" ht="15.75" hidden="1" x14ac:dyDescent="0.3">
      <c r="A220" s="256"/>
      <c r="B220" s="249" t="s">
        <v>52</v>
      </c>
      <c r="C220" s="249"/>
      <c r="D220" s="249"/>
      <c r="E220" s="251">
        <f>+E219+E194</f>
        <v>63808995.140000001</v>
      </c>
      <c r="F220" s="251">
        <f>F219+F194</f>
        <v>62910905.350000009</v>
      </c>
      <c r="G220" s="28"/>
      <c r="H220" s="28"/>
      <c r="I220" s="28"/>
    </row>
    <row r="221" spans="1:9" x14ac:dyDescent="0.25">
      <c r="A221" s="23"/>
    </row>
    <row r="222" spans="1:9" x14ac:dyDescent="0.25">
      <c r="A222" s="23"/>
    </row>
    <row r="223" spans="1:9" ht="15.75" x14ac:dyDescent="0.3">
      <c r="A223" s="23"/>
      <c r="B223" s="275"/>
      <c r="C223" s="275"/>
      <c r="D223" s="275"/>
      <c r="E223" s="40"/>
      <c r="F223" s="41"/>
    </row>
    <row r="224" spans="1:9" ht="15.75" x14ac:dyDescent="0.3">
      <c r="B224" s="275"/>
      <c r="C224" s="275"/>
      <c r="D224" s="275"/>
      <c r="E224" s="40"/>
      <c r="F224" s="41"/>
    </row>
    <row r="225" spans="2:14" ht="15.75" x14ac:dyDescent="0.3">
      <c r="B225" s="275"/>
      <c r="C225" s="275"/>
      <c r="D225" s="275"/>
      <c r="E225" s="40"/>
      <c r="F225" s="41"/>
    </row>
    <row r="226" spans="2:14" ht="15.75" x14ac:dyDescent="0.3">
      <c r="B226" s="275"/>
      <c r="C226" s="275"/>
      <c r="D226" s="275"/>
      <c r="E226" s="40"/>
      <c r="F226" s="41"/>
    </row>
    <row r="227" spans="2:14" ht="15.75" x14ac:dyDescent="0.3">
      <c r="B227" s="275"/>
      <c r="C227" s="275"/>
      <c r="D227" s="275"/>
      <c r="E227" s="40"/>
      <c r="F227" s="41"/>
    </row>
    <row r="228" spans="2:14" ht="15.75" x14ac:dyDescent="0.3">
      <c r="B228" s="275"/>
      <c r="C228" s="275"/>
      <c r="D228" s="275"/>
      <c r="E228" s="40"/>
      <c r="F228" s="41"/>
    </row>
    <row r="229" spans="2:14" x14ac:dyDescent="0.25">
      <c r="B229" s="27"/>
      <c r="C229" s="27"/>
      <c r="D229" s="27"/>
      <c r="E229" s="42"/>
      <c r="F229" s="39"/>
    </row>
    <row r="233" spans="2:14" x14ac:dyDescent="0.25">
      <c r="B233" s="43" t="s">
        <v>53</v>
      </c>
      <c r="C233" s="43"/>
      <c r="D233" s="43"/>
      <c r="F233" s="12" t="s">
        <v>54</v>
      </c>
      <c r="G233" s="12"/>
      <c r="H233" s="12"/>
      <c r="I233" s="27" t="s">
        <v>55</v>
      </c>
      <c r="K233" t="s">
        <v>59</v>
      </c>
    </row>
    <row r="234" spans="2:14" x14ac:dyDescent="0.25">
      <c r="F234" s="432" t="s">
        <v>56</v>
      </c>
      <c r="G234" s="432"/>
      <c r="H234" s="432"/>
      <c r="I234" s="27"/>
      <c r="J234" s="27"/>
      <c r="K234" s="27" t="s">
        <v>173</v>
      </c>
      <c r="L234" s="27"/>
      <c r="M234" s="27"/>
      <c r="N234" s="27"/>
    </row>
    <row r="235" spans="2:14" x14ac:dyDescent="0.25">
      <c r="F235" s="432" t="s">
        <v>57</v>
      </c>
      <c r="G235" s="432"/>
      <c r="H235" s="432"/>
      <c r="I235" s="27"/>
      <c r="J235" s="27"/>
      <c r="K235" s="27" t="s">
        <v>174</v>
      </c>
      <c r="L235" s="27"/>
      <c r="M235" s="27"/>
      <c r="N235" s="27"/>
    </row>
    <row r="236" spans="2:14" x14ac:dyDescent="0.25">
      <c r="F236" s="44"/>
      <c r="G236" s="44"/>
      <c r="J236" s="27"/>
      <c r="K236" s="27"/>
      <c r="L236" s="27"/>
    </row>
    <row r="237" spans="2:14" x14ac:dyDescent="0.25">
      <c r="B237" s="43" t="s">
        <v>58</v>
      </c>
      <c r="C237" s="43"/>
      <c r="D237" s="43"/>
      <c r="F237" s="27" t="s">
        <v>202</v>
      </c>
      <c r="J237" s="45"/>
      <c r="K237" s="45"/>
      <c r="L237" s="45"/>
      <c r="M237" s="433"/>
      <c r="N237" s="433"/>
    </row>
  </sheetData>
  <mergeCells count="30">
    <mergeCell ref="O134:P134"/>
    <mergeCell ref="E192:F192"/>
    <mergeCell ref="F234:H234"/>
    <mergeCell ref="F235:H235"/>
    <mergeCell ref="M237:N237"/>
    <mergeCell ref="A133:N133"/>
    <mergeCell ref="E134:F134"/>
    <mergeCell ref="G134:H134"/>
    <mergeCell ref="I134:J134"/>
    <mergeCell ref="K134:L134"/>
    <mergeCell ref="M134:N134"/>
    <mergeCell ref="R15:S15"/>
    <mergeCell ref="T15:U15"/>
    <mergeCell ref="A67:N67"/>
    <mergeCell ref="E68:F68"/>
    <mergeCell ref="G68:H68"/>
    <mergeCell ref="I68:J68"/>
    <mergeCell ref="K68:L68"/>
    <mergeCell ref="M68:N68"/>
    <mergeCell ref="O68:P68"/>
    <mergeCell ref="E15:F15"/>
    <mergeCell ref="G15:H15"/>
    <mergeCell ref="I15:J15"/>
    <mergeCell ref="K15:L15"/>
    <mergeCell ref="M15:N15"/>
    <mergeCell ref="M8:N8"/>
    <mergeCell ref="A10:N10"/>
    <mergeCell ref="A11:N11"/>
    <mergeCell ref="A12:N12"/>
    <mergeCell ref="A14:N14"/>
  </mergeCells>
  <hyperlinks>
    <hyperlink ref="A12" r:id="rId1"/>
  </hyperlinks>
  <pageMargins left="0" right="0" top="0" bottom="0" header="0" footer="0"/>
  <pageSetup scale="61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U220"/>
  <sheetViews>
    <sheetView topLeftCell="A139" workbookViewId="0">
      <selection activeCell="A9" sqref="A9"/>
    </sheetView>
  </sheetViews>
  <sheetFormatPr baseColWidth="10" defaultRowHeight="15" x14ac:dyDescent="0.25"/>
  <cols>
    <col min="1" max="1" width="4" customWidth="1"/>
    <col min="2" max="2" width="48.140625" customWidth="1"/>
    <col min="3" max="4" width="48.140625" hidden="1" customWidth="1"/>
    <col min="5" max="7" width="13.7109375" customWidth="1"/>
    <col min="8" max="8" width="14.5703125" customWidth="1"/>
    <col min="9" max="9" width="15.140625" customWidth="1"/>
    <col min="10" max="12" width="13.5703125" customWidth="1"/>
    <col min="13" max="16" width="14.85546875" bestFit="1" customWidth="1"/>
    <col min="17" max="17" width="6.28515625" customWidth="1"/>
    <col min="18" max="18" width="5.85546875" customWidth="1"/>
    <col min="19" max="19" width="4.85546875" customWidth="1"/>
    <col min="20" max="20" width="6.140625" customWidth="1"/>
    <col min="21" max="21" width="5.5703125" customWidth="1"/>
    <col min="257" max="257" width="4" customWidth="1"/>
    <col min="258" max="258" width="48.140625" customWidth="1"/>
    <col min="259" max="260" width="0" hidden="1" customWidth="1"/>
    <col min="261" max="263" width="13.7109375" customWidth="1"/>
    <col min="264" max="264" width="14.5703125" customWidth="1"/>
    <col min="265" max="265" width="15.140625" customWidth="1"/>
    <col min="266" max="268" width="13.5703125" customWidth="1"/>
    <col min="269" max="272" width="14.85546875" bestFit="1" customWidth="1"/>
    <col min="273" max="273" width="6.28515625" customWidth="1"/>
    <col min="274" max="274" width="5.85546875" customWidth="1"/>
    <col min="275" max="275" width="4.85546875" customWidth="1"/>
    <col min="276" max="276" width="6.140625" customWidth="1"/>
    <col min="277" max="277" width="5.5703125" customWidth="1"/>
    <col min="513" max="513" width="4" customWidth="1"/>
    <col min="514" max="514" width="48.140625" customWidth="1"/>
    <col min="515" max="516" width="0" hidden="1" customWidth="1"/>
    <col min="517" max="519" width="13.7109375" customWidth="1"/>
    <col min="520" max="520" width="14.5703125" customWidth="1"/>
    <col min="521" max="521" width="15.140625" customWidth="1"/>
    <col min="522" max="524" width="13.5703125" customWidth="1"/>
    <col min="525" max="528" width="14.85546875" bestFit="1" customWidth="1"/>
    <col min="529" max="529" width="6.28515625" customWidth="1"/>
    <col min="530" max="530" width="5.85546875" customWidth="1"/>
    <col min="531" max="531" width="4.85546875" customWidth="1"/>
    <col min="532" max="532" width="6.140625" customWidth="1"/>
    <col min="533" max="533" width="5.5703125" customWidth="1"/>
    <col min="769" max="769" width="4" customWidth="1"/>
    <col min="770" max="770" width="48.140625" customWidth="1"/>
    <col min="771" max="772" width="0" hidden="1" customWidth="1"/>
    <col min="773" max="775" width="13.7109375" customWidth="1"/>
    <col min="776" max="776" width="14.5703125" customWidth="1"/>
    <col min="777" max="777" width="15.140625" customWidth="1"/>
    <col min="778" max="780" width="13.5703125" customWidth="1"/>
    <col min="781" max="784" width="14.85546875" bestFit="1" customWidth="1"/>
    <col min="785" max="785" width="6.28515625" customWidth="1"/>
    <col min="786" max="786" width="5.85546875" customWidth="1"/>
    <col min="787" max="787" width="4.85546875" customWidth="1"/>
    <col min="788" max="788" width="6.140625" customWidth="1"/>
    <col min="789" max="789" width="5.5703125" customWidth="1"/>
    <col min="1025" max="1025" width="4" customWidth="1"/>
    <col min="1026" max="1026" width="48.140625" customWidth="1"/>
    <col min="1027" max="1028" width="0" hidden="1" customWidth="1"/>
    <col min="1029" max="1031" width="13.7109375" customWidth="1"/>
    <col min="1032" max="1032" width="14.5703125" customWidth="1"/>
    <col min="1033" max="1033" width="15.140625" customWidth="1"/>
    <col min="1034" max="1036" width="13.5703125" customWidth="1"/>
    <col min="1037" max="1040" width="14.85546875" bestFit="1" customWidth="1"/>
    <col min="1041" max="1041" width="6.28515625" customWidth="1"/>
    <col min="1042" max="1042" width="5.85546875" customWidth="1"/>
    <col min="1043" max="1043" width="4.85546875" customWidth="1"/>
    <col min="1044" max="1044" width="6.140625" customWidth="1"/>
    <col min="1045" max="1045" width="5.5703125" customWidth="1"/>
    <col min="1281" max="1281" width="4" customWidth="1"/>
    <col min="1282" max="1282" width="48.140625" customWidth="1"/>
    <col min="1283" max="1284" width="0" hidden="1" customWidth="1"/>
    <col min="1285" max="1287" width="13.7109375" customWidth="1"/>
    <col min="1288" max="1288" width="14.5703125" customWidth="1"/>
    <col min="1289" max="1289" width="15.140625" customWidth="1"/>
    <col min="1290" max="1292" width="13.5703125" customWidth="1"/>
    <col min="1293" max="1296" width="14.85546875" bestFit="1" customWidth="1"/>
    <col min="1297" max="1297" width="6.28515625" customWidth="1"/>
    <col min="1298" max="1298" width="5.85546875" customWidth="1"/>
    <col min="1299" max="1299" width="4.85546875" customWidth="1"/>
    <col min="1300" max="1300" width="6.140625" customWidth="1"/>
    <col min="1301" max="1301" width="5.5703125" customWidth="1"/>
    <col min="1537" max="1537" width="4" customWidth="1"/>
    <col min="1538" max="1538" width="48.140625" customWidth="1"/>
    <col min="1539" max="1540" width="0" hidden="1" customWidth="1"/>
    <col min="1541" max="1543" width="13.7109375" customWidth="1"/>
    <col min="1544" max="1544" width="14.5703125" customWidth="1"/>
    <col min="1545" max="1545" width="15.140625" customWidth="1"/>
    <col min="1546" max="1548" width="13.5703125" customWidth="1"/>
    <col min="1549" max="1552" width="14.85546875" bestFit="1" customWidth="1"/>
    <col min="1553" max="1553" width="6.28515625" customWidth="1"/>
    <col min="1554" max="1554" width="5.85546875" customWidth="1"/>
    <col min="1555" max="1555" width="4.85546875" customWidth="1"/>
    <col min="1556" max="1556" width="6.140625" customWidth="1"/>
    <col min="1557" max="1557" width="5.5703125" customWidth="1"/>
    <col min="1793" max="1793" width="4" customWidth="1"/>
    <col min="1794" max="1794" width="48.140625" customWidth="1"/>
    <col min="1795" max="1796" width="0" hidden="1" customWidth="1"/>
    <col min="1797" max="1799" width="13.7109375" customWidth="1"/>
    <col min="1800" max="1800" width="14.5703125" customWidth="1"/>
    <col min="1801" max="1801" width="15.140625" customWidth="1"/>
    <col min="1802" max="1804" width="13.5703125" customWidth="1"/>
    <col min="1805" max="1808" width="14.85546875" bestFit="1" customWidth="1"/>
    <col min="1809" max="1809" width="6.28515625" customWidth="1"/>
    <col min="1810" max="1810" width="5.85546875" customWidth="1"/>
    <col min="1811" max="1811" width="4.85546875" customWidth="1"/>
    <col min="1812" max="1812" width="6.140625" customWidth="1"/>
    <col min="1813" max="1813" width="5.5703125" customWidth="1"/>
    <col min="2049" max="2049" width="4" customWidth="1"/>
    <col min="2050" max="2050" width="48.140625" customWidth="1"/>
    <col min="2051" max="2052" width="0" hidden="1" customWidth="1"/>
    <col min="2053" max="2055" width="13.7109375" customWidth="1"/>
    <col min="2056" max="2056" width="14.5703125" customWidth="1"/>
    <col min="2057" max="2057" width="15.140625" customWidth="1"/>
    <col min="2058" max="2060" width="13.5703125" customWidth="1"/>
    <col min="2061" max="2064" width="14.85546875" bestFit="1" customWidth="1"/>
    <col min="2065" max="2065" width="6.28515625" customWidth="1"/>
    <col min="2066" max="2066" width="5.85546875" customWidth="1"/>
    <col min="2067" max="2067" width="4.85546875" customWidth="1"/>
    <col min="2068" max="2068" width="6.140625" customWidth="1"/>
    <col min="2069" max="2069" width="5.5703125" customWidth="1"/>
    <col min="2305" max="2305" width="4" customWidth="1"/>
    <col min="2306" max="2306" width="48.140625" customWidth="1"/>
    <col min="2307" max="2308" width="0" hidden="1" customWidth="1"/>
    <col min="2309" max="2311" width="13.7109375" customWidth="1"/>
    <col min="2312" max="2312" width="14.5703125" customWidth="1"/>
    <col min="2313" max="2313" width="15.140625" customWidth="1"/>
    <col min="2314" max="2316" width="13.5703125" customWidth="1"/>
    <col min="2317" max="2320" width="14.85546875" bestFit="1" customWidth="1"/>
    <col min="2321" max="2321" width="6.28515625" customWidth="1"/>
    <col min="2322" max="2322" width="5.85546875" customWidth="1"/>
    <col min="2323" max="2323" width="4.85546875" customWidth="1"/>
    <col min="2324" max="2324" width="6.140625" customWidth="1"/>
    <col min="2325" max="2325" width="5.5703125" customWidth="1"/>
    <col min="2561" max="2561" width="4" customWidth="1"/>
    <col min="2562" max="2562" width="48.140625" customWidth="1"/>
    <col min="2563" max="2564" width="0" hidden="1" customWidth="1"/>
    <col min="2565" max="2567" width="13.7109375" customWidth="1"/>
    <col min="2568" max="2568" width="14.5703125" customWidth="1"/>
    <col min="2569" max="2569" width="15.140625" customWidth="1"/>
    <col min="2570" max="2572" width="13.5703125" customWidth="1"/>
    <col min="2573" max="2576" width="14.85546875" bestFit="1" customWidth="1"/>
    <col min="2577" max="2577" width="6.28515625" customWidth="1"/>
    <col min="2578" max="2578" width="5.85546875" customWidth="1"/>
    <col min="2579" max="2579" width="4.85546875" customWidth="1"/>
    <col min="2580" max="2580" width="6.140625" customWidth="1"/>
    <col min="2581" max="2581" width="5.5703125" customWidth="1"/>
    <col min="2817" max="2817" width="4" customWidth="1"/>
    <col min="2818" max="2818" width="48.140625" customWidth="1"/>
    <col min="2819" max="2820" width="0" hidden="1" customWidth="1"/>
    <col min="2821" max="2823" width="13.7109375" customWidth="1"/>
    <col min="2824" max="2824" width="14.5703125" customWidth="1"/>
    <col min="2825" max="2825" width="15.140625" customWidth="1"/>
    <col min="2826" max="2828" width="13.5703125" customWidth="1"/>
    <col min="2829" max="2832" width="14.85546875" bestFit="1" customWidth="1"/>
    <col min="2833" max="2833" width="6.28515625" customWidth="1"/>
    <col min="2834" max="2834" width="5.85546875" customWidth="1"/>
    <col min="2835" max="2835" width="4.85546875" customWidth="1"/>
    <col min="2836" max="2836" width="6.140625" customWidth="1"/>
    <col min="2837" max="2837" width="5.5703125" customWidth="1"/>
    <col min="3073" max="3073" width="4" customWidth="1"/>
    <col min="3074" max="3074" width="48.140625" customWidth="1"/>
    <col min="3075" max="3076" width="0" hidden="1" customWidth="1"/>
    <col min="3077" max="3079" width="13.7109375" customWidth="1"/>
    <col min="3080" max="3080" width="14.5703125" customWidth="1"/>
    <col min="3081" max="3081" width="15.140625" customWidth="1"/>
    <col min="3082" max="3084" width="13.5703125" customWidth="1"/>
    <col min="3085" max="3088" width="14.85546875" bestFit="1" customWidth="1"/>
    <col min="3089" max="3089" width="6.28515625" customWidth="1"/>
    <col min="3090" max="3090" width="5.85546875" customWidth="1"/>
    <col min="3091" max="3091" width="4.85546875" customWidth="1"/>
    <col min="3092" max="3092" width="6.140625" customWidth="1"/>
    <col min="3093" max="3093" width="5.5703125" customWidth="1"/>
    <col min="3329" max="3329" width="4" customWidth="1"/>
    <col min="3330" max="3330" width="48.140625" customWidth="1"/>
    <col min="3331" max="3332" width="0" hidden="1" customWidth="1"/>
    <col min="3333" max="3335" width="13.7109375" customWidth="1"/>
    <col min="3336" max="3336" width="14.5703125" customWidth="1"/>
    <col min="3337" max="3337" width="15.140625" customWidth="1"/>
    <col min="3338" max="3340" width="13.5703125" customWidth="1"/>
    <col min="3341" max="3344" width="14.85546875" bestFit="1" customWidth="1"/>
    <col min="3345" max="3345" width="6.28515625" customWidth="1"/>
    <col min="3346" max="3346" width="5.85546875" customWidth="1"/>
    <col min="3347" max="3347" width="4.85546875" customWidth="1"/>
    <col min="3348" max="3348" width="6.140625" customWidth="1"/>
    <col min="3349" max="3349" width="5.5703125" customWidth="1"/>
    <col min="3585" max="3585" width="4" customWidth="1"/>
    <col min="3586" max="3586" width="48.140625" customWidth="1"/>
    <col min="3587" max="3588" width="0" hidden="1" customWidth="1"/>
    <col min="3589" max="3591" width="13.7109375" customWidth="1"/>
    <col min="3592" max="3592" width="14.5703125" customWidth="1"/>
    <col min="3593" max="3593" width="15.140625" customWidth="1"/>
    <col min="3594" max="3596" width="13.5703125" customWidth="1"/>
    <col min="3597" max="3600" width="14.85546875" bestFit="1" customWidth="1"/>
    <col min="3601" max="3601" width="6.28515625" customWidth="1"/>
    <col min="3602" max="3602" width="5.85546875" customWidth="1"/>
    <col min="3603" max="3603" width="4.85546875" customWidth="1"/>
    <col min="3604" max="3604" width="6.140625" customWidth="1"/>
    <col min="3605" max="3605" width="5.5703125" customWidth="1"/>
    <col min="3841" max="3841" width="4" customWidth="1"/>
    <col min="3842" max="3842" width="48.140625" customWidth="1"/>
    <col min="3843" max="3844" width="0" hidden="1" customWidth="1"/>
    <col min="3845" max="3847" width="13.7109375" customWidth="1"/>
    <col min="3848" max="3848" width="14.5703125" customWidth="1"/>
    <col min="3849" max="3849" width="15.140625" customWidth="1"/>
    <col min="3850" max="3852" width="13.5703125" customWidth="1"/>
    <col min="3853" max="3856" width="14.85546875" bestFit="1" customWidth="1"/>
    <col min="3857" max="3857" width="6.28515625" customWidth="1"/>
    <col min="3858" max="3858" width="5.85546875" customWidth="1"/>
    <col min="3859" max="3859" width="4.85546875" customWidth="1"/>
    <col min="3860" max="3860" width="6.140625" customWidth="1"/>
    <col min="3861" max="3861" width="5.5703125" customWidth="1"/>
    <col min="4097" max="4097" width="4" customWidth="1"/>
    <col min="4098" max="4098" width="48.140625" customWidth="1"/>
    <col min="4099" max="4100" width="0" hidden="1" customWidth="1"/>
    <col min="4101" max="4103" width="13.7109375" customWidth="1"/>
    <col min="4104" max="4104" width="14.5703125" customWidth="1"/>
    <col min="4105" max="4105" width="15.140625" customWidth="1"/>
    <col min="4106" max="4108" width="13.5703125" customWidth="1"/>
    <col min="4109" max="4112" width="14.85546875" bestFit="1" customWidth="1"/>
    <col min="4113" max="4113" width="6.28515625" customWidth="1"/>
    <col min="4114" max="4114" width="5.85546875" customWidth="1"/>
    <col min="4115" max="4115" width="4.85546875" customWidth="1"/>
    <col min="4116" max="4116" width="6.140625" customWidth="1"/>
    <col min="4117" max="4117" width="5.5703125" customWidth="1"/>
    <col min="4353" max="4353" width="4" customWidth="1"/>
    <col min="4354" max="4354" width="48.140625" customWidth="1"/>
    <col min="4355" max="4356" width="0" hidden="1" customWidth="1"/>
    <col min="4357" max="4359" width="13.7109375" customWidth="1"/>
    <col min="4360" max="4360" width="14.5703125" customWidth="1"/>
    <col min="4361" max="4361" width="15.140625" customWidth="1"/>
    <col min="4362" max="4364" width="13.5703125" customWidth="1"/>
    <col min="4365" max="4368" width="14.85546875" bestFit="1" customWidth="1"/>
    <col min="4369" max="4369" width="6.28515625" customWidth="1"/>
    <col min="4370" max="4370" width="5.85546875" customWidth="1"/>
    <col min="4371" max="4371" width="4.85546875" customWidth="1"/>
    <col min="4372" max="4372" width="6.140625" customWidth="1"/>
    <col min="4373" max="4373" width="5.5703125" customWidth="1"/>
    <col min="4609" max="4609" width="4" customWidth="1"/>
    <col min="4610" max="4610" width="48.140625" customWidth="1"/>
    <col min="4611" max="4612" width="0" hidden="1" customWidth="1"/>
    <col min="4613" max="4615" width="13.7109375" customWidth="1"/>
    <col min="4616" max="4616" width="14.5703125" customWidth="1"/>
    <col min="4617" max="4617" width="15.140625" customWidth="1"/>
    <col min="4618" max="4620" width="13.5703125" customWidth="1"/>
    <col min="4621" max="4624" width="14.85546875" bestFit="1" customWidth="1"/>
    <col min="4625" max="4625" width="6.28515625" customWidth="1"/>
    <col min="4626" max="4626" width="5.85546875" customWidth="1"/>
    <col min="4627" max="4627" width="4.85546875" customWidth="1"/>
    <col min="4628" max="4628" width="6.140625" customWidth="1"/>
    <col min="4629" max="4629" width="5.5703125" customWidth="1"/>
    <col min="4865" max="4865" width="4" customWidth="1"/>
    <col min="4866" max="4866" width="48.140625" customWidth="1"/>
    <col min="4867" max="4868" width="0" hidden="1" customWidth="1"/>
    <col min="4869" max="4871" width="13.7109375" customWidth="1"/>
    <col min="4872" max="4872" width="14.5703125" customWidth="1"/>
    <col min="4873" max="4873" width="15.140625" customWidth="1"/>
    <col min="4874" max="4876" width="13.5703125" customWidth="1"/>
    <col min="4877" max="4880" width="14.85546875" bestFit="1" customWidth="1"/>
    <col min="4881" max="4881" width="6.28515625" customWidth="1"/>
    <col min="4882" max="4882" width="5.85546875" customWidth="1"/>
    <col min="4883" max="4883" width="4.85546875" customWidth="1"/>
    <col min="4884" max="4884" width="6.140625" customWidth="1"/>
    <col min="4885" max="4885" width="5.5703125" customWidth="1"/>
    <col min="5121" max="5121" width="4" customWidth="1"/>
    <col min="5122" max="5122" width="48.140625" customWidth="1"/>
    <col min="5123" max="5124" width="0" hidden="1" customWidth="1"/>
    <col min="5125" max="5127" width="13.7109375" customWidth="1"/>
    <col min="5128" max="5128" width="14.5703125" customWidth="1"/>
    <col min="5129" max="5129" width="15.140625" customWidth="1"/>
    <col min="5130" max="5132" width="13.5703125" customWidth="1"/>
    <col min="5133" max="5136" width="14.85546875" bestFit="1" customWidth="1"/>
    <col min="5137" max="5137" width="6.28515625" customWidth="1"/>
    <col min="5138" max="5138" width="5.85546875" customWidth="1"/>
    <col min="5139" max="5139" width="4.85546875" customWidth="1"/>
    <col min="5140" max="5140" width="6.140625" customWidth="1"/>
    <col min="5141" max="5141" width="5.5703125" customWidth="1"/>
    <col min="5377" max="5377" width="4" customWidth="1"/>
    <col min="5378" max="5378" width="48.140625" customWidth="1"/>
    <col min="5379" max="5380" width="0" hidden="1" customWidth="1"/>
    <col min="5381" max="5383" width="13.7109375" customWidth="1"/>
    <col min="5384" max="5384" width="14.5703125" customWidth="1"/>
    <col min="5385" max="5385" width="15.140625" customWidth="1"/>
    <col min="5386" max="5388" width="13.5703125" customWidth="1"/>
    <col min="5389" max="5392" width="14.85546875" bestFit="1" customWidth="1"/>
    <col min="5393" max="5393" width="6.28515625" customWidth="1"/>
    <col min="5394" max="5394" width="5.85546875" customWidth="1"/>
    <col min="5395" max="5395" width="4.85546875" customWidth="1"/>
    <col min="5396" max="5396" width="6.140625" customWidth="1"/>
    <col min="5397" max="5397" width="5.5703125" customWidth="1"/>
    <col min="5633" max="5633" width="4" customWidth="1"/>
    <col min="5634" max="5634" width="48.140625" customWidth="1"/>
    <col min="5635" max="5636" width="0" hidden="1" customWidth="1"/>
    <col min="5637" max="5639" width="13.7109375" customWidth="1"/>
    <col min="5640" max="5640" width="14.5703125" customWidth="1"/>
    <col min="5641" max="5641" width="15.140625" customWidth="1"/>
    <col min="5642" max="5644" width="13.5703125" customWidth="1"/>
    <col min="5645" max="5648" width="14.85546875" bestFit="1" customWidth="1"/>
    <col min="5649" max="5649" width="6.28515625" customWidth="1"/>
    <col min="5650" max="5650" width="5.85546875" customWidth="1"/>
    <col min="5651" max="5651" width="4.85546875" customWidth="1"/>
    <col min="5652" max="5652" width="6.140625" customWidth="1"/>
    <col min="5653" max="5653" width="5.5703125" customWidth="1"/>
    <col min="5889" max="5889" width="4" customWidth="1"/>
    <col min="5890" max="5890" width="48.140625" customWidth="1"/>
    <col min="5891" max="5892" width="0" hidden="1" customWidth="1"/>
    <col min="5893" max="5895" width="13.7109375" customWidth="1"/>
    <col min="5896" max="5896" width="14.5703125" customWidth="1"/>
    <col min="5897" max="5897" width="15.140625" customWidth="1"/>
    <col min="5898" max="5900" width="13.5703125" customWidth="1"/>
    <col min="5901" max="5904" width="14.85546875" bestFit="1" customWidth="1"/>
    <col min="5905" max="5905" width="6.28515625" customWidth="1"/>
    <col min="5906" max="5906" width="5.85546875" customWidth="1"/>
    <col min="5907" max="5907" width="4.85546875" customWidth="1"/>
    <col min="5908" max="5908" width="6.140625" customWidth="1"/>
    <col min="5909" max="5909" width="5.5703125" customWidth="1"/>
    <col min="6145" max="6145" width="4" customWidth="1"/>
    <col min="6146" max="6146" width="48.140625" customWidth="1"/>
    <col min="6147" max="6148" width="0" hidden="1" customWidth="1"/>
    <col min="6149" max="6151" width="13.7109375" customWidth="1"/>
    <col min="6152" max="6152" width="14.5703125" customWidth="1"/>
    <col min="6153" max="6153" width="15.140625" customWidth="1"/>
    <col min="6154" max="6156" width="13.5703125" customWidth="1"/>
    <col min="6157" max="6160" width="14.85546875" bestFit="1" customWidth="1"/>
    <col min="6161" max="6161" width="6.28515625" customWidth="1"/>
    <col min="6162" max="6162" width="5.85546875" customWidth="1"/>
    <col min="6163" max="6163" width="4.85546875" customWidth="1"/>
    <col min="6164" max="6164" width="6.140625" customWidth="1"/>
    <col min="6165" max="6165" width="5.5703125" customWidth="1"/>
    <col min="6401" max="6401" width="4" customWidth="1"/>
    <col min="6402" max="6402" width="48.140625" customWidth="1"/>
    <col min="6403" max="6404" width="0" hidden="1" customWidth="1"/>
    <col min="6405" max="6407" width="13.7109375" customWidth="1"/>
    <col min="6408" max="6408" width="14.5703125" customWidth="1"/>
    <col min="6409" max="6409" width="15.140625" customWidth="1"/>
    <col min="6410" max="6412" width="13.5703125" customWidth="1"/>
    <col min="6413" max="6416" width="14.85546875" bestFit="1" customWidth="1"/>
    <col min="6417" max="6417" width="6.28515625" customWidth="1"/>
    <col min="6418" max="6418" width="5.85546875" customWidth="1"/>
    <col min="6419" max="6419" width="4.85546875" customWidth="1"/>
    <col min="6420" max="6420" width="6.140625" customWidth="1"/>
    <col min="6421" max="6421" width="5.5703125" customWidth="1"/>
    <col min="6657" max="6657" width="4" customWidth="1"/>
    <col min="6658" max="6658" width="48.140625" customWidth="1"/>
    <col min="6659" max="6660" width="0" hidden="1" customWidth="1"/>
    <col min="6661" max="6663" width="13.7109375" customWidth="1"/>
    <col min="6664" max="6664" width="14.5703125" customWidth="1"/>
    <col min="6665" max="6665" width="15.140625" customWidth="1"/>
    <col min="6666" max="6668" width="13.5703125" customWidth="1"/>
    <col min="6669" max="6672" width="14.85546875" bestFit="1" customWidth="1"/>
    <col min="6673" max="6673" width="6.28515625" customWidth="1"/>
    <col min="6674" max="6674" width="5.85546875" customWidth="1"/>
    <col min="6675" max="6675" width="4.85546875" customWidth="1"/>
    <col min="6676" max="6676" width="6.140625" customWidth="1"/>
    <col min="6677" max="6677" width="5.5703125" customWidth="1"/>
    <col min="6913" max="6913" width="4" customWidth="1"/>
    <col min="6914" max="6914" width="48.140625" customWidth="1"/>
    <col min="6915" max="6916" width="0" hidden="1" customWidth="1"/>
    <col min="6917" max="6919" width="13.7109375" customWidth="1"/>
    <col min="6920" max="6920" width="14.5703125" customWidth="1"/>
    <col min="6921" max="6921" width="15.140625" customWidth="1"/>
    <col min="6922" max="6924" width="13.5703125" customWidth="1"/>
    <col min="6925" max="6928" width="14.85546875" bestFit="1" customWidth="1"/>
    <col min="6929" max="6929" width="6.28515625" customWidth="1"/>
    <col min="6930" max="6930" width="5.85546875" customWidth="1"/>
    <col min="6931" max="6931" width="4.85546875" customWidth="1"/>
    <col min="6932" max="6932" width="6.140625" customWidth="1"/>
    <col min="6933" max="6933" width="5.5703125" customWidth="1"/>
    <col min="7169" max="7169" width="4" customWidth="1"/>
    <col min="7170" max="7170" width="48.140625" customWidth="1"/>
    <col min="7171" max="7172" width="0" hidden="1" customWidth="1"/>
    <col min="7173" max="7175" width="13.7109375" customWidth="1"/>
    <col min="7176" max="7176" width="14.5703125" customWidth="1"/>
    <col min="7177" max="7177" width="15.140625" customWidth="1"/>
    <col min="7178" max="7180" width="13.5703125" customWidth="1"/>
    <col min="7181" max="7184" width="14.85546875" bestFit="1" customWidth="1"/>
    <col min="7185" max="7185" width="6.28515625" customWidth="1"/>
    <col min="7186" max="7186" width="5.85546875" customWidth="1"/>
    <col min="7187" max="7187" width="4.85546875" customWidth="1"/>
    <col min="7188" max="7188" width="6.140625" customWidth="1"/>
    <col min="7189" max="7189" width="5.5703125" customWidth="1"/>
    <col min="7425" max="7425" width="4" customWidth="1"/>
    <col min="7426" max="7426" width="48.140625" customWidth="1"/>
    <col min="7427" max="7428" width="0" hidden="1" customWidth="1"/>
    <col min="7429" max="7431" width="13.7109375" customWidth="1"/>
    <col min="7432" max="7432" width="14.5703125" customWidth="1"/>
    <col min="7433" max="7433" width="15.140625" customWidth="1"/>
    <col min="7434" max="7436" width="13.5703125" customWidth="1"/>
    <col min="7437" max="7440" width="14.85546875" bestFit="1" customWidth="1"/>
    <col min="7441" max="7441" width="6.28515625" customWidth="1"/>
    <col min="7442" max="7442" width="5.85546875" customWidth="1"/>
    <col min="7443" max="7443" width="4.85546875" customWidth="1"/>
    <col min="7444" max="7444" width="6.140625" customWidth="1"/>
    <col min="7445" max="7445" width="5.5703125" customWidth="1"/>
    <col min="7681" max="7681" width="4" customWidth="1"/>
    <col min="7682" max="7682" width="48.140625" customWidth="1"/>
    <col min="7683" max="7684" width="0" hidden="1" customWidth="1"/>
    <col min="7685" max="7687" width="13.7109375" customWidth="1"/>
    <col min="7688" max="7688" width="14.5703125" customWidth="1"/>
    <col min="7689" max="7689" width="15.140625" customWidth="1"/>
    <col min="7690" max="7692" width="13.5703125" customWidth="1"/>
    <col min="7693" max="7696" width="14.85546875" bestFit="1" customWidth="1"/>
    <col min="7697" max="7697" width="6.28515625" customWidth="1"/>
    <col min="7698" max="7698" width="5.85546875" customWidth="1"/>
    <col min="7699" max="7699" width="4.85546875" customWidth="1"/>
    <col min="7700" max="7700" width="6.140625" customWidth="1"/>
    <col min="7701" max="7701" width="5.5703125" customWidth="1"/>
    <col min="7937" max="7937" width="4" customWidth="1"/>
    <col min="7938" max="7938" width="48.140625" customWidth="1"/>
    <col min="7939" max="7940" width="0" hidden="1" customWidth="1"/>
    <col min="7941" max="7943" width="13.7109375" customWidth="1"/>
    <col min="7944" max="7944" width="14.5703125" customWidth="1"/>
    <col min="7945" max="7945" width="15.140625" customWidth="1"/>
    <col min="7946" max="7948" width="13.5703125" customWidth="1"/>
    <col min="7949" max="7952" width="14.85546875" bestFit="1" customWidth="1"/>
    <col min="7953" max="7953" width="6.28515625" customWidth="1"/>
    <col min="7954" max="7954" width="5.85546875" customWidth="1"/>
    <col min="7955" max="7955" width="4.85546875" customWidth="1"/>
    <col min="7956" max="7956" width="6.140625" customWidth="1"/>
    <col min="7957" max="7957" width="5.5703125" customWidth="1"/>
    <col min="8193" max="8193" width="4" customWidth="1"/>
    <col min="8194" max="8194" width="48.140625" customWidth="1"/>
    <col min="8195" max="8196" width="0" hidden="1" customWidth="1"/>
    <col min="8197" max="8199" width="13.7109375" customWidth="1"/>
    <col min="8200" max="8200" width="14.5703125" customWidth="1"/>
    <col min="8201" max="8201" width="15.140625" customWidth="1"/>
    <col min="8202" max="8204" width="13.5703125" customWidth="1"/>
    <col min="8205" max="8208" width="14.85546875" bestFit="1" customWidth="1"/>
    <col min="8209" max="8209" width="6.28515625" customWidth="1"/>
    <col min="8210" max="8210" width="5.85546875" customWidth="1"/>
    <col min="8211" max="8211" width="4.85546875" customWidth="1"/>
    <col min="8212" max="8212" width="6.140625" customWidth="1"/>
    <col min="8213" max="8213" width="5.5703125" customWidth="1"/>
    <col min="8449" max="8449" width="4" customWidth="1"/>
    <col min="8450" max="8450" width="48.140625" customWidth="1"/>
    <col min="8451" max="8452" width="0" hidden="1" customWidth="1"/>
    <col min="8453" max="8455" width="13.7109375" customWidth="1"/>
    <col min="8456" max="8456" width="14.5703125" customWidth="1"/>
    <col min="8457" max="8457" width="15.140625" customWidth="1"/>
    <col min="8458" max="8460" width="13.5703125" customWidth="1"/>
    <col min="8461" max="8464" width="14.85546875" bestFit="1" customWidth="1"/>
    <col min="8465" max="8465" width="6.28515625" customWidth="1"/>
    <col min="8466" max="8466" width="5.85546875" customWidth="1"/>
    <col min="8467" max="8467" width="4.85546875" customWidth="1"/>
    <col min="8468" max="8468" width="6.140625" customWidth="1"/>
    <col min="8469" max="8469" width="5.5703125" customWidth="1"/>
    <col min="8705" max="8705" width="4" customWidth="1"/>
    <col min="8706" max="8706" width="48.140625" customWidth="1"/>
    <col min="8707" max="8708" width="0" hidden="1" customWidth="1"/>
    <col min="8709" max="8711" width="13.7109375" customWidth="1"/>
    <col min="8712" max="8712" width="14.5703125" customWidth="1"/>
    <col min="8713" max="8713" width="15.140625" customWidth="1"/>
    <col min="8714" max="8716" width="13.5703125" customWidth="1"/>
    <col min="8717" max="8720" width="14.85546875" bestFit="1" customWidth="1"/>
    <col min="8721" max="8721" width="6.28515625" customWidth="1"/>
    <col min="8722" max="8722" width="5.85546875" customWidth="1"/>
    <col min="8723" max="8723" width="4.85546875" customWidth="1"/>
    <col min="8724" max="8724" width="6.140625" customWidth="1"/>
    <col min="8725" max="8725" width="5.5703125" customWidth="1"/>
    <col min="8961" max="8961" width="4" customWidth="1"/>
    <col min="8962" max="8962" width="48.140625" customWidth="1"/>
    <col min="8963" max="8964" width="0" hidden="1" customWidth="1"/>
    <col min="8965" max="8967" width="13.7109375" customWidth="1"/>
    <col min="8968" max="8968" width="14.5703125" customWidth="1"/>
    <col min="8969" max="8969" width="15.140625" customWidth="1"/>
    <col min="8970" max="8972" width="13.5703125" customWidth="1"/>
    <col min="8973" max="8976" width="14.85546875" bestFit="1" customWidth="1"/>
    <col min="8977" max="8977" width="6.28515625" customWidth="1"/>
    <col min="8978" max="8978" width="5.85546875" customWidth="1"/>
    <col min="8979" max="8979" width="4.85546875" customWidth="1"/>
    <col min="8980" max="8980" width="6.140625" customWidth="1"/>
    <col min="8981" max="8981" width="5.5703125" customWidth="1"/>
    <col min="9217" max="9217" width="4" customWidth="1"/>
    <col min="9218" max="9218" width="48.140625" customWidth="1"/>
    <col min="9219" max="9220" width="0" hidden="1" customWidth="1"/>
    <col min="9221" max="9223" width="13.7109375" customWidth="1"/>
    <col min="9224" max="9224" width="14.5703125" customWidth="1"/>
    <col min="9225" max="9225" width="15.140625" customWidth="1"/>
    <col min="9226" max="9228" width="13.5703125" customWidth="1"/>
    <col min="9229" max="9232" width="14.85546875" bestFit="1" customWidth="1"/>
    <col min="9233" max="9233" width="6.28515625" customWidth="1"/>
    <col min="9234" max="9234" width="5.85546875" customWidth="1"/>
    <col min="9235" max="9235" width="4.85546875" customWidth="1"/>
    <col min="9236" max="9236" width="6.140625" customWidth="1"/>
    <col min="9237" max="9237" width="5.5703125" customWidth="1"/>
    <col min="9473" max="9473" width="4" customWidth="1"/>
    <col min="9474" max="9474" width="48.140625" customWidth="1"/>
    <col min="9475" max="9476" width="0" hidden="1" customWidth="1"/>
    <col min="9477" max="9479" width="13.7109375" customWidth="1"/>
    <col min="9480" max="9480" width="14.5703125" customWidth="1"/>
    <col min="9481" max="9481" width="15.140625" customWidth="1"/>
    <col min="9482" max="9484" width="13.5703125" customWidth="1"/>
    <col min="9485" max="9488" width="14.85546875" bestFit="1" customWidth="1"/>
    <col min="9489" max="9489" width="6.28515625" customWidth="1"/>
    <col min="9490" max="9490" width="5.85546875" customWidth="1"/>
    <col min="9491" max="9491" width="4.85546875" customWidth="1"/>
    <col min="9492" max="9492" width="6.140625" customWidth="1"/>
    <col min="9493" max="9493" width="5.5703125" customWidth="1"/>
    <col min="9729" max="9729" width="4" customWidth="1"/>
    <col min="9730" max="9730" width="48.140625" customWidth="1"/>
    <col min="9731" max="9732" width="0" hidden="1" customWidth="1"/>
    <col min="9733" max="9735" width="13.7109375" customWidth="1"/>
    <col min="9736" max="9736" width="14.5703125" customWidth="1"/>
    <col min="9737" max="9737" width="15.140625" customWidth="1"/>
    <col min="9738" max="9740" width="13.5703125" customWidth="1"/>
    <col min="9741" max="9744" width="14.85546875" bestFit="1" customWidth="1"/>
    <col min="9745" max="9745" width="6.28515625" customWidth="1"/>
    <col min="9746" max="9746" width="5.85546875" customWidth="1"/>
    <col min="9747" max="9747" width="4.85546875" customWidth="1"/>
    <col min="9748" max="9748" width="6.140625" customWidth="1"/>
    <col min="9749" max="9749" width="5.5703125" customWidth="1"/>
    <col min="9985" max="9985" width="4" customWidth="1"/>
    <col min="9986" max="9986" width="48.140625" customWidth="1"/>
    <col min="9987" max="9988" width="0" hidden="1" customWidth="1"/>
    <col min="9989" max="9991" width="13.7109375" customWidth="1"/>
    <col min="9992" max="9992" width="14.5703125" customWidth="1"/>
    <col min="9993" max="9993" width="15.140625" customWidth="1"/>
    <col min="9994" max="9996" width="13.5703125" customWidth="1"/>
    <col min="9997" max="10000" width="14.85546875" bestFit="1" customWidth="1"/>
    <col min="10001" max="10001" width="6.28515625" customWidth="1"/>
    <col min="10002" max="10002" width="5.85546875" customWidth="1"/>
    <col min="10003" max="10003" width="4.85546875" customWidth="1"/>
    <col min="10004" max="10004" width="6.140625" customWidth="1"/>
    <col min="10005" max="10005" width="5.5703125" customWidth="1"/>
    <col min="10241" max="10241" width="4" customWidth="1"/>
    <col min="10242" max="10242" width="48.140625" customWidth="1"/>
    <col min="10243" max="10244" width="0" hidden="1" customWidth="1"/>
    <col min="10245" max="10247" width="13.7109375" customWidth="1"/>
    <col min="10248" max="10248" width="14.5703125" customWidth="1"/>
    <col min="10249" max="10249" width="15.140625" customWidth="1"/>
    <col min="10250" max="10252" width="13.5703125" customWidth="1"/>
    <col min="10253" max="10256" width="14.85546875" bestFit="1" customWidth="1"/>
    <col min="10257" max="10257" width="6.28515625" customWidth="1"/>
    <col min="10258" max="10258" width="5.85546875" customWidth="1"/>
    <col min="10259" max="10259" width="4.85546875" customWidth="1"/>
    <col min="10260" max="10260" width="6.140625" customWidth="1"/>
    <col min="10261" max="10261" width="5.5703125" customWidth="1"/>
    <col min="10497" max="10497" width="4" customWidth="1"/>
    <col min="10498" max="10498" width="48.140625" customWidth="1"/>
    <col min="10499" max="10500" width="0" hidden="1" customWidth="1"/>
    <col min="10501" max="10503" width="13.7109375" customWidth="1"/>
    <col min="10504" max="10504" width="14.5703125" customWidth="1"/>
    <col min="10505" max="10505" width="15.140625" customWidth="1"/>
    <col min="10506" max="10508" width="13.5703125" customWidth="1"/>
    <col min="10509" max="10512" width="14.85546875" bestFit="1" customWidth="1"/>
    <col min="10513" max="10513" width="6.28515625" customWidth="1"/>
    <col min="10514" max="10514" width="5.85546875" customWidth="1"/>
    <col min="10515" max="10515" width="4.85546875" customWidth="1"/>
    <col min="10516" max="10516" width="6.140625" customWidth="1"/>
    <col min="10517" max="10517" width="5.5703125" customWidth="1"/>
    <col min="10753" max="10753" width="4" customWidth="1"/>
    <col min="10754" max="10754" width="48.140625" customWidth="1"/>
    <col min="10755" max="10756" width="0" hidden="1" customWidth="1"/>
    <col min="10757" max="10759" width="13.7109375" customWidth="1"/>
    <col min="10760" max="10760" width="14.5703125" customWidth="1"/>
    <col min="10761" max="10761" width="15.140625" customWidth="1"/>
    <col min="10762" max="10764" width="13.5703125" customWidth="1"/>
    <col min="10765" max="10768" width="14.85546875" bestFit="1" customWidth="1"/>
    <col min="10769" max="10769" width="6.28515625" customWidth="1"/>
    <col min="10770" max="10770" width="5.85546875" customWidth="1"/>
    <col min="10771" max="10771" width="4.85546875" customWidth="1"/>
    <col min="10772" max="10772" width="6.140625" customWidth="1"/>
    <col min="10773" max="10773" width="5.5703125" customWidth="1"/>
    <col min="11009" max="11009" width="4" customWidth="1"/>
    <col min="11010" max="11010" width="48.140625" customWidth="1"/>
    <col min="11011" max="11012" width="0" hidden="1" customWidth="1"/>
    <col min="11013" max="11015" width="13.7109375" customWidth="1"/>
    <col min="11016" max="11016" width="14.5703125" customWidth="1"/>
    <col min="11017" max="11017" width="15.140625" customWidth="1"/>
    <col min="11018" max="11020" width="13.5703125" customWidth="1"/>
    <col min="11021" max="11024" width="14.85546875" bestFit="1" customWidth="1"/>
    <col min="11025" max="11025" width="6.28515625" customWidth="1"/>
    <col min="11026" max="11026" width="5.85546875" customWidth="1"/>
    <col min="11027" max="11027" width="4.85546875" customWidth="1"/>
    <col min="11028" max="11028" width="6.140625" customWidth="1"/>
    <col min="11029" max="11029" width="5.5703125" customWidth="1"/>
    <col min="11265" max="11265" width="4" customWidth="1"/>
    <col min="11266" max="11266" width="48.140625" customWidth="1"/>
    <col min="11267" max="11268" width="0" hidden="1" customWidth="1"/>
    <col min="11269" max="11271" width="13.7109375" customWidth="1"/>
    <col min="11272" max="11272" width="14.5703125" customWidth="1"/>
    <col min="11273" max="11273" width="15.140625" customWidth="1"/>
    <col min="11274" max="11276" width="13.5703125" customWidth="1"/>
    <col min="11277" max="11280" width="14.85546875" bestFit="1" customWidth="1"/>
    <col min="11281" max="11281" width="6.28515625" customWidth="1"/>
    <col min="11282" max="11282" width="5.85546875" customWidth="1"/>
    <col min="11283" max="11283" width="4.85546875" customWidth="1"/>
    <col min="11284" max="11284" width="6.140625" customWidth="1"/>
    <col min="11285" max="11285" width="5.5703125" customWidth="1"/>
    <col min="11521" max="11521" width="4" customWidth="1"/>
    <col min="11522" max="11522" width="48.140625" customWidth="1"/>
    <col min="11523" max="11524" width="0" hidden="1" customWidth="1"/>
    <col min="11525" max="11527" width="13.7109375" customWidth="1"/>
    <col min="11528" max="11528" width="14.5703125" customWidth="1"/>
    <col min="11529" max="11529" width="15.140625" customWidth="1"/>
    <col min="11530" max="11532" width="13.5703125" customWidth="1"/>
    <col min="11533" max="11536" width="14.85546875" bestFit="1" customWidth="1"/>
    <col min="11537" max="11537" width="6.28515625" customWidth="1"/>
    <col min="11538" max="11538" width="5.85546875" customWidth="1"/>
    <col min="11539" max="11539" width="4.85546875" customWidth="1"/>
    <col min="11540" max="11540" width="6.140625" customWidth="1"/>
    <col min="11541" max="11541" width="5.5703125" customWidth="1"/>
    <col min="11777" max="11777" width="4" customWidth="1"/>
    <col min="11778" max="11778" width="48.140625" customWidth="1"/>
    <col min="11779" max="11780" width="0" hidden="1" customWidth="1"/>
    <col min="11781" max="11783" width="13.7109375" customWidth="1"/>
    <col min="11784" max="11784" width="14.5703125" customWidth="1"/>
    <col min="11785" max="11785" width="15.140625" customWidth="1"/>
    <col min="11786" max="11788" width="13.5703125" customWidth="1"/>
    <col min="11789" max="11792" width="14.85546875" bestFit="1" customWidth="1"/>
    <col min="11793" max="11793" width="6.28515625" customWidth="1"/>
    <col min="11794" max="11794" width="5.85546875" customWidth="1"/>
    <col min="11795" max="11795" width="4.85546875" customWidth="1"/>
    <col min="11796" max="11796" width="6.140625" customWidth="1"/>
    <col min="11797" max="11797" width="5.5703125" customWidth="1"/>
    <col min="12033" max="12033" width="4" customWidth="1"/>
    <col min="12034" max="12034" width="48.140625" customWidth="1"/>
    <col min="12035" max="12036" width="0" hidden="1" customWidth="1"/>
    <col min="12037" max="12039" width="13.7109375" customWidth="1"/>
    <col min="12040" max="12040" width="14.5703125" customWidth="1"/>
    <col min="12041" max="12041" width="15.140625" customWidth="1"/>
    <col min="12042" max="12044" width="13.5703125" customWidth="1"/>
    <col min="12045" max="12048" width="14.85546875" bestFit="1" customWidth="1"/>
    <col min="12049" max="12049" width="6.28515625" customWidth="1"/>
    <col min="12050" max="12050" width="5.85546875" customWidth="1"/>
    <col min="12051" max="12051" width="4.85546875" customWidth="1"/>
    <col min="12052" max="12052" width="6.140625" customWidth="1"/>
    <col min="12053" max="12053" width="5.5703125" customWidth="1"/>
    <col min="12289" max="12289" width="4" customWidth="1"/>
    <col min="12290" max="12290" width="48.140625" customWidth="1"/>
    <col min="12291" max="12292" width="0" hidden="1" customWidth="1"/>
    <col min="12293" max="12295" width="13.7109375" customWidth="1"/>
    <col min="12296" max="12296" width="14.5703125" customWidth="1"/>
    <col min="12297" max="12297" width="15.140625" customWidth="1"/>
    <col min="12298" max="12300" width="13.5703125" customWidth="1"/>
    <col min="12301" max="12304" width="14.85546875" bestFit="1" customWidth="1"/>
    <col min="12305" max="12305" width="6.28515625" customWidth="1"/>
    <col min="12306" max="12306" width="5.85546875" customWidth="1"/>
    <col min="12307" max="12307" width="4.85546875" customWidth="1"/>
    <col min="12308" max="12308" width="6.140625" customWidth="1"/>
    <col min="12309" max="12309" width="5.5703125" customWidth="1"/>
    <col min="12545" max="12545" width="4" customWidth="1"/>
    <col min="12546" max="12546" width="48.140625" customWidth="1"/>
    <col min="12547" max="12548" width="0" hidden="1" customWidth="1"/>
    <col min="12549" max="12551" width="13.7109375" customWidth="1"/>
    <col min="12552" max="12552" width="14.5703125" customWidth="1"/>
    <col min="12553" max="12553" width="15.140625" customWidth="1"/>
    <col min="12554" max="12556" width="13.5703125" customWidth="1"/>
    <col min="12557" max="12560" width="14.85546875" bestFit="1" customWidth="1"/>
    <col min="12561" max="12561" width="6.28515625" customWidth="1"/>
    <col min="12562" max="12562" width="5.85546875" customWidth="1"/>
    <col min="12563" max="12563" width="4.85546875" customWidth="1"/>
    <col min="12564" max="12564" width="6.140625" customWidth="1"/>
    <col min="12565" max="12565" width="5.5703125" customWidth="1"/>
    <col min="12801" max="12801" width="4" customWidth="1"/>
    <col min="12802" max="12802" width="48.140625" customWidth="1"/>
    <col min="12803" max="12804" width="0" hidden="1" customWidth="1"/>
    <col min="12805" max="12807" width="13.7109375" customWidth="1"/>
    <col min="12808" max="12808" width="14.5703125" customWidth="1"/>
    <col min="12809" max="12809" width="15.140625" customWidth="1"/>
    <col min="12810" max="12812" width="13.5703125" customWidth="1"/>
    <col min="12813" max="12816" width="14.85546875" bestFit="1" customWidth="1"/>
    <col min="12817" max="12817" width="6.28515625" customWidth="1"/>
    <col min="12818" max="12818" width="5.85546875" customWidth="1"/>
    <col min="12819" max="12819" width="4.85546875" customWidth="1"/>
    <col min="12820" max="12820" width="6.140625" customWidth="1"/>
    <col min="12821" max="12821" width="5.5703125" customWidth="1"/>
    <col min="13057" max="13057" width="4" customWidth="1"/>
    <col min="13058" max="13058" width="48.140625" customWidth="1"/>
    <col min="13059" max="13060" width="0" hidden="1" customWidth="1"/>
    <col min="13061" max="13063" width="13.7109375" customWidth="1"/>
    <col min="13064" max="13064" width="14.5703125" customWidth="1"/>
    <col min="13065" max="13065" width="15.140625" customWidth="1"/>
    <col min="13066" max="13068" width="13.5703125" customWidth="1"/>
    <col min="13069" max="13072" width="14.85546875" bestFit="1" customWidth="1"/>
    <col min="13073" max="13073" width="6.28515625" customWidth="1"/>
    <col min="13074" max="13074" width="5.85546875" customWidth="1"/>
    <col min="13075" max="13075" width="4.85546875" customWidth="1"/>
    <col min="13076" max="13076" width="6.140625" customWidth="1"/>
    <col min="13077" max="13077" width="5.5703125" customWidth="1"/>
    <col min="13313" max="13313" width="4" customWidth="1"/>
    <col min="13314" max="13314" width="48.140625" customWidth="1"/>
    <col min="13315" max="13316" width="0" hidden="1" customWidth="1"/>
    <col min="13317" max="13319" width="13.7109375" customWidth="1"/>
    <col min="13320" max="13320" width="14.5703125" customWidth="1"/>
    <col min="13321" max="13321" width="15.140625" customWidth="1"/>
    <col min="13322" max="13324" width="13.5703125" customWidth="1"/>
    <col min="13325" max="13328" width="14.85546875" bestFit="1" customWidth="1"/>
    <col min="13329" max="13329" width="6.28515625" customWidth="1"/>
    <col min="13330" max="13330" width="5.85546875" customWidth="1"/>
    <col min="13331" max="13331" width="4.85546875" customWidth="1"/>
    <col min="13332" max="13332" width="6.140625" customWidth="1"/>
    <col min="13333" max="13333" width="5.5703125" customWidth="1"/>
    <col min="13569" max="13569" width="4" customWidth="1"/>
    <col min="13570" max="13570" width="48.140625" customWidth="1"/>
    <col min="13571" max="13572" width="0" hidden="1" customWidth="1"/>
    <col min="13573" max="13575" width="13.7109375" customWidth="1"/>
    <col min="13576" max="13576" width="14.5703125" customWidth="1"/>
    <col min="13577" max="13577" width="15.140625" customWidth="1"/>
    <col min="13578" max="13580" width="13.5703125" customWidth="1"/>
    <col min="13581" max="13584" width="14.85546875" bestFit="1" customWidth="1"/>
    <col min="13585" max="13585" width="6.28515625" customWidth="1"/>
    <col min="13586" max="13586" width="5.85546875" customWidth="1"/>
    <col min="13587" max="13587" width="4.85546875" customWidth="1"/>
    <col min="13588" max="13588" width="6.140625" customWidth="1"/>
    <col min="13589" max="13589" width="5.5703125" customWidth="1"/>
    <col min="13825" max="13825" width="4" customWidth="1"/>
    <col min="13826" max="13826" width="48.140625" customWidth="1"/>
    <col min="13827" max="13828" width="0" hidden="1" customWidth="1"/>
    <col min="13829" max="13831" width="13.7109375" customWidth="1"/>
    <col min="13832" max="13832" width="14.5703125" customWidth="1"/>
    <col min="13833" max="13833" width="15.140625" customWidth="1"/>
    <col min="13834" max="13836" width="13.5703125" customWidth="1"/>
    <col min="13837" max="13840" width="14.85546875" bestFit="1" customWidth="1"/>
    <col min="13841" max="13841" width="6.28515625" customWidth="1"/>
    <col min="13842" max="13842" width="5.85546875" customWidth="1"/>
    <col min="13843" max="13843" width="4.85546875" customWidth="1"/>
    <col min="13844" max="13844" width="6.140625" customWidth="1"/>
    <col min="13845" max="13845" width="5.5703125" customWidth="1"/>
    <col min="14081" max="14081" width="4" customWidth="1"/>
    <col min="14082" max="14082" width="48.140625" customWidth="1"/>
    <col min="14083" max="14084" width="0" hidden="1" customWidth="1"/>
    <col min="14085" max="14087" width="13.7109375" customWidth="1"/>
    <col min="14088" max="14088" width="14.5703125" customWidth="1"/>
    <col min="14089" max="14089" width="15.140625" customWidth="1"/>
    <col min="14090" max="14092" width="13.5703125" customWidth="1"/>
    <col min="14093" max="14096" width="14.85546875" bestFit="1" customWidth="1"/>
    <col min="14097" max="14097" width="6.28515625" customWidth="1"/>
    <col min="14098" max="14098" width="5.85546875" customWidth="1"/>
    <col min="14099" max="14099" width="4.85546875" customWidth="1"/>
    <col min="14100" max="14100" width="6.140625" customWidth="1"/>
    <col min="14101" max="14101" width="5.5703125" customWidth="1"/>
    <col min="14337" max="14337" width="4" customWidth="1"/>
    <col min="14338" max="14338" width="48.140625" customWidth="1"/>
    <col min="14339" max="14340" width="0" hidden="1" customWidth="1"/>
    <col min="14341" max="14343" width="13.7109375" customWidth="1"/>
    <col min="14344" max="14344" width="14.5703125" customWidth="1"/>
    <col min="14345" max="14345" width="15.140625" customWidth="1"/>
    <col min="14346" max="14348" width="13.5703125" customWidth="1"/>
    <col min="14349" max="14352" width="14.85546875" bestFit="1" customWidth="1"/>
    <col min="14353" max="14353" width="6.28515625" customWidth="1"/>
    <col min="14354" max="14354" width="5.85546875" customWidth="1"/>
    <col min="14355" max="14355" width="4.85546875" customWidth="1"/>
    <col min="14356" max="14356" width="6.140625" customWidth="1"/>
    <col min="14357" max="14357" width="5.5703125" customWidth="1"/>
    <col min="14593" max="14593" width="4" customWidth="1"/>
    <col min="14594" max="14594" width="48.140625" customWidth="1"/>
    <col min="14595" max="14596" width="0" hidden="1" customWidth="1"/>
    <col min="14597" max="14599" width="13.7109375" customWidth="1"/>
    <col min="14600" max="14600" width="14.5703125" customWidth="1"/>
    <col min="14601" max="14601" width="15.140625" customWidth="1"/>
    <col min="14602" max="14604" width="13.5703125" customWidth="1"/>
    <col min="14605" max="14608" width="14.85546875" bestFit="1" customWidth="1"/>
    <col min="14609" max="14609" width="6.28515625" customWidth="1"/>
    <col min="14610" max="14610" width="5.85546875" customWidth="1"/>
    <col min="14611" max="14611" width="4.85546875" customWidth="1"/>
    <col min="14612" max="14612" width="6.140625" customWidth="1"/>
    <col min="14613" max="14613" width="5.5703125" customWidth="1"/>
    <col min="14849" max="14849" width="4" customWidth="1"/>
    <col min="14850" max="14850" width="48.140625" customWidth="1"/>
    <col min="14851" max="14852" width="0" hidden="1" customWidth="1"/>
    <col min="14853" max="14855" width="13.7109375" customWidth="1"/>
    <col min="14856" max="14856" width="14.5703125" customWidth="1"/>
    <col min="14857" max="14857" width="15.140625" customWidth="1"/>
    <col min="14858" max="14860" width="13.5703125" customWidth="1"/>
    <col min="14861" max="14864" width="14.85546875" bestFit="1" customWidth="1"/>
    <col min="14865" max="14865" width="6.28515625" customWidth="1"/>
    <col min="14866" max="14866" width="5.85546875" customWidth="1"/>
    <col min="14867" max="14867" width="4.85546875" customWidth="1"/>
    <col min="14868" max="14868" width="6.140625" customWidth="1"/>
    <col min="14869" max="14869" width="5.5703125" customWidth="1"/>
    <col min="15105" max="15105" width="4" customWidth="1"/>
    <col min="15106" max="15106" width="48.140625" customWidth="1"/>
    <col min="15107" max="15108" width="0" hidden="1" customWidth="1"/>
    <col min="15109" max="15111" width="13.7109375" customWidth="1"/>
    <col min="15112" max="15112" width="14.5703125" customWidth="1"/>
    <col min="15113" max="15113" width="15.140625" customWidth="1"/>
    <col min="15114" max="15116" width="13.5703125" customWidth="1"/>
    <col min="15117" max="15120" width="14.85546875" bestFit="1" customWidth="1"/>
    <col min="15121" max="15121" width="6.28515625" customWidth="1"/>
    <col min="15122" max="15122" width="5.85546875" customWidth="1"/>
    <col min="15123" max="15123" width="4.85546875" customWidth="1"/>
    <col min="15124" max="15124" width="6.140625" customWidth="1"/>
    <col min="15125" max="15125" width="5.5703125" customWidth="1"/>
    <col min="15361" max="15361" width="4" customWidth="1"/>
    <col min="15362" max="15362" width="48.140625" customWidth="1"/>
    <col min="15363" max="15364" width="0" hidden="1" customWidth="1"/>
    <col min="15365" max="15367" width="13.7109375" customWidth="1"/>
    <col min="15368" max="15368" width="14.5703125" customWidth="1"/>
    <col min="15369" max="15369" width="15.140625" customWidth="1"/>
    <col min="15370" max="15372" width="13.5703125" customWidth="1"/>
    <col min="15373" max="15376" width="14.85546875" bestFit="1" customWidth="1"/>
    <col min="15377" max="15377" width="6.28515625" customWidth="1"/>
    <col min="15378" max="15378" width="5.85546875" customWidth="1"/>
    <col min="15379" max="15379" width="4.85546875" customWidth="1"/>
    <col min="15380" max="15380" width="6.140625" customWidth="1"/>
    <col min="15381" max="15381" width="5.5703125" customWidth="1"/>
    <col min="15617" max="15617" width="4" customWidth="1"/>
    <col min="15618" max="15618" width="48.140625" customWidth="1"/>
    <col min="15619" max="15620" width="0" hidden="1" customWidth="1"/>
    <col min="15621" max="15623" width="13.7109375" customWidth="1"/>
    <col min="15624" max="15624" width="14.5703125" customWidth="1"/>
    <col min="15625" max="15625" width="15.140625" customWidth="1"/>
    <col min="15626" max="15628" width="13.5703125" customWidth="1"/>
    <col min="15629" max="15632" width="14.85546875" bestFit="1" customWidth="1"/>
    <col min="15633" max="15633" width="6.28515625" customWidth="1"/>
    <col min="15634" max="15634" width="5.85546875" customWidth="1"/>
    <col min="15635" max="15635" width="4.85546875" customWidth="1"/>
    <col min="15636" max="15636" width="6.140625" customWidth="1"/>
    <col min="15637" max="15637" width="5.5703125" customWidth="1"/>
    <col min="15873" max="15873" width="4" customWidth="1"/>
    <col min="15874" max="15874" width="48.140625" customWidth="1"/>
    <col min="15875" max="15876" width="0" hidden="1" customWidth="1"/>
    <col min="15877" max="15879" width="13.7109375" customWidth="1"/>
    <col min="15880" max="15880" width="14.5703125" customWidth="1"/>
    <col min="15881" max="15881" width="15.140625" customWidth="1"/>
    <col min="15882" max="15884" width="13.5703125" customWidth="1"/>
    <col min="15885" max="15888" width="14.85546875" bestFit="1" customWidth="1"/>
    <col min="15889" max="15889" width="6.28515625" customWidth="1"/>
    <col min="15890" max="15890" width="5.85546875" customWidth="1"/>
    <col min="15891" max="15891" width="4.85546875" customWidth="1"/>
    <col min="15892" max="15892" width="6.140625" customWidth="1"/>
    <col min="15893" max="15893" width="5.5703125" customWidth="1"/>
    <col min="16129" max="16129" width="4" customWidth="1"/>
    <col min="16130" max="16130" width="48.140625" customWidth="1"/>
    <col min="16131" max="16132" width="0" hidden="1" customWidth="1"/>
    <col min="16133" max="16135" width="13.7109375" customWidth="1"/>
    <col min="16136" max="16136" width="14.5703125" customWidth="1"/>
    <col min="16137" max="16137" width="15.140625" customWidth="1"/>
    <col min="16138" max="16140" width="13.5703125" customWidth="1"/>
    <col min="16141" max="16144" width="14.85546875" bestFit="1" customWidth="1"/>
    <col min="16145" max="16145" width="6.28515625" customWidth="1"/>
    <col min="16146" max="16146" width="5.85546875" customWidth="1"/>
    <col min="16147" max="16147" width="4.85546875" customWidth="1"/>
    <col min="16148" max="16148" width="6.140625" customWidth="1"/>
    <col min="16149" max="16149" width="5.5703125" customWidth="1"/>
  </cols>
  <sheetData>
    <row r="7" spans="1:21" ht="15.75" thickBot="1" x14ac:dyDescent="0.3"/>
    <row r="8" spans="1:21" ht="16.5" thickBot="1" x14ac:dyDescent="0.3">
      <c r="B8" s="1" t="s">
        <v>0</v>
      </c>
      <c r="C8" s="168"/>
      <c r="D8" s="168"/>
      <c r="M8" s="403" t="s">
        <v>162</v>
      </c>
      <c r="N8" s="404"/>
    </row>
    <row r="10" spans="1:21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  <c r="K10" s="405"/>
      <c r="L10" s="405"/>
      <c r="M10" s="405"/>
      <c r="N10" s="405"/>
      <c r="O10" s="2"/>
      <c r="P10" s="2"/>
      <c r="Q10" s="2"/>
      <c r="R10" s="2"/>
      <c r="S10" s="2"/>
      <c r="T10" s="2"/>
      <c r="U10" s="2"/>
    </row>
    <row r="11" spans="1:21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406"/>
      <c r="M11" s="406"/>
      <c r="N11" s="406"/>
      <c r="O11" s="2"/>
      <c r="P11" s="2"/>
      <c r="Q11" s="2"/>
      <c r="R11" s="2"/>
      <c r="S11" s="2"/>
      <c r="T11" s="2"/>
      <c r="U11" s="2"/>
    </row>
    <row r="12" spans="1:21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  <c r="K12" s="406"/>
      <c r="L12" s="406"/>
      <c r="M12" s="406"/>
      <c r="N12" s="406"/>
      <c r="O12" s="2"/>
      <c r="P12" s="2"/>
      <c r="Q12" s="2"/>
      <c r="R12" s="2"/>
      <c r="S12" s="2"/>
      <c r="T12" s="2"/>
      <c r="U12" s="2"/>
    </row>
    <row r="13" spans="1:21" x14ac:dyDescent="0.25">
      <c r="A13" s="348"/>
      <c r="B13" s="348"/>
      <c r="C13" s="348"/>
      <c r="D13" s="348"/>
      <c r="E13" s="348"/>
      <c r="F13" s="348"/>
      <c r="G13" s="348"/>
      <c r="H13" s="348"/>
      <c r="I13" s="348"/>
      <c r="J13" s="348"/>
      <c r="K13" s="348"/>
      <c r="L13" s="348"/>
      <c r="M13" s="348"/>
      <c r="N13" s="348"/>
      <c r="O13" s="348"/>
      <c r="P13" s="348"/>
      <c r="Q13" s="348"/>
      <c r="R13" s="348"/>
      <c r="S13" s="348"/>
      <c r="T13" s="348"/>
      <c r="U13" s="348"/>
    </row>
    <row r="14" spans="1:21" ht="16.5" thickBot="1" x14ac:dyDescent="0.3">
      <c r="A14" s="408" t="s">
        <v>163</v>
      </c>
      <c r="B14" s="408"/>
      <c r="C14" s="408"/>
      <c r="D14" s="408"/>
      <c r="E14" s="408"/>
      <c r="F14" s="408"/>
      <c r="G14" s="408"/>
      <c r="H14" s="408"/>
      <c r="I14" s="408"/>
      <c r="J14" s="408"/>
      <c r="K14" s="408"/>
      <c r="L14" s="408"/>
      <c r="M14" s="408"/>
      <c r="N14" s="408"/>
      <c r="O14" s="3"/>
      <c r="P14" s="3"/>
      <c r="Q14" s="3"/>
      <c r="R14" s="3"/>
      <c r="S14" s="3"/>
      <c r="T14" s="3"/>
      <c r="U14" s="3"/>
    </row>
    <row r="15" spans="1:21" ht="30.75" customHeight="1" thickBot="1" x14ac:dyDescent="0.3">
      <c r="A15" s="169" t="s">
        <v>4</v>
      </c>
      <c r="B15" s="170" t="s">
        <v>164</v>
      </c>
      <c r="C15" s="347"/>
      <c r="D15" s="347"/>
      <c r="E15" s="418" t="s">
        <v>85</v>
      </c>
      <c r="F15" s="419"/>
      <c r="G15" s="418" t="s">
        <v>86</v>
      </c>
      <c r="H15" s="420"/>
      <c r="I15" s="418" t="s">
        <v>87</v>
      </c>
      <c r="J15" s="419"/>
      <c r="K15" s="418" t="s">
        <v>88</v>
      </c>
      <c r="L15" s="419"/>
      <c r="M15" s="421" t="s">
        <v>165</v>
      </c>
      <c r="N15" s="422"/>
      <c r="O15" s="344"/>
      <c r="P15" s="409"/>
      <c r="Q15" s="409"/>
      <c r="R15" s="409"/>
      <c r="S15" s="409"/>
      <c r="T15" s="409"/>
      <c r="U15" s="409"/>
    </row>
    <row r="16" spans="1:21" x14ac:dyDescent="0.25">
      <c r="A16" s="172"/>
      <c r="B16" s="173"/>
      <c r="C16" s="173"/>
      <c r="D16" s="173"/>
      <c r="E16" s="174" t="s">
        <v>166</v>
      </c>
      <c r="F16" s="174" t="s">
        <v>146</v>
      </c>
      <c r="G16" s="174" t="s">
        <v>166</v>
      </c>
      <c r="H16" s="174" t="s">
        <v>146</v>
      </c>
      <c r="I16" s="174" t="s">
        <v>166</v>
      </c>
      <c r="J16" s="174" t="s">
        <v>146</v>
      </c>
      <c r="K16" s="174" t="s">
        <v>166</v>
      </c>
      <c r="L16" s="174" t="s">
        <v>146</v>
      </c>
      <c r="M16" s="174" t="s">
        <v>166</v>
      </c>
      <c r="N16" s="175" t="s">
        <v>146</v>
      </c>
      <c r="O16" s="357"/>
      <c r="P16" s="358"/>
      <c r="Q16" s="9"/>
      <c r="R16" s="344"/>
      <c r="S16" s="9"/>
      <c r="T16" s="344"/>
      <c r="U16" s="9"/>
    </row>
    <row r="17" spans="1:21" x14ac:dyDescent="0.25">
      <c r="A17" s="176"/>
      <c r="B17" s="177" t="s">
        <v>13</v>
      </c>
      <c r="C17" s="178"/>
      <c r="D17" s="178"/>
      <c r="E17" s="179"/>
      <c r="F17" s="179"/>
      <c r="G17" s="179"/>
      <c r="H17" s="179"/>
      <c r="I17" s="179"/>
      <c r="J17" s="179"/>
      <c r="K17" s="179"/>
      <c r="L17" s="179"/>
      <c r="M17" s="179"/>
      <c r="N17" s="180"/>
      <c r="O17" s="357"/>
      <c r="P17" s="358"/>
      <c r="Q17" s="9"/>
      <c r="R17" s="344"/>
      <c r="S17" s="9"/>
      <c r="T17" s="344"/>
      <c r="U17" s="9"/>
    </row>
    <row r="18" spans="1:21" x14ac:dyDescent="0.25">
      <c r="A18" s="265" t="s">
        <v>125</v>
      </c>
      <c r="B18" s="177" t="s">
        <v>153</v>
      </c>
      <c r="C18" s="177"/>
      <c r="D18" s="177"/>
      <c r="E18" s="182">
        <v>3606534.09</v>
      </c>
      <c r="F18" s="182">
        <v>3001907.15</v>
      </c>
      <c r="G18" s="182">
        <v>3606534.09</v>
      </c>
      <c r="H18" s="182">
        <v>3000995.38</v>
      </c>
      <c r="I18" s="182">
        <v>3606534.09</v>
      </c>
      <c r="J18" s="182">
        <v>3740944.05</v>
      </c>
      <c r="K18" s="182">
        <v>3606534.09</v>
      </c>
      <c r="L18" s="182">
        <v>3231004.04</v>
      </c>
      <c r="M18" s="182">
        <f t="shared" ref="M18:N20" si="0">+E18+G18+I18+K18</f>
        <v>14426136.359999999</v>
      </c>
      <c r="N18" s="183">
        <f t="shared" si="0"/>
        <v>12974850.619999997</v>
      </c>
      <c r="O18" s="359"/>
      <c r="P18" s="359"/>
      <c r="Q18" s="12"/>
      <c r="R18" s="12"/>
      <c r="S18" s="12"/>
      <c r="T18" s="12"/>
      <c r="U18" s="12"/>
    </row>
    <row r="19" spans="1:21" x14ac:dyDescent="0.25">
      <c r="A19" s="265"/>
      <c r="B19" s="177" t="s">
        <v>167</v>
      </c>
      <c r="C19" s="177"/>
      <c r="D19" s="177"/>
      <c r="E19" s="182">
        <v>0</v>
      </c>
      <c r="F19" s="182">
        <v>0</v>
      </c>
      <c r="G19" s="182">
        <v>0</v>
      </c>
      <c r="H19" s="182">
        <v>0</v>
      </c>
      <c r="I19" s="182">
        <v>0</v>
      </c>
      <c r="J19" s="182">
        <v>0</v>
      </c>
      <c r="K19" s="182">
        <v>0</v>
      </c>
      <c r="L19" s="182">
        <v>0</v>
      </c>
      <c r="M19" s="182">
        <f t="shared" si="0"/>
        <v>0</v>
      </c>
      <c r="N19" s="183">
        <f t="shared" si="0"/>
        <v>0</v>
      </c>
      <c r="O19" s="359"/>
      <c r="P19" s="359"/>
      <c r="Q19" s="12"/>
      <c r="R19" s="12"/>
      <c r="S19" s="12"/>
      <c r="T19" s="12"/>
      <c r="U19" s="12"/>
    </row>
    <row r="20" spans="1:21" x14ac:dyDescent="0.25">
      <c r="A20" s="265"/>
      <c r="B20" s="177" t="s">
        <v>154</v>
      </c>
      <c r="C20" s="177"/>
      <c r="D20" s="177"/>
      <c r="E20" s="182">
        <v>0</v>
      </c>
      <c r="F20" s="182">
        <v>0</v>
      </c>
      <c r="G20" s="182">
        <v>0</v>
      </c>
      <c r="H20" s="182">
        <v>0</v>
      </c>
      <c r="I20" s="182">
        <v>0</v>
      </c>
      <c r="J20" s="182">
        <v>1192233.05</v>
      </c>
      <c r="K20" s="182">
        <v>0</v>
      </c>
      <c r="L20" s="182">
        <v>395269.37</v>
      </c>
      <c r="M20" s="182">
        <f t="shared" si="0"/>
        <v>0</v>
      </c>
      <c r="N20" s="183">
        <f t="shared" si="0"/>
        <v>1587502.42</v>
      </c>
      <c r="O20" s="359"/>
      <c r="P20" s="359"/>
      <c r="Q20" s="12"/>
      <c r="R20" s="12"/>
      <c r="S20" s="12"/>
      <c r="T20" s="12"/>
      <c r="U20" s="12"/>
    </row>
    <row r="21" spans="1:21" x14ac:dyDescent="0.25">
      <c r="A21" s="265"/>
      <c r="B21" s="177" t="s">
        <v>126</v>
      </c>
      <c r="C21" s="177"/>
      <c r="D21" s="177"/>
      <c r="E21" s="182">
        <f>SUM(E18:E20)</f>
        <v>3606534.09</v>
      </c>
      <c r="F21" s="182">
        <f t="shared" ref="F21:N21" si="1">SUM(F18:F20)</f>
        <v>3001907.15</v>
      </c>
      <c r="G21" s="182">
        <f t="shared" si="1"/>
        <v>3606534.09</v>
      </c>
      <c r="H21" s="182">
        <f t="shared" si="1"/>
        <v>3000995.38</v>
      </c>
      <c r="I21" s="182">
        <f t="shared" si="1"/>
        <v>3606534.09</v>
      </c>
      <c r="J21" s="182">
        <f t="shared" si="1"/>
        <v>4933177.0999999996</v>
      </c>
      <c r="K21" s="182">
        <f t="shared" si="1"/>
        <v>3606534.09</v>
      </c>
      <c r="L21" s="182">
        <f t="shared" si="1"/>
        <v>3626273.41</v>
      </c>
      <c r="M21" s="182">
        <f t="shared" si="1"/>
        <v>14426136.359999999</v>
      </c>
      <c r="N21" s="183">
        <f t="shared" si="1"/>
        <v>14562353.039999997</v>
      </c>
      <c r="O21" s="360"/>
      <c r="P21" s="359"/>
      <c r="Q21" s="12"/>
      <c r="R21" s="12"/>
      <c r="S21" s="12"/>
      <c r="T21" s="12"/>
      <c r="U21" s="12"/>
    </row>
    <row r="22" spans="1:21" x14ac:dyDescent="0.25">
      <c r="A22" s="294"/>
      <c r="B22" s="177"/>
      <c r="C22" s="177"/>
      <c r="D22" s="177"/>
      <c r="E22" s="186"/>
      <c r="F22" s="187"/>
      <c r="G22" s="188"/>
      <c r="H22" s="188"/>
      <c r="I22" s="187"/>
      <c r="J22" s="188"/>
      <c r="K22" s="187"/>
      <c r="L22" s="188"/>
      <c r="M22" s="186"/>
      <c r="N22" s="189"/>
      <c r="O22" s="359"/>
      <c r="P22" s="359"/>
      <c r="Q22" s="12"/>
      <c r="R22" s="12"/>
      <c r="S22" s="12"/>
      <c r="T22" s="12"/>
      <c r="U22" s="12"/>
    </row>
    <row r="23" spans="1:21" x14ac:dyDescent="0.25">
      <c r="A23" s="294"/>
      <c r="B23" s="177" t="s">
        <v>149</v>
      </c>
      <c r="C23" s="177"/>
      <c r="D23" s="177"/>
      <c r="E23" s="182"/>
      <c r="F23" s="182"/>
      <c r="G23" s="182"/>
      <c r="H23" s="182"/>
      <c r="I23" s="182"/>
      <c r="J23" s="182"/>
      <c r="K23" s="182"/>
      <c r="L23" s="182"/>
      <c r="M23" s="182"/>
      <c r="N23" s="183"/>
      <c r="O23" s="359"/>
      <c r="P23" s="359"/>
      <c r="Q23" s="12"/>
      <c r="R23" s="12"/>
      <c r="S23" s="12"/>
      <c r="T23" s="12"/>
      <c r="U23" s="12"/>
    </row>
    <row r="24" spans="1:21" x14ac:dyDescent="0.25">
      <c r="A24" s="266">
        <v>111</v>
      </c>
      <c r="B24" s="190" t="s">
        <v>15</v>
      </c>
      <c r="C24" s="191" t="s">
        <v>15</v>
      </c>
      <c r="D24" s="190" t="b">
        <f>C24=B24</f>
        <v>1</v>
      </c>
      <c r="E24" s="192"/>
      <c r="F24" s="192"/>
      <c r="G24" s="18">
        <v>98000</v>
      </c>
      <c r="H24" s="192"/>
      <c r="I24" s="18">
        <v>98000</v>
      </c>
      <c r="J24" s="192">
        <v>101723</v>
      </c>
      <c r="K24" s="18">
        <v>98000</v>
      </c>
      <c r="L24" s="192">
        <v>107641.7</v>
      </c>
      <c r="M24" s="192">
        <f t="shared" ref="M24:N45" si="2">+E24+G24+I24+K24</f>
        <v>294000</v>
      </c>
      <c r="N24" s="193">
        <f t="shared" si="2"/>
        <v>209364.7</v>
      </c>
      <c r="O24" s="359"/>
      <c r="P24" s="359"/>
      <c r="Q24" s="12"/>
      <c r="R24" s="12"/>
      <c r="S24" s="12"/>
      <c r="T24" s="12"/>
      <c r="U24" s="12"/>
    </row>
    <row r="25" spans="1:21" x14ac:dyDescent="0.25">
      <c r="A25" s="267">
        <v>113</v>
      </c>
      <c r="B25" s="194" t="s">
        <v>142</v>
      </c>
      <c r="C25" s="191" t="s">
        <v>142</v>
      </c>
      <c r="D25" s="190" t="b">
        <f t="shared" ref="D25:D45" si="3">C25=B25</f>
        <v>1</v>
      </c>
      <c r="E25" s="195"/>
      <c r="F25" s="195"/>
      <c r="G25" s="18">
        <v>11595</v>
      </c>
      <c r="H25" s="195">
        <v>11403.26</v>
      </c>
      <c r="I25" s="18">
        <v>11595</v>
      </c>
      <c r="J25" s="195">
        <v>11384.76</v>
      </c>
      <c r="K25" s="18">
        <v>11595</v>
      </c>
      <c r="L25" s="195">
        <v>11897.66</v>
      </c>
      <c r="M25" s="195">
        <f t="shared" si="2"/>
        <v>34785</v>
      </c>
      <c r="N25" s="196">
        <f t="shared" si="2"/>
        <v>34685.68</v>
      </c>
      <c r="O25" s="359"/>
      <c r="P25" s="359"/>
      <c r="Q25" s="12"/>
      <c r="R25" s="12"/>
      <c r="S25" s="12"/>
      <c r="T25" s="12"/>
      <c r="U25" s="12"/>
    </row>
    <row r="26" spans="1:21" x14ac:dyDescent="0.25">
      <c r="A26" s="267">
        <v>122</v>
      </c>
      <c r="B26" s="194" t="s">
        <v>17</v>
      </c>
      <c r="C26" s="191" t="s">
        <v>17</v>
      </c>
      <c r="D26" s="190" t="b">
        <f t="shared" si="3"/>
        <v>1</v>
      </c>
      <c r="E26" s="195"/>
      <c r="F26" s="195"/>
      <c r="G26" s="18">
        <v>0</v>
      </c>
      <c r="H26" s="195"/>
      <c r="I26" s="18">
        <v>8510.25</v>
      </c>
      <c r="J26" s="195">
        <v>0</v>
      </c>
      <c r="K26" s="18">
        <v>8510.25</v>
      </c>
      <c r="L26" s="195">
        <v>0</v>
      </c>
      <c r="M26" s="195">
        <f t="shared" si="2"/>
        <v>17020.5</v>
      </c>
      <c r="N26" s="196">
        <f t="shared" si="2"/>
        <v>0</v>
      </c>
      <c r="O26" s="359"/>
      <c r="P26" s="359"/>
      <c r="Q26" s="12"/>
      <c r="R26" s="12"/>
      <c r="S26" s="12"/>
      <c r="T26" s="12"/>
      <c r="U26" s="12"/>
    </row>
    <row r="27" spans="1:21" x14ac:dyDescent="0.25">
      <c r="A27" s="267">
        <v>163</v>
      </c>
      <c r="B27" s="194" t="s">
        <v>18</v>
      </c>
      <c r="C27" s="191" t="s">
        <v>18</v>
      </c>
      <c r="D27" s="190" t="b">
        <f t="shared" si="3"/>
        <v>1</v>
      </c>
      <c r="E27" s="195"/>
      <c r="F27" s="195"/>
      <c r="G27" s="18">
        <v>14200</v>
      </c>
      <c r="H27" s="195"/>
      <c r="I27" s="18">
        <f>214457+40000</f>
        <v>254457</v>
      </c>
      <c r="J27" s="195">
        <v>0</v>
      </c>
      <c r="K27" s="18">
        <v>40000</v>
      </c>
      <c r="L27" s="195">
        <v>31050</v>
      </c>
      <c r="M27" s="195">
        <f t="shared" si="2"/>
        <v>308657</v>
      </c>
      <c r="N27" s="196">
        <f t="shared" si="2"/>
        <v>31050</v>
      </c>
      <c r="O27" s="359"/>
      <c r="P27" s="359"/>
      <c r="Q27" s="12"/>
      <c r="R27" s="12"/>
      <c r="S27" s="12"/>
      <c r="T27" s="12"/>
      <c r="U27" s="12"/>
    </row>
    <row r="28" spans="1:21" x14ac:dyDescent="0.25">
      <c r="A28" s="267">
        <v>169</v>
      </c>
      <c r="B28" s="194" t="s">
        <v>137</v>
      </c>
      <c r="C28" s="191" t="s">
        <v>137</v>
      </c>
      <c r="D28" s="190" t="b">
        <f t="shared" si="3"/>
        <v>1</v>
      </c>
      <c r="E28" s="195"/>
      <c r="F28" s="195"/>
      <c r="G28" s="18">
        <v>0</v>
      </c>
      <c r="H28" s="195"/>
      <c r="I28" s="18">
        <v>0</v>
      </c>
      <c r="J28" s="195">
        <v>0</v>
      </c>
      <c r="K28" s="18">
        <v>20000</v>
      </c>
      <c r="L28" s="195">
        <v>0</v>
      </c>
      <c r="M28" s="195">
        <f t="shared" si="2"/>
        <v>20000</v>
      </c>
      <c r="N28" s="196">
        <f t="shared" si="2"/>
        <v>0</v>
      </c>
      <c r="O28" s="359"/>
      <c r="P28" s="359"/>
      <c r="Q28" s="12"/>
      <c r="R28" s="12"/>
      <c r="S28" s="12"/>
      <c r="T28" s="12"/>
      <c r="U28" s="12"/>
    </row>
    <row r="29" spans="1:21" x14ac:dyDescent="0.25">
      <c r="A29" s="267">
        <v>171</v>
      </c>
      <c r="B29" s="194" t="s">
        <v>138</v>
      </c>
      <c r="C29" s="191" t="s">
        <v>138</v>
      </c>
      <c r="D29" s="190" t="b">
        <f t="shared" si="3"/>
        <v>1</v>
      </c>
      <c r="E29" s="195"/>
      <c r="F29" s="195"/>
      <c r="G29" s="18">
        <v>0</v>
      </c>
      <c r="H29" s="195"/>
      <c r="I29" s="18">
        <v>20000</v>
      </c>
      <c r="J29" s="195">
        <v>0</v>
      </c>
      <c r="K29" s="18">
        <v>12810</v>
      </c>
      <c r="L29" s="195">
        <v>1200</v>
      </c>
      <c r="M29" s="195">
        <f t="shared" si="2"/>
        <v>32810</v>
      </c>
      <c r="N29" s="196">
        <f t="shared" si="2"/>
        <v>1200</v>
      </c>
      <c r="O29" s="359"/>
      <c r="P29" s="359"/>
      <c r="Q29" s="12"/>
      <c r="R29" s="12"/>
      <c r="S29" s="12"/>
      <c r="T29" s="12"/>
      <c r="U29" s="12"/>
    </row>
    <row r="30" spans="1:21" x14ac:dyDescent="0.25">
      <c r="A30" s="267">
        <v>174</v>
      </c>
      <c r="B30" s="194" t="s">
        <v>19</v>
      </c>
      <c r="C30" s="191" t="s">
        <v>19</v>
      </c>
      <c r="D30" s="190" t="b">
        <f t="shared" si="3"/>
        <v>1</v>
      </c>
      <c r="E30" s="195">
        <v>3340</v>
      </c>
      <c r="F30" s="195"/>
      <c r="G30" s="18">
        <v>3340</v>
      </c>
      <c r="H30" s="195"/>
      <c r="I30" s="18">
        <f>4765+2000</f>
        <v>6765</v>
      </c>
      <c r="J30" s="195">
        <v>6370</v>
      </c>
      <c r="K30" s="18">
        <f>4765+2000</f>
        <v>6765</v>
      </c>
      <c r="L30" s="195">
        <v>5885</v>
      </c>
      <c r="M30" s="195">
        <f t="shared" si="2"/>
        <v>20210</v>
      </c>
      <c r="N30" s="196">
        <f t="shared" si="2"/>
        <v>12255</v>
      </c>
      <c r="O30" s="359"/>
      <c r="P30" s="359"/>
      <c r="Q30" s="12"/>
      <c r="R30" s="12"/>
      <c r="S30" s="12"/>
      <c r="T30" s="12"/>
      <c r="U30" s="12"/>
    </row>
    <row r="31" spans="1:21" x14ac:dyDescent="0.25">
      <c r="A31" s="267">
        <v>182</v>
      </c>
      <c r="B31" s="194" t="s">
        <v>20</v>
      </c>
      <c r="C31" s="191" t="s">
        <v>20</v>
      </c>
      <c r="D31" s="190" t="b">
        <f t="shared" si="3"/>
        <v>1</v>
      </c>
      <c r="E31" s="195"/>
      <c r="F31" s="195"/>
      <c r="G31" s="18">
        <v>100775</v>
      </c>
      <c r="H31" s="195"/>
      <c r="I31" s="18">
        <v>100125</v>
      </c>
      <c r="J31" s="195">
        <v>148800</v>
      </c>
      <c r="K31" s="18">
        <v>98100</v>
      </c>
      <c r="L31" s="195">
        <v>60500</v>
      </c>
      <c r="M31" s="195">
        <f t="shared" si="2"/>
        <v>299000</v>
      </c>
      <c r="N31" s="196">
        <f t="shared" si="2"/>
        <v>209300</v>
      </c>
      <c r="O31" s="359"/>
      <c r="P31" s="359"/>
      <c r="Q31" s="12"/>
      <c r="R31" s="12"/>
      <c r="S31" s="12"/>
      <c r="T31" s="12"/>
      <c r="U31" s="12"/>
    </row>
    <row r="32" spans="1:21" x14ac:dyDescent="0.25">
      <c r="A32" s="267">
        <v>197</v>
      </c>
      <c r="B32" s="194" t="s">
        <v>21</v>
      </c>
      <c r="C32" s="191" t="s">
        <v>21</v>
      </c>
      <c r="D32" s="190" t="b">
        <f t="shared" si="3"/>
        <v>1</v>
      </c>
      <c r="E32" s="195"/>
      <c r="F32" s="195"/>
      <c r="G32" s="18">
        <v>0</v>
      </c>
      <c r="H32" s="195"/>
      <c r="I32" s="18">
        <v>65000</v>
      </c>
      <c r="J32" s="195">
        <v>0</v>
      </c>
      <c r="K32" s="18">
        <v>65000</v>
      </c>
      <c r="L32" s="195">
        <v>52000</v>
      </c>
      <c r="M32" s="195">
        <f t="shared" si="2"/>
        <v>130000</v>
      </c>
      <c r="N32" s="196">
        <f t="shared" si="2"/>
        <v>52000</v>
      </c>
      <c r="O32" s="359"/>
      <c r="P32" s="359"/>
      <c r="Q32" s="12"/>
      <c r="R32" s="12"/>
      <c r="S32" s="12"/>
      <c r="T32" s="12"/>
      <c r="U32" s="12"/>
    </row>
    <row r="33" spans="1:21" x14ac:dyDescent="0.25">
      <c r="A33" s="267">
        <v>199</v>
      </c>
      <c r="B33" s="194" t="s">
        <v>22</v>
      </c>
      <c r="C33" s="191" t="s">
        <v>22</v>
      </c>
      <c r="D33" s="190" t="b">
        <f t="shared" si="3"/>
        <v>1</v>
      </c>
      <c r="E33" s="195"/>
      <c r="F33" s="195"/>
      <c r="G33" s="18">
        <v>126308.4</v>
      </c>
      <c r="H33" s="195"/>
      <c r="I33" s="18">
        <v>49158</v>
      </c>
      <c r="J33" s="195">
        <v>64692.5</v>
      </c>
      <c r="K33" s="18">
        <v>49158</v>
      </c>
      <c r="L33" s="195">
        <v>61174.3</v>
      </c>
      <c r="M33" s="195">
        <f t="shared" si="2"/>
        <v>224624.4</v>
      </c>
      <c r="N33" s="196">
        <f t="shared" si="2"/>
        <v>125866.8</v>
      </c>
      <c r="O33" s="359"/>
      <c r="P33" s="359"/>
      <c r="Q33" s="12"/>
      <c r="R33" s="12"/>
      <c r="S33" s="12"/>
      <c r="T33" s="12"/>
      <c r="U33" s="12"/>
    </row>
    <row r="34" spans="1:21" x14ac:dyDescent="0.25">
      <c r="A34" s="267">
        <v>261</v>
      </c>
      <c r="B34" s="194" t="s">
        <v>27</v>
      </c>
      <c r="C34" s="191" t="s">
        <v>27</v>
      </c>
      <c r="D34" s="190" t="b">
        <f t="shared" si="3"/>
        <v>1</v>
      </c>
      <c r="E34" s="195"/>
      <c r="F34" s="195"/>
      <c r="G34" s="18">
        <v>0</v>
      </c>
      <c r="H34" s="195"/>
      <c r="I34" s="18">
        <v>112906.1</v>
      </c>
      <c r="J34" s="195">
        <v>63717.17</v>
      </c>
      <c r="K34" s="18">
        <v>112906.1</v>
      </c>
      <c r="L34" s="195">
        <v>52569.06</v>
      </c>
      <c r="M34" s="195">
        <f t="shared" si="2"/>
        <v>225812.2</v>
      </c>
      <c r="N34" s="196">
        <f t="shared" si="2"/>
        <v>116286.23</v>
      </c>
      <c r="O34" s="359"/>
      <c r="P34" s="359"/>
      <c r="Q34" s="12"/>
      <c r="R34" s="12"/>
      <c r="S34" s="12"/>
      <c r="T34" s="12"/>
      <c r="U34" s="12"/>
    </row>
    <row r="35" spans="1:21" x14ac:dyDescent="0.25">
      <c r="A35" s="267">
        <v>262</v>
      </c>
      <c r="B35" s="194" t="s">
        <v>28</v>
      </c>
      <c r="C35" s="191" t="s">
        <v>28</v>
      </c>
      <c r="D35" s="190" t="b">
        <f t="shared" si="3"/>
        <v>1</v>
      </c>
      <c r="E35" s="195"/>
      <c r="F35" s="195"/>
      <c r="G35" s="18">
        <v>0</v>
      </c>
      <c r="H35" s="195"/>
      <c r="I35" s="18">
        <v>1200</v>
      </c>
      <c r="J35" s="195">
        <v>0</v>
      </c>
      <c r="K35" s="18">
        <v>1200</v>
      </c>
      <c r="L35" s="195">
        <v>0</v>
      </c>
      <c r="M35" s="195">
        <f t="shared" si="2"/>
        <v>2400</v>
      </c>
      <c r="N35" s="196">
        <f t="shared" si="2"/>
        <v>0</v>
      </c>
      <c r="O35" s="359"/>
      <c r="P35" s="359"/>
      <c r="Q35" s="12"/>
      <c r="R35" s="12"/>
      <c r="S35" s="12"/>
      <c r="T35" s="12"/>
      <c r="U35" s="12"/>
    </row>
    <row r="36" spans="1:21" x14ac:dyDescent="0.25">
      <c r="A36" s="267">
        <v>266</v>
      </c>
      <c r="B36" s="194" t="s">
        <v>29</v>
      </c>
      <c r="C36" s="191" t="s">
        <v>29</v>
      </c>
      <c r="D36" s="190" t="b">
        <f t="shared" si="3"/>
        <v>1</v>
      </c>
      <c r="E36" s="195"/>
      <c r="F36" s="195"/>
      <c r="G36" s="18">
        <v>0</v>
      </c>
      <c r="H36" s="195"/>
      <c r="I36" s="18">
        <v>175013.55</v>
      </c>
      <c r="J36" s="195">
        <v>45000</v>
      </c>
      <c r="K36" s="18">
        <v>175013.55</v>
      </c>
      <c r="L36" s="195">
        <v>7547.5</v>
      </c>
      <c r="M36" s="195">
        <f t="shared" si="2"/>
        <v>350027.1</v>
      </c>
      <c r="N36" s="196">
        <f t="shared" si="2"/>
        <v>52547.5</v>
      </c>
      <c r="O36" s="359"/>
      <c r="P36" s="359"/>
      <c r="Q36" s="12"/>
      <c r="R36" s="12"/>
      <c r="S36" s="12"/>
      <c r="T36" s="12"/>
      <c r="U36" s="12"/>
    </row>
    <row r="37" spans="1:21" x14ac:dyDescent="0.25">
      <c r="A37" s="267">
        <v>267</v>
      </c>
      <c r="B37" s="194" t="s">
        <v>30</v>
      </c>
      <c r="C37" s="191" t="s">
        <v>30</v>
      </c>
      <c r="D37" s="190" t="b">
        <f t="shared" si="3"/>
        <v>1</v>
      </c>
      <c r="E37" s="195"/>
      <c r="F37" s="195"/>
      <c r="G37" s="18">
        <v>0</v>
      </c>
      <c r="H37" s="195"/>
      <c r="I37" s="18">
        <v>2000</v>
      </c>
      <c r="J37" s="195">
        <v>0</v>
      </c>
      <c r="K37" s="18">
        <v>2000</v>
      </c>
      <c r="L37" s="195">
        <v>0</v>
      </c>
      <c r="M37" s="195">
        <f t="shared" si="2"/>
        <v>4000</v>
      </c>
      <c r="N37" s="196">
        <f t="shared" si="2"/>
        <v>0</v>
      </c>
      <c r="O37" s="359"/>
      <c r="P37" s="359"/>
      <c r="Q37" s="12"/>
      <c r="R37" s="12"/>
      <c r="S37" s="12"/>
      <c r="T37" s="12"/>
      <c r="U37" s="12"/>
    </row>
    <row r="38" spans="1:21" x14ac:dyDescent="0.25">
      <c r="A38" s="267">
        <v>268</v>
      </c>
      <c r="B38" s="194" t="s">
        <v>31</v>
      </c>
      <c r="C38" s="191" t="s">
        <v>31</v>
      </c>
      <c r="D38" s="190" t="b">
        <f t="shared" si="3"/>
        <v>1</v>
      </c>
      <c r="E38" s="195"/>
      <c r="F38" s="195"/>
      <c r="G38" s="18">
        <v>0</v>
      </c>
      <c r="H38" s="195"/>
      <c r="I38" s="18">
        <v>17555.400000000001</v>
      </c>
      <c r="J38" s="195">
        <v>73841.75</v>
      </c>
      <c r="K38" s="18">
        <v>17555.400000000001</v>
      </c>
      <c r="L38" s="195">
        <v>9995</v>
      </c>
      <c r="M38" s="195">
        <f t="shared" si="2"/>
        <v>35110.800000000003</v>
      </c>
      <c r="N38" s="196">
        <f t="shared" si="2"/>
        <v>83836.75</v>
      </c>
      <c r="O38" s="359"/>
      <c r="P38" s="359"/>
      <c r="Q38" s="12"/>
      <c r="R38" s="12"/>
      <c r="S38" s="12"/>
      <c r="T38" s="12"/>
      <c r="U38" s="12"/>
    </row>
    <row r="39" spans="1:21" x14ac:dyDescent="0.25">
      <c r="A39" s="267">
        <v>269</v>
      </c>
      <c r="B39" s="194" t="s">
        <v>32</v>
      </c>
      <c r="C39" s="191" t="s">
        <v>32</v>
      </c>
      <c r="D39" s="190" t="b">
        <f t="shared" si="3"/>
        <v>1</v>
      </c>
      <c r="E39" s="195"/>
      <c r="F39" s="195"/>
      <c r="G39" s="18">
        <v>0</v>
      </c>
      <c r="H39" s="195"/>
      <c r="I39" s="18">
        <v>1000</v>
      </c>
      <c r="J39" s="195">
        <v>0</v>
      </c>
      <c r="K39" s="18">
        <v>1000</v>
      </c>
      <c r="L39" s="195">
        <v>0</v>
      </c>
      <c r="M39" s="195">
        <f t="shared" si="2"/>
        <v>2000</v>
      </c>
      <c r="N39" s="196">
        <f t="shared" si="2"/>
        <v>0</v>
      </c>
      <c r="O39" s="359"/>
      <c r="P39" s="359"/>
      <c r="Q39" s="12"/>
      <c r="R39" s="12"/>
      <c r="S39" s="12"/>
      <c r="T39" s="12"/>
      <c r="U39" s="12"/>
    </row>
    <row r="40" spans="1:21" x14ac:dyDescent="0.25">
      <c r="A40" s="267">
        <v>292</v>
      </c>
      <c r="B40" s="194" t="s">
        <v>34</v>
      </c>
      <c r="C40" s="191" t="s">
        <v>34</v>
      </c>
      <c r="D40" s="190" t="b">
        <f t="shared" si="3"/>
        <v>1</v>
      </c>
      <c r="E40" s="195"/>
      <c r="F40" s="195"/>
      <c r="G40" s="18">
        <v>0</v>
      </c>
      <c r="H40" s="195"/>
      <c r="I40" s="18">
        <v>0</v>
      </c>
      <c r="J40" s="195">
        <v>0</v>
      </c>
      <c r="K40" s="18">
        <v>42390.559999999998</v>
      </c>
      <c r="L40" s="195">
        <v>41437</v>
      </c>
      <c r="M40" s="195">
        <f t="shared" si="2"/>
        <v>42390.559999999998</v>
      </c>
      <c r="N40" s="196">
        <f t="shared" si="2"/>
        <v>41437</v>
      </c>
      <c r="O40" s="359"/>
      <c r="P40" s="359"/>
      <c r="Q40" s="12"/>
      <c r="R40" s="12"/>
      <c r="S40" s="12"/>
      <c r="T40" s="12"/>
      <c r="U40" s="12"/>
    </row>
    <row r="41" spans="1:21" x14ac:dyDescent="0.25">
      <c r="A41" s="267">
        <v>295</v>
      </c>
      <c r="B41" s="194" t="s">
        <v>35</v>
      </c>
      <c r="C41" s="191" t="s">
        <v>35</v>
      </c>
      <c r="D41" s="190" t="b">
        <f t="shared" si="3"/>
        <v>1</v>
      </c>
      <c r="E41" s="195"/>
      <c r="F41" s="195"/>
      <c r="G41" s="18">
        <v>0</v>
      </c>
      <c r="H41" s="195"/>
      <c r="I41" s="18">
        <v>2080137.74</v>
      </c>
      <c r="J41" s="195">
        <v>1047617.12</v>
      </c>
      <c r="K41" s="18">
        <v>2080137.74</v>
      </c>
      <c r="L41" s="195">
        <v>634838.76</v>
      </c>
      <c r="M41" s="195">
        <f t="shared" si="2"/>
        <v>4160275.48</v>
      </c>
      <c r="N41" s="196">
        <f t="shared" si="2"/>
        <v>1682455.88</v>
      </c>
      <c r="O41" s="359"/>
      <c r="P41" s="359"/>
      <c r="Q41" s="12"/>
      <c r="R41" s="12"/>
      <c r="S41" s="12"/>
      <c r="T41" s="12"/>
      <c r="U41" s="12"/>
    </row>
    <row r="42" spans="1:21" x14ac:dyDescent="0.25">
      <c r="A42" s="267">
        <v>297</v>
      </c>
      <c r="B42" s="194" t="s">
        <v>36</v>
      </c>
      <c r="C42" s="191" t="s">
        <v>36</v>
      </c>
      <c r="D42" s="190" t="b">
        <f t="shared" si="3"/>
        <v>1</v>
      </c>
      <c r="E42" s="195"/>
      <c r="F42" s="195"/>
      <c r="G42" s="18">
        <v>0</v>
      </c>
      <c r="H42" s="195"/>
      <c r="I42" s="18">
        <v>1000</v>
      </c>
      <c r="J42" s="195">
        <v>5105</v>
      </c>
      <c r="K42" s="18">
        <f>1000+16731.62</f>
        <v>17731.62</v>
      </c>
      <c r="L42" s="195">
        <v>0</v>
      </c>
      <c r="M42" s="195">
        <f t="shared" si="2"/>
        <v>18731.62</v>
      </c>
      <c r="N42" s="196">
        <f t="shared" si="2"/>
        <v>5105</v>
      </c>
      <c r="O42" s="359"/>
      <c r="P42" s="359"/>
      <c r="Q42" s="12"/>
      <c r="R42" s="12"/>
      <c r="S42" s="12"/>
      <c r="T42" s="12"/>
      <c r="U42" s="12"/>
    </row>
    <row r="43" spans="1:21" x14ac:dyDescent="0.25">
      <c r="A43" s="267">
        <v>298</v>
      </c>
      <c r="B43" s="194" t="s">
        <v>37</v>
      </c>
      <c r="C43" s="191" t="s">
        <v>37</v>
      </c>
      <c r="D43" s="190" t="b">
        <f t="shared" si="3"/>
        <v>1</v>
      </c>
      <c r="E43" s="195"/>
      <c r="F43" s="195"/>
      <c r="G43" s="18">
        <v>0</v>
      </c>
      <c r="H43" s="195"/>
      <c r="I43" s="18">
        <v>50000</v>
      </c>
      <c r="J43" s="195">
        <v>6815</v>
      </c>
      <c r="K43" s="18">
        <v>50000</v>
      </c>
      <c r="L43" s="195">
        <v>57850</v>
      </c>
      <c r="M43" s="195">
        <f t="shared" si="2"/>
        <v>100000</v>
      </c>
      <c r="N43" s="196">
        <f t="shared" si="2"/>
        <v>64665</v>
      </c>
      <c r="O43" s="359"/>
      <c r="P43" s="359"/>
      <c r="Q43" s="12"/>
      <c r="R43" s="12"/>
      <c r="S43" s="12"/>
      <c r="T43" s="12"/>
      <c r="U43" s="12"/>
    </row>
    <row r="44" spans="1:21" x14ac:dyDescent="0.25">
      <c r="A44" s="267">
        <v>299</v>
      </c>
      <c r="B44" s="194" t="s">
        <v>38</v>
      </c>
      <c r="C44" s="191" t="s">
        <v>38</v>
      </c>
      <c r="D44" s="190" t="b">
        <f t="shared" si="3"/>
        <v>1</v>
      </c>
      <c r="E44" s="195"/>
      <c r="F44" s="195"/>
      <c r="G44" s="18">
        <v>0</v>
      </c>
      <c r="H44" s="195"/>
      <c r="I44" s="18">
        <v>40000</v>
      </c>
      <c r="J44" s="195">
        <v>19450</v>
      </c>
      <c r="K44" s="18">
        <v>40000</v>
      </c>
      <c r="L44" s="195">
        <v>42875</v>
      </c>
      <c r="M44" s="195">
        <f t="shared" si="2"/>
        <v>80000</v>
      </c>
      <c r="N44" s="196">
        <f t="shared" si="2"/>
        <v>62325</v>
      </c>
      <c r="O44" s="359"/>
      <c r="P44" s="359"/>
      <c r="Q44" s="12"/>
      <c r="R44" s="12"/>
      <c r="S44" s="12"/>
      <c r="T44" s="12"/>
      <c r="U44" s="12"/>
    </row>
    <row r="45" spans="1:21" ht="15.75" thickBot="1" x14ac:dyDescent="0.3">
      <c r="A45" s="268">
        <v>323</v>
      </c>
      <c r="B45" s="197" t="s">
        <v>143</v>
      </c>
      <c r="C45" s="198" t="s">
        <v>143</v>
      </c>
      <c r="D45" s="199" t="b">
        <f t="shared" si="3"/>
        <v>1</v>
      </c>
      <c r="E45" s="200"/>
      <c r="F45" s="200"/>
      <c r="G45" s="152">
        <v>0</v>
      </c>
      <c r="H45" s="200"/>
      <c r="I45" s="152">
        <v>0</v>
      </c>
      <c r="J45" s="200"/>
      <c r="K45" s="152">
        <v>0</v>
      </c>
      <c r="L45" s="200">
        <v>0</v>
      </c>
      <c r="M45" s="200">
        <f t="shared" si="2"/>
        <v>0</v>
      </c>
      <c r="N45" s="201">
        <f t="shared" si="2"/>
        <v>0</v>
      </c>
      <c r="O45" s="359"/>
      <c r="P45" s="359"/>
      <c r="Q45" s="12"/>
      <c r="R45" s="12"/>
      <c r="S45" s="12"/>
      <c r="T45" s="12"/>
      <c r="U45" s="12"/>
    </row>
    <row r="46" spans="1:21" ht="15.75" thickBot="1" x14ac:dyDescent="0.3">
      <c r="A46" s="202"/>
      <c r="B46" s="203" t="s">
        <v>160</v>
      </c>
      <c r="C46" s="203"/>
      <c r="D46" s="203"/>
      <c r="E46" s="204">
        <f t="shared" ref="E46:N46" si="4">SUM(E24:E45)</f>
        <v>3340</v>
      </c>
      <c r="F46" s="204">
        <f t="shared" si="4"/>
        <v>0</v>
      </c>
      <c r="G46" s="204">
        <f t="shared" si="4"/>
        <v>354218.4</v>
      </c>
      <c r="H46" s="204">
        <f t="shared" si="4"/>
        <v>11403.26</v>
      </c>
      <c r="I46" s="204">
        <f t="shared" si="4"/>
        <v>3094423.04</v>
      </c>
      <c r="J46" s="204">
        <f t="shared" si="4"/>
        <v>1594516.3</v>
      </c>
      <c r="K46" s="204">
        <f t="shared" si="4"/>
        <v>2949873.2199999997</v>
      </c>
      <c r="L46" s="204">
        <f t="shared" si="4"/>
        <v>1178460.98</v>
      </c>
      <c r="M46" s="204">
        <f t="shared" si="4"/>
        <v>6401854.6600000001</v>
      </c>
      <c r="N46" s="205">
        <f t="shared" si="4"/>
        <v>2784380.54</v>
      </c>
      <c r="O46" s="359"/>
      <c r="P46" s="359"/>
      <c r="Q46" s="12"/>
      <c r="R46" s="12"/>
      <c r="S46" s="12"/>
      <c r="T46" s="12"/>
      <c r="U46" s="12"/>
    </row>
    <row r="47" spans="1:21" ht="15.75" thickBot="1" x14ac:dyDescent="0.3">
      <c r="A47" s="206"/>
      <c r="B47" s="207" t="s">
        <v>52</v>
      </c>
      <c r="C47" s="207"/>
      <c r="D47" s="207"/>
      <c r="E47" s="208">
        <f t="shared" ref="E47:N47" si="5">+E46+E21</f>
        <v>3609874.09</v>
      </c>
      <c r="F47" s="204">
        <f t="shared" si="5"/>
        <v>3001907.15</v>
      </c>
      <c r="G47" s="204">
        <f t="shared" si="5"/>
        <v>3960752.4899999998</v>
      </c>
      <c r="H47" s="204">
        <f t="shared" si="5"/>
        <v>3012398.6399999997</v>
      </c>
      <c r="I47" s="204">
        <f t="shared" si="5"/>
        <v>6700957.1299999999</v>
      </c>
      <c r="J47" s="204">
        <f t="shared" si="5"/>
        <v>6527693.3999999994</v>
      </c>
      <c r="K47" s="204">
        <f t="shared" si="5"/>
        <v>6556407.3099999996</v>
      </c>
      <c r="L47" s="204">
        <f t="shared" si="5"/>
        <v>4804734.3900000006</v>
      </c>
      <c r="M47" s="204">
        <f t="shared" si="5"/>
        <v>20827991.02</v>
      </c>
      <c r="N47" s="205">
        <f t="shared" si="5"/>
        <v>17346733.579999998</v>
      </c>
      <c r="O47" s="23"/>
      <c r="P47" s="23"/>
    </row>
    <row r="48" spans="1:21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</row>
    <row r="49" spans="1:16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</row>
    <row r="50" spans="1:16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</row>
    <row r="51" spans="1:16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</row>
    <row r="52" spans="1:16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</row>
    <row r="53" spans="1:16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</row>
    <row r="55" spans="1:16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</row>
    <row r="56" spans="1:16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</row>
    <row r="57" spans="1:16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</row>
    <row r="58" spans="1:16" ht="16.5" customHeight="1" thickBot="1" x14ac:dyDescent="0.3">
      <c r="A58" s="410" t="s">
        <v>168</v>
      </c>
      <c r="B58" s="410"/>
      <c r="C58" s="410"/>
      <c r="D58" s="410"/>
      <c r="E58" s="410"/>
      <c r="F58" s="410"/>
      <c r="G58" s="410"/>
      <c r="H58" s="410"/>
      <c r="I58" s="410"/>
      <c r="J58" s="410"/>
      <c r="K58" s="410"/>
      <c r="L58" s="410"/>
      <c r="M58" s="410"/>
      <c r="N58" s="410"/>
      <c r="O58" s="23"/>
      <c r="P58" s="23"/>
    </row>
    <row r="59" spans="1:16" ht="16.5" customHeight="1" thickBot="1" x14ac:dyDescent="0.3">
      <c r="A59" s="172" t="s">
        <v>4</v>
      </c>
      <c r="B59" s="209" t="str">
        <f>+B15</f>
        <v>CATEGORIA DEL GASTO DE FUNCIONAMIENTO</v>
      </c>
      <c r="C59" s="345"/>
      <c r="D59" s="345"/>
      <c r="E59" s="411" t="s">
        <v>94</v>
      </c>
      <c r="F59" s="412"/>
      <c r="G59" s="411" t="s">
        <v>95</v>
      </c>
      <c r="H59" s="412"/>
      <c r="I59" s="411" t="s">
        <v>63</v>
      </c>
      <c r="J59" s="412"/>
      <c r="K59" s="411" t="s">
        <v>64</v>
      </c>
      <c r="L59" s="413"/>
      <c r="M59" s="414" t="s">
        <v>165</v>
      </c>
      <c r="N59" s="415"/>
      <c r="O59" s="441" t="s">
        <v>169</v>
      </c>
      <c r="P59" s="442"/>
    </row>
    <row r="60" spans="1:16" ht="15.75" customHeight="1" x14ac:dyDescent="0.25">
      <c r="A60" s="172"/>
      <c r="B60" s="173"/>
      <c r="C60" s="211"/>
      <c r="D60" s="211"/>
      <c r="E60" s="209" t="s">
        <v>166</v>
      </c>
      <c r="F60" s="209" t="s">
        <v>146</v>
      </c>
      <c r="G60" s="209" t="s">
        <v>166</v>
      </c>
      <c r="H60" s="209" t="s">
        <v>146</v>
      </c>
      <c r="I60" s="209" t="s">
        <v>166</v>
      </c>
      <c r="J60" s="209" t="s">
        <v>146</v>
      </c>
      <c r="K60" s="209" t="s">
        <v>166</v>
      </c>
      <c r="L60" s="209" t="s">
        <v>146</v>
      </c>
      <c r="M60" s="209" t="s">
        <v>166</v>
      </c>
      <c r="N60" s="209" t="s">
        <v>146</v>
      </c>
      <c r="O60" s="209" t="s">
        <v>166</v>
      </c>
      <c r="P60" s="212" t="s">
        <v>146</v>
      </c>
    </row>
    <row r="61" spans="1:16" ht="15.75" customHeight="1" x14ac:dyDescent="0.25">
      <c r="A61" s="265" t="s">
        <v>125</v>
      </c>
      <c r="B61" s="177" t="s">
        <v>13</v>
      </c>
      <c r="C61" s="177"/>
      <c r="D61" s="177"/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O61" s="22"/>
      <c r="P61" s="361"/>
    </row>
    <row r="62" spans="1:16" ht="15.75" customHeight="1" x14ac:dyDescent="0.25">
      <c r="A62" s="265"/>
      <c r="B62" s="177" t="s">
        <v>153</v>
      </c>
      <c r="C62" s="177"/>
      <c r="D62" s="177"/>
      <c r="E62" s="182">
        <v>3606534.09</v>
      </c>
      <c r="F62" s="182">
        <f>3655693.14-398462.42</f>
        <v>3257230.72</v>
      </c>
      <c r="G62" s="182">
        <v>3606534.09</v>
      </c>
      <c r="H62" s="182">
        <f>3662737.1-399293.9</f>
        <v>3263443.2</v>
      </c>
      <c r="I62" s="182">
        <f>3606534.09+3039852.25</f>
        <v>6646386.3399999999</v>
      </c>
      <c r="J62" s="182">
        <v>3227469.61</v>
      </c>
      <c r="K62" s="182">
        <v>3606534.09</v>
      </c>
      <c r="L62" s="182">
        <f>3627010.22-395385.03</f>
        <v>3231625.1900000004</v>
      </c>
      <c r="M62" s="182">
        <f t="shared" ref="M62:N64" si="6">+E62+G62+I62+K62</f>
        <v>17465988.609999999</v>
      </c>
      <c r="N62" s="182">
        <f t="shared" si="6"/>
        <v>12979768.719999999</v>
      </c>
      <c r="O62" s="362">
        <f t="shared" ref="O62:P64" si="7">+M62+M18</f>
        <v>31892124.969999999</v>
      </c>
      <c r="P62" s="363">
        <f t="shared" si="7"/>
        <v>25954619.339999996</v>
      </c>
    </row>
    <row r="63" spans="1:16" ht="15.75" customHeight="1" x14ac:dyDescent="0.25">
      <c r="A63" s="265"/>
      <c r="B63" s="177" t="s">
        <v>167</v>
      </c>
      <c r="C63" s="177"/>
      <c r="D63" s="177"/>
      <c r="E63" s="182"/>
      <c r="F63" s="182">
        <v>0</v>
      </c>
      <c r="G63" s="182"/>
      <c r="H63" s="182"/>
      <c r="I63" s="182"/>
      <c r="J63" s="182">
        <v>3022422.28</v>
      </c>
      <c r="K63" s="182"/>
      <c r="L63" s="182"/>
      <c r="M63" s="182">
        <f t="shared" si="6"/>
        <v>0</v>
      </c>
      <c r="N63" s="182">
        <f t="shared" si="6"/>
        <v>3022422.28</v>
      </c>
      <c r="O63" s="362">
        <f t="shared" si="7"/>
        <v>0</v>
      </c>
      <c r="P63" s="363">
        <f t="shared" si="7"/>
        <v>3022422.28</v>
      </c>
    </row>
    <row r="64" spans="1:16" ht="15.75" customHeight="1" x14ac:dyDescent="0.25">
      <c r="A64" s="265"/>
      <c r="B64" s="177" t="s">
        <v>154</v>
      </c>
      <c r="C64" s="177"/>
      <c r="D64" s="177"/>
      <c r="E64" s="182"/>
      <c r="F64" s="182">
        <v>398462.42</v>
      </c>
      <c r="G64" s="182"/>
      <c r="H64" s="182">
        <v>399293.9</v>
      </c>
      <c r="I64" s="182"/>
      <c r="J64" s="182">
        <v>394858.52</v>
      </c>
      <c r="K64" s="182"/>
      <c r="L64" s="182">
        <v>395385.03</v>
      </c>
      <c r="M64" s="182">
        <f t="shared" si="6"/>
        <v>0</v>
      </c>
      <c r="N64" s="182">
        <f t="shared" si="6"/>
        <v>1587999.87</v>
      </c>
      <c r="O64" s="362">
        <f t="shared" si="7"/>
        <v>0</v>
      </c>
      <c r="P64" s="363">
        <f t="shared" si="7"/>
        <v>3175502.29</v>
      </c>
    </row>
    <row r="65" spans="1:16" ht="15.75" customHeight="1" x14ac:dyDescent="0.25">
      <c r="A65" s="265"/>
      <c r="B65" s="177" t="s">
        <v>126</v>
      </c>
      <c r="C65" s="177"/>
      <c r="D65" s="177"/>
      <c r="E65" s="182">
        <f>SUM(E62:E64)</f>
        <v>3606534.09</v>
      </c>
      <c r="F65" s="182">
        <f t="shared" ref="F65:L65" si="8">SUM(F62:F64)</f>
        <v>3655693.14</v>
      </c>
      <c r="G65" s="182">
        <f t="shared" si="8"/>
        <v>3606534.09</v>
      </c>
      <c r="H65" s="182">
        <f t="shared" si="8"/>
        <v>3662737.1</v>
      </c>
      <c r="I65" s="182">
        <f t="shared" si="8"/>
        <v>6646386.3399999999</v>
      </c>
      <c r="J65" s="182">
        <f t="shared" si="8"/>
        <v>6644750.4100000001</v>
      </c>
      <c r="K65" s="182">
        <f t="shared" si="8"/>
        <v>3606534.09</v>
      </c>
      <c r="L65" s="182">
        <f t="shared" si="8"/>
        <v>3627010.2200000007</v>
      </c>
      <c r="M65" s="182">
        <f>SUM(M62:M64)</f>
        <v>17465988.609999999</v>
      </c>
      <c r="N65" s="182">
        <f>SUM(N62:N64)</f>
        <v>17590190.869999997</v>
      </c>
      <c r="O65" s="182">
        <f>SUM(O62:O64)</f>
        <v>31892124.969999999</v>
      </c>
      <c r="P65" s="183">
        <f>SUM(P62:P64)</f>
        <v>32152543.909999996</v>
      </c>
    </row>
    <row r="66" spans="1:16" ht="15.75" customHeight="1" x14ac:dyDescent="0.25">
      <c r="A66" s="294"/>
      <c r="B66" s="177"/>
      <c r="C66" s="177"/>
      <c r="D66" s="177"/>
      <c r="E66" s="187"/>
      <c r="F66" s="187"/>
      <c r="G66" s="187"/>
      <c r="H66" s="188"/>
      <c r="I66" s="188"/>
      <c r="J66" s="188"/>
      <c r="K66" s="188"/>
      <c r="L66" s="188"/>
      <c r="M66" s="186"/>
      <c r="N66" s="186"/>
      <c r="O66" s="22"/>
      <c r="P66" s="361"/>
    </row>
    <row r="67" spans="1:16" ht="15.75" customHeight="1" x14ac:dyDescent="0.25">
      <c r="A67" s="294"/>
      <c r="B67" s="177" t="s">
        <v>149</v>
      </c>
      <c r="C67" s="177"/>
      <c r="D67" s="177"/>
      <c r="E67" s="182"/>
      <c r="F67" s="182"/>
      <c r="G67" s="182"/>
      <c r="H67" s="182"/>
      <c r="I67" s="182"/>
      <c r="J67" s="182"/>
      <c r="K67" s="182"/>
      <c r="L67" s="182"/>
      <c r="M67" s="182"/>
      <c r="N67" s="182"/>
      <c r="O67" s="22"/>
      <c r="P67" s="361"/>
    </row>
    <row r="68" spans="1:16" ht="15" customHeight="1" x14ac:dyDescent="0.25">
      <c r="A68" s="267">
        <v>111</v>
      </c>
      <c r="B68" s="194" t="s">
        <v>15</v>
      </c>
      <c r="C68" s="191" t="s">
        <v>15</v>
      </c>
      <c r="D68" s="190" t="b">
        <f t="shared" ref="D68:D89" si="9">C68=B68</f>
        <v>1</v>
      </c>
      <c r="E68" s="18">
        <v>98000</v>
      </c>
      <c r="F68" s="195">
        <v>108403.74</v>
      </c>
      <c r="G68" s="18">
        <v>98000</v>
      </c>
      <c r="H68" s="195">
        <v>119555.35</v>
      </c>
      <c r="I68" s="195">
        <v>98000</v>
      </c>
      <c r="J68" s="195">
        <v>114620.73</v>
      </c>
      <c r="K68" s="18">
        <v>98000</v>
      </c>
      <c r="L68" s="195">
        <v>110433.58</v>
      </c>
      <c r="M68" s="195">
        <f t="shared" ref="M68:N89" si="10">+E68+G68+I68+K68</f>
        <v>392000</v>
      </c>
      <c r="N68" s="195">
        <f t="shared" si="10"/>
        <v>453013.4</v>
      </c>
      <c r="O68" s="362">
        <f t="shared" ref="O68:P83" si="11">+M68+M24</f>
        <v>686000</v>
      </c>
      <c r="P68" s="363">
        <f t="shared" si="11"/>
        <v>662378.10000000009</v>
      </c>
    </row>
    <row r="69" spans="1:16" ht="15" customHeight="1" x14ac:dyDescent="0.25">
      <c r="A69" s="267">
        <v>113</v>
      </c>
      <c r="B69" s="194" t="s">
        <v>142</v>
      </c>
      <c r="C69" s="191" t="s">
        <v>142</v>
      </c>
      <c r="D69" s="190" t="b">
        <f t="shared" si="9"/>
        <v>1</v>
      </c>
      <c r="E69" s="18">
        <v>11595</v>
      </c>
      <c r="F69" s="195">
        <v>11434.41</v>
      </c>
      <c r="G69" s="18">
        <v>11595</v>
      </c>
      <c r="H69" s="195">
        <v>8432.36</v>
      </c>
      <c r="I69" s="195">
        <v>11595</v>
      </c>
      <c r="J69" s="195">
        <v>11346.78</v>
      </c>
      <c r="K69" s="18">
        <v>11595</v>
      </c>
      <c r="L69" s="195">
        <v>14206.34</v>
      </c>
      <c r="M69" s="195">
        <f t="shared" si="10"/>
        <v>46380</v>
      </c>
      <c r="N69" s="195">
        <f t="shared" si="10"/>
        <v>45419.89</v>
      </c>
      <c r="O69" s="362">
        <f t="shared" si="11"/>
        <v>81165</v>
      </c>
      <c r="P69" s="363">
        <f t="shared" si="11"/>
        <v>80105.570000000007</v>
      </c>
    </row>
    <row r="70" spans="1:16" ht="15" customHeight="1" x14ac:dyDescent="0.25">
      <c r="A70" s="267">
        <v>122</v>
      </c>
      <c r="B70" s="194" t="s">
        <v>17</v>
      </c>
      <c r="C70" s="191" t="s">
        <v>17</v>
      </c>
      <c r="D70" s="190" t="b">
        <f t="shared" si="9"/>
        <v>1</v>
      </c>
      <c r="E70" s="18">
        <v>8510.25</v>
      </c>
      <c r="F70" s="195">
        <v>40582</v>
      </c>
      <c r="G70" s="18">
        <v>8510.25</v>
      </c>
      <c r="H70" s="195">
        <v>2851.5</v>
      </c>
      <c r="I70" s="195">
        <v>8510.25</v>
      </c>
      <c r="J70" s="195">
        <v>31822.6</v>
      </c>
      <c r="K70" s="18">
        <v>8510.26</v>
      </c>
      <c r="L70" s="195">
        <v>1131</v>
      </c>
      <c r="M70" s="195">
        <f t="shared" si="10"/>
        <v>34041.01</v>
      </c>
      <c r="N70" s="195">
        <f t="shared" si="10"/>
        <v>76387.100000000006</v>
      </c>
      <c r="O70" s="362">
        <f t="shared" si="11"/>
        <v>51061.51</v>
      </c>
      <c r="P70" s="363">
        <f t="shared" si="11"/>
        <v>76387.100000000006</v>
      </c>
    </row>
    <row r="71" spans="1:16" ht="15" customHeight="1" x14ac:dyDescent="0.25">
      <c r="A71" s="267">
        <v>163</v>
      </c>
      <c r="B71" s="190" t="s">
        <v>18</v>
      </c>
      <c r="C71" s="191" t="s">
        <v>18</v>
      </c>
      <c r="D71" s="190" t="b">
        <f t="shared" si="9"/>
        <v>1</v>
      </c>
      <c r="E71" s="18">
        <f>40000+199634</f>
        <v>239634</v>
      </c>
      <c r="F71" s="195">
        <v>92068.87</v>
      </c>
      <c r="G71" s="18">
        <v>58400</v>
      </c>
      <c r="H71" s="195">
        <v>45230.13</v>
      </c>
      <c r="I71" s="195">
        <f>40000+175207</f>
        <v>215207</v>
      </c>
      <c r="J71" s="195">
        <v>94936.5</v>
      </c>
      <c r="K71" s="18">
        <v>40000</v>
      </c>
      <c r="L71" s="195">
        <v>27395</v>
      </c>
      <c r="M71" s="195">
        <f t="shared" si="10"/>
        <v>553241</v>
      </c>
      <c r="N71" s="195">
        <f t="shared" si="10"/>
        <v>259630.5</v>
      </c>
      <c r="O71" s="362">
        <f t="shared" si="11"/>
        <v>861898</v>
      </c>
      <c r="P71" s="363">
        <f t="shared" si="11"/>
        <v>290680.5</v>
      </c>
    </row>
    <row r="72" spans="1:16" ht="15" customHeight="1" x14ac:dyDescent="0.25">
      <c r="A72" s="267">
        <v>169</v>
      </c>
      <c r="B72" s="190" t="s">
        <v>137</v>
      </c>
      <c r="C72" s="191" t="s">
        <v>137</v>
      </c>
      <c r="D72" s="190" t="b">
        <f t="shared" si="9"/>
        <v>1</v>
      </c>
      <c r="E72" s="18">
        <v>13815</v>
      </c>
      <c r="F72" s="195">
        <v>0</v>
      </c>
      <c r="G72" s="18">
        <v>0</v>
      </c>
      <c r="H72" s="195">
        <v>4850</v>
      </c>
      <c r="I72" s="195">
        <v>0</v>
      </c>
      <c r="J72" s="195">
        <v>5276</v>
      </c>
      <c r="K72" s="18">
        <v>0</v>
      </c>
      <c r="L72" s="195">
        <v>5000</v>
      </c>
      <c r="M72" s="195">
        <f t="shared" si="10"/>
        <v>13815</v>
      </c>
      <c r="N72" s="195">
        <f t="shared" si="10"/>
        <v>15126</v>
      </c>
      <c r="O72" s="362">
        <f t="shared" si="11"/>
        <v>33815</v>
      </c>
      <c r="P72" s="363">
        <f t="shared" si="11"/>
        <v>15126</v>
      </c>
    </row>
    <row r="73" spans="1:16" ht="15" customHeight="1" x14ac:dyDescent="0.25">
      <c r="A73" s="267">
        <v>171</v>
      </c>
      <c r="B73" s="190" t="s">
        <v>138</v>
      </c>
      <c r="C73" s="191" t="s">
        <v>138</v>
      </c>
      <c r="D73" s="190" t="b">
        <f t="shared" si="9"/>
        <v>1</v>
      </c>
      <c r="E73" s="18">
        <v>0</v>
      </c>
      <c r="F73" s="195">
        <v>7400</v>
      </c>
      <c r="G73" s="18">
        <v>0</v>
      </c>
      <c r="H73" s="195">
        <v>1200</v>
      </c>
      <c r="I73" s="195">
        <v>6510</v>
      </c>
      <c r="J73" s="195">
        <v>1200</v>
      </c>
      <c r="K73" s="18">
        <v>0</v>
      </c>
      <c r="L73" s="195">
        <v>1200</v>
      </c>
      <c r="M73" s="195">
        <f t="shared" si="10"/>
        <v>6510</v>
      </c>
      <c r="N73" s="195">
        <f t="shared" si="10"/>
        <v>11000</v>
      </c>
      <c r="O73" s="362">
        <f t="shared" si="11"/>
        <v>39320</v>
      </c>
      <c r="P73" s="363">
        <f t="shared" si="11"/>
        <v>12200</v>
      </c>
    </row>
    <row r="74" spans="1:16" ht="15" customHeight="1" x14ac:dyDescent="0.25">
      <c r="A74" s="267">
        <v>174</v>
      </c>
      <c r="B74" s="190" t="s">
        <v>19</v>
      </c>
      <c r="C74" s="191" t="s">
        <v>19</v>
      </c>
      <c r="D74" s="190" t="b">
        <f t="shared" si="9"/>
        <v>1</v>
      </c>
      <c r="E74" s="18">
        <f>28390+2000</f>
        <v>30390</v>
      </c>
      <c r="F74" s="195">
        <v>3185</v>
      </c>
      <c r="G74" s="18">
        <v>6765</v>
      </c>
      <c r="H74" s="195">
        <v>4535</v>
      </c>
      <c r="I74" s="195">
        <v>6765</v>
      </c>
      <c r="J74" s="195">
        <v>4535</v>
      </c>
      <c r="K74" s="18">
        <v>6765</v>
      </c>
      <c r="L74" s="195">
        <v>4535</v>
      </c>
      <c r="M74" s="195">
        <f t="shared" si="10"/>
        <v>50685</v>
      </c>
      <c r="N74" s="195">
        <f t="shared" si="10"/>
        <v>16790</v>
      </c>
      <c r="O74" s="362">
        <f t="shared" si="11"/>
        <v>70895</v>
      </c>
      <c r="P74" s="363">
        <f t="shared" si="11"/>
        <v>29045</v>
      </c>
    </row>
    <row r="75" spans="1:16" ht="15" customHeight="1" x14ac:dyDescent="0.25">
      <c r="A75" s="267">
        <v>182</v>
      </c>
      <c r="B75" s="190" t="s">
        <v>20</v>
      </c>
      <c r="C75" s="191" t="s">
        <v>20</v>
      </c>
      <c r="D75" s="190" t="b">
        <f t="shared" si="9"/>
        <v>1</v>
      </c>
      <c r="E75" s="18">
        <v>51600</v>
      </c>
      <c r="F75" s="195">
        <v>60500</v>
      </c>
      <c r="G75" s="18">
        <v>18600</v>
      </c>
      <c r="H75" s="195">
        <v>106500</v>
      </c>
      <c r="I75" s="195">
        <v>18600</v>
      </c>
      <c r="J75" s="195">
        <v>61100</v>
      </c>
      <c r="K75" s="18">
        <v>18600</v>
      </c>
      <c r="L75" s="195">
        <v>31000</v>
      </c>
      <c r="M75" s="195">
        <f t="shared" si="10"/>
        <v>107400</v>
      </c>
      <c r="N75" s="195">
        <f t="shared" si="10"/>
        <v>259100</v>
      </c>
      <c r="O75" s="362">
        <f t="shared" si="11"/>
        <v>406400</v>
      </c>
      <c r="P75" s="363">
        <f t="shared" si="11"/>
        <v>468400</v>
      </c>
    </row>
    <row r="76" spans="1:16" ht="15" customHeight="1" x14ac:dyDescent="0.25">
      <c r="A76" s="267">
        <v>197</v>
      </c>
      <c r="B76" s="194" t="s">
        <v>21</v>
      </c>
      <c r="C76" s="191" t="s">
        <v>21</v>
      </c>
      <c r="D76" s="190" t="b">
        <f t="shared" si="9"/>
        <v>1</v>
      </c>
      <c r="E76" s="18">
        <v>65000</v>
      </c>
      <c r="F76" s="195">
        <v>52000</v>
      </c>
      <c r="G76" s="18">
        <v>65000</v>
      </c>
      <c r="H76" s="195">
        <v>52000</v>
      </c>
      <c r="I76" s="195">
        <v>65000</v>
      </c>
      <c r="J76" s="195">
        <v>52000</v>
      </c>
      <c r="K76" s="18">
        <v>65000</v>
      </c>
      <c r="L76" s="195">
        <v>52000</v>
      </c>
      <c r="M76" s="195">
        <f t="shared" si="10"/>
        <v>260000</v>
      </c>
      <c r="N76" s="195">
        <f t="shared" si="10"/>
        <v>208000</v>
      </c>
      <c r="O76" s="362">
        <f t="shared" si="11"/>
        <v>390000</v>
      </c>
      <c r="P76" s="363">
        <f t="shared" si="11"/>
        <v>260000</v>
      </c>
    </row>
    <row r="77" spans="1:16" ht="15" customHeight="1" x14ac:dyDescent="0.25">
      <c r="A77" s="267">
        <v>199</v>
      </c>
      <c r="B77" s="194" t="s">
        <v>22</v>
      </c>
      <c r="C77" s="191" t="s">
        <v>22</v>
      </c>
      <c r="D77" s="190" t="b">
        <f t="shared" si="9"/>
        <v>1</v>
      </c>
      <c r="E77" s="18">
        <v>59158</v>
      </c>
      <c r="F77" s="216">
        <v>59162.82</v>
      </c>
      <c r="G77" s="18">
        <v>51208.2</v>
      </c>
      <c r="H77" s="216">
        <v>64972.52</v>
      </c>
      <c r="I77" s="195">
        <v>102358</v>
      </c>
      <c r="J77" s="216">
        <v>41487.82</v>
      </c>
      <c r="K77" s="18">
        <v>49158</v>
      </c>
      <c r="L77" s="216">
        <v>87720.12</v>
      </c>
      <c r="M77" s="216">
        <f t="shared" si="10"/>
        <v>261882.2</v>
      </c>
      <c r="N77" s="216">
        <f t="shared" si="10"/>
        <v>253343.28</v>
      </c>
      <c r="O77" s="362">
        <f t="shared" si="11"/>
        <v>486506.6</v>
      </c>
      <c r="P77" s="363">
        <f t="shared" si="11"/>
        <v>379210.08</v>
      </c>
    </row>
    <row r="78" spans="1:16" ht="15" customHeight="1" x14ac:dyDescent="0.25">
      <c r="A78" s="267">
        <v>261</v>
      </c>
      <c r="B78" s="190" t="s">
        <v>27</v>
      </c>
      <c r="C78" s="191" t="s">
        <v>27</v>
      </c>
      <c r="D78" s="190" t="b">
        <f t="shared" si="9"/>
        <v>1</v>
      </c>
      <c r="E78" s="18">
        <v>112906.11</v>
      </c>
      <c r="F78" s="195">
        <v>68095.06</v>
      </c>
      <c r="G78" s="18">
        <v>112906.11</v>
      </c>
      <c r="H78" s="195">
        <v>81627.59</v>
      </c>
      <c r="I78" s="195">
        <v>112906.11</v>
      </c>
      <c r="J78" s="195">
        <v>68384.59</v>
      </c>
      <c r="K78" s="18">
        <v>112906.11</v>
      </c>
      <c r="L78" s="195">
        <v>86430.59</v>
      </c>
      <c r="M78" s="195">
        <f t="shared" si="10"/>
        <v>451624.44</v>
      </c>
      <c r="N78" s="195">
        <f t="shared" si="10"/>
        <v>304537.82999999996</v>
      </c>
      <c r="O78" s="362">
        <f t="shared" si="11"/>
        <v>677436.64</v>
      </c>
      <c r="P78" s="363">
        <f t="shared" si="11"/>
        <v>420824.05999999994</v>
      </c>
    </row>
    <row r="79" spans="1:16" ht="15" customHeight="1" x14ac:dyDescent="0.25">
      <c r="A79" s="267">
        <v>262</v>
      </c>
      <c r="B79" s="190" t="s">
        <v>28</v>
      </c>
      <c r="C79" s="191" t="s">
        <v>28</v>
      </c>
      <c r="D79" s="190" t="b">
        <f t="shared" si="9"/>
        <v>1</v>
      </c>
      <c r="E79" s="18">
        <v>1200</v>
      </c>
      <c r="F79" s="195">
        <v>0</v>
      </c>
      <c r="G79" s="18">
        <v>1200</v>
      </c>
      <c r="H79" s="195">
        <v>0</v>
      </c>
      <c r="I79" s="195">
        <v>1200</v>
      </c>
      <c r="J79" s="195">
        <v>7222.5</v>
      </c>
      <c r="K79" s="18">
        <v>1200</v>
      </c>
      <c r="L79" s="195">
        <v>0</v>
      </c>
      <c r="M79" s="195">
        <f t="shared" si="10"/>
        <v>4800</v>
      </c>
      <c r="N79" s="195">
        <f t="shared" si="10"/>
        <v>7222.5</v>
      </c>
      <c r="O79" s="362">
        <f t="shared" si="11"/>
        <v>7200</v>
      </c>
      <c r="P79" s="363">
        <f t="shared" si="11"/>
        <v>7222.5</v>
      </c>
    </row>
    <row r="80" spans="1:16" ht="15" customHeight="1" x14ac:dyDescent="0.25">
      <c r="A80" s="267">
        <v>266</v>
      </c>
      <c r="B80" s="190" t="s">
        <v>29</v>
      </c>
      <c r="C80" s="191" t="s">
        <v>29</v>
      </c>
      <c r="D80" s="190" t="b">
        <f t="shared" si="9"/>
        <v>1</v>
      </c>
      <c r="E80" s="18">
        <v>175013.55</v>
      </c>
      <c r="F80" s="195">
        <v>92631</v>
      </c>
      <c r="G80" s="18">
        <v>175013.55</v>
      </c>
      <c r="H80" s="195">
        <v>668640</v>
      </c>
      <c r="I80" s="195">
        <v>175013.55</v>
      </c>
      <c r="J80" s="195">
        <v>0</v>
      </c>
      <c r="K80" s="18">
        <v>175013.54</v>
      </c>
      <c r="L80" s="195">
        <v>691681.98</v>
      </c>
      <c r="M80" s="195">
        <f t="shared" si="10"/>
        <v>700054.19</v>
      </c>
      <c r="N80" s="195">
        <f t="shared" si="10"/>
        <v>1452952.98</v>
      </c>
      <c r="O80" s="362">
        <f t="shared" si="11"/>
        <v>1050081.29</v>
      </c>
      <c r="P80" s="363">
        <f t="shared" si="11"/>
        <v>1505500.48</v>
      </c>
    </row>
    <row r="81" spans="1:16" ht="15" customHeight="1" x14ac:dyDescent="0.25">
      <c r="A81" s="267">
        <v>267</v>
      </c>
      <c r="B81" s="190" t="s">
        <v>30</v>
      </c>
      <c r="C81" s="191" t="s">
        <v>30</v>
      </c>
      <c r="D81" s="190" t="b">
        <f t="shared" si="9"/>
        <v>1</v>
      </c>
      <c r="E81" s="18">
        <v>2000</v>
      </c>
      <c r="F81" s="195">
        <v>0</v>
      </c>
      <c r="G81" s="18">
        <v>2000</v>
      </c>
      <c r="H81" s="195">
        <v>0</v>
      </c>
      <c r="I81" s="195">
        <v>2000</v>
      </c>
      <c r="J81" s="195">
        <v>0</v>
      </c>
      <c r="K81" s="18">
        <v>2000</v>
      </c>
      <c r="L81" s="195">
        <v>0</v>
      </c>
      <c r="M81" s="195">
        <f t="shared" si="10"/>
        <v>8000</v>
      </c>
      <c r="N81" s="195">
        <f t="shared" si="10"/>
        <v>0</v>
      </c>
      <c r="O81" s="362">
        <f t="shared" si="11"/>
        <v>12000</v>
      </c>
      <c r="P81" s="363">
        <f t="shared" si="11"/>
        <v>0</v>
      </c>
    </row>
    <row r="82" spans="1:16" ht="15" customHeight="1" x14ac:dyDescent="0.25">
      <c r="A82" s="267">
        <v>268</v>
      </c>
      <c r="B82" s="190" t="s">
        <v>31</v>
      </c>
      <c r="C82" s="191" t="s">
        <v>31</v>
      </c>
      <c r="D82" s="190" t="b">
        <f t="shared" si="9"/>
        <v>1</v>
      </c>
      <c r="E82" s="18">
        <v>17555.400000000001</v>
      </c>
      <c r="F82" s="195">
        <v>0</v>
      </c>
      <c r="G82" s="18">
        <v>17555.400000000001</v>
      </c>
      <c r="H82" s="195">
        <v>0</v>
      </c>
      <c r="I82" s="195">
        <v>17555.400000000001</v>
      </c>
      <c r="J82" s="195">
        <v>0</v>
      </c>
      <c r="K82" s="18">
        <v>17555.400000000001</v>
      </c>
      <c r="L82" s="195">
        <v>14685</v>
      </c>
      <c r="M82" s="195">
        <f t="shared" si="10"/>
        <v>70221.600000000006</v>
      </c>
      <c r="N82" s="195">
        <f t="shared" si="10"/>
        <v>14685</v>
      </c>
      <c r="O82" s="362">
        <f t="shared" si="11"/>
        <v>105332.40000000001</v>
      </c>
      <c r="P82" s="363">
        <f t="shared" si="11"/>
        <v>98521.75</v>
      </c>
    </row>
    <row r="83" spans="1:16" ht="15" customHeight="1" x14ac:dyDescent="0.25">
      <c r="A83" s="267">
        <v>269</v>
      </c>
      <c r="B83" s="190" t="s">
        <v>32</v>
      </c>
      <c r="C83" s="191" t="s">
        <v>32</v>
      </c>
      <c r="D83" s="190" t="b">
        <f t="shared" si="9"/>
        <v>1</v>
      </c>
      <c r="E83" s="18">
        <v>1000</v>
      </c>
      <c r="F83" s="195">
        <v>0</v>
      </c>
      <c r="G83" s="18">
        <v>1000</v>
      </c>
      <c r="H83" s="195">
        <v>0</v>
      </c>
      <c r="I83" s="195">
        <v>1000</v>
      </c>
      <c r="J83" s="195">
        <v>0</v>
      </c>
      <c r="K83" s="18">
        <v>1000</v>
      </c>
      <c r="L83" s="195">
        <v>0</v>
      </c>
      <c r="M83" s="195">
        <f t="shared" si="10"/>
        <v>4000</v>
      </c>
      <c r="N83" s="195">
        <f t="shared" si="10"/>
        <v>0</v>
      </c>
      <c r="O83" s="362">
        <f t="shared" si="11"/>
        <v>6000</v>
      </c>
      <c r="P83" s="363">
        <f t="shared" si="11"/>
        <v>0</v>
      </c>
    </row>
    <row r="84" spans="1:16" ht="15" customHeight="1" x14ac:dyDescent="0.25">
      <c r="A84" s="267">
        <v>292</v>
      </c>
      <c r="B84" s="190" t="s">
        <v>34</v>
      </c>
      <c r="C84" s="191" t="s">
        <v>34</v>
      </c>
      <c r="D84" s="190" t="b">
        <f t="shared" si="9"/>
        <v>1</v>
      </c>
      <c r="E84" s="18">
        <v>42390.559999999998</v>
      </c>
      <c r="F84" s="195">
        <v>0</v>
      </c>
      <c r="G84" s="18">
        <v>0</v>
      </c>
      <c r="H84" s="195">
        <v>8446.5499999999993</v>
      </c>
      <c r="I84" s="195">
        <v>24427.57</v>
      </c>
      <c r="J84" s="195">
        <v>0</v>
      </c>
      <c r="K84" s="18">
        <v>24427.57</v>
      </c>
      <c r="L84" s="195">
        <v>0</v>
      </c>
      <c r="M84" s="195">
        <f t="shared" si="10"/>
        <v>91245.700000000012</v>
      </c>
      <c r="N84" s="195">
        <f t="shared" si="10"/>
        <v>8446.5499999999993</v>
      </c>
      <c r="O84" s="362">
        <f t="shared" ref="O84:P89" si="12">+M84+M40</f>
        <v>133636.26</v>
      </c>
      <c r="P84" s="363">
        <f t="shared" si="12"/>
        <v>49883.55</v>
      </c>
    </row>
    <row r="85" spans="1:16" ht="15" customHeight="1" x14ac:dyDescent="0.25">
      <c r="A85" s="267">
        <v>295</v>
      </c>
      <c r="B85" s="190" t="s">
        <v>35</v>
      </c>
      <c r="C85" s="191" t="s">
        <v>35</v>
      </c>
      <c r="D85" s="190" t="b">
        <f t="shared" si="9"/>
        <v>1</v>
      </c>
      <c r="E85" s="18">
        <v>2080137.74</v>
      </c>
      <c r="F85" s="195">
        <v>2935332.32</v>
      </c>
      <c r="G85" s="18">
        <v>2080137.74</v>
      </c>
      <c r="H85" s="195">
        <v>2975878.2</v>
      </c>
      <c r="I85" s="195">
        <v>2080137.74</v>
      </c>
      <c r="J85" s="195">
        <v>2648926.5</v>
      </c>
      <c r="K85" s="18">
        <v>2080137.74</v>
      </c>
      <c r="L85" s="195">
        <v>1441322.78</v>
      </c>
      <c r="M85" s="195">
        <f t="shared" si="10"/>
        <v>8320550.96</v>
      </c>
      <c r="N85" s="195">
        <f t="shared" si="10"/>
        <v>10001459.799999999</v>
      </c>
      <c r="O85" s="362">
        <f t="shared" si="12"/>
        <v>12480826.439999999</v>
      </c>
      <c r="P85" s="363">
        <f t="shared" si="12"/>
        <v>11683915.68</v>
      </c>
    </row>
    <row r="86" spans="1:16" ht="15" customHeight="1" x14ac:dyDescent="0.25">
      <c r="A86" s="267">
        <v>297</v>
      </c>
      <c r="B86" s="194" t="s">
        <v>36</v>
      </c>
      <c r="C86" s="191" t="s">
        <v>36</v>
      </c>
      <c r="D86" s="190" t="b">
        <f t="shared" si="9"/>
        <v>1</v>
      </c>
      <c r="E86" s="18">
        <v>1000</v>
      </c>
      <c r="F86" s="195">
        <v>16622.099999999999</v>
      </c>
      <c r="G86" s="18">
        <v>1000</v>
      </c>
      <c r="H86" s="195">
        <v>0</v>
      </c>
      <c r="I86" s="195">
        <v>1000</v>
      </c>
      <c r="J86" s="195">
        <v>0</v>
      </c>
      <c r="K86" s="18">
        <v>1000</v>
      </c>
      <c r="L86" s="195">
        <v>0</v>
      </c>
      <c r="M86" s="195">
        <f t="shared" si="10"/>
        <v>4000</v>
      </c>
      <c r="N86" s="195">
        <f t="shared" si="10"/>
        <v>16622.099999999999</v>
      </c>
      <c r="O86" s="362">
        <f t="shared" si="12"/>
        <v>22731.62</v>
      </c>
      <c r="P86" s="363">
        <f t="shared" si="12"/>
        <v>21727.1</v>
      </c>
    </row>
    <row r="87" spans="1:16" ht="15" customHeight="1" x14ac:dyDescent="0.25">
      <c r="A87" s="267">
        <v>298</v>
      </c>
      <c r="B87" s="194" t="s">
        <v>37</v>
      </c>
      <c r="C87" s="191" t="s">
        <v>37</v>
      </c>
      <c r="D87" s="190" t="b">
        <f t="shared" si="9"/>
        <v>1</v>
      </c>
      <c r="E87" s="18">
        <v>50000</v>
      </c>
      <c r="F87" s="195">
        <v>4550</v>
      </c>
      <c r="G87" s="18">
        <v>50000</v>
      </c>
      <c r="H87" s="195">
        <v>152192.29</v>
      </c>
      <c r="I87" s="195">
        <v>50000</v>
      </c>
      <c r="J87" s="195">
        <v>11180</v>
      </c>
      <c r="K87" s="18">
        <v>50000</v>
      </c>
      <c r="L87" s="195">
        <v>3533.33</v>
      </c>
      <c r="M87" s="195">
        <f t="shared" si="10"/>
        <v>200000</v>
      </c>
      <c r="N87" s="195">
        <f t="shared" si="10"/>
        <v>171455.62</v>
      </c>
      <c r="O87" s="362">
        <f t="shared" si="12"/>
        <v>300000</v>
      </c>
      <c r="P87" s="363">
        <f t="shared" si="12"/>
        <v>236120.62</v>
      </c>
    </row>
    <row r="88" spans="1:16" ht="15" customHeight="1" x14ac:dyDescent="0.25">
      <c r="A88" s="267">
        <v>299</v>
      </c>
      <c r="B88" s="194" t="s">
        <v>38</v>
      </c>
      <c r="C88" s="191" t="s">
        <v>38</v>
      </c>
      <c r="D88" s="190" t="b">
        <f t="shared" si="9"/>
        <v>1</v>
      </c>
      <c r="E88" s="18">
        <v>40000</v>
      </c>
      <c r="F88" s="216">
        <v>4533</v>
      </c>
      <c r="G88" s="18">
        <v>40000</v>
      </c>
      <c r="H88" s="216">
        <v>2992.5</v>
      </c>
      <c r="I88" s="195">
        <v>40000</v>
      </c>
      <c r="J88" s="216">
        <v>35589</v>
      </c>
      <c r="K88" s="18">
        <v>40000</v>
      </c>
      <c r="L88" s="216">
        <v>41736</v>
      </c>
      <c r="M88" s="195">
        <f t="shared" si="10"/>
        <v>160000</v>
      </c>
      <c r="N88" s="195">
        <f t="shared" si="10"/>
        <v>84850.5</v>
      </c>
      <c r="O88" s="362">
        <f t="shared" si="12"/>
        <v>240000</v>
      </c>
      <c r="P88" s="363">
        <f t="shared" si="12"/>
        <v>147175.5</v>
      </c>
    </row>
    <row r="89" spans="1:16" ht="15.75" customHeight="1" thickBot="1" x14ac:dyDescent="0.3">
      <c r="A89" s="269">
        <v>323</v>
      </c>
      <c r="B89" s="199" t="s">
        <v>143</v>
      </c>
      <c r="C89" s="198" t="s">
        <v>143</v>
      </c>
      <c r="D89" s="190" t="b">
        <f t="shared" si="9"/>
        <v>1</v>
      </c>
      <c r="E89" s="152">
        <v>415000</v>
      </c>
      <c r="F89" s="200">
        <v>0</v>
      </c>
      <c r="G89" s="152">
        <v>35778.32</v>
      </c>
      <c r="H89" s="200">
        <v>0</v>
      </c>
      <c r="I89" s="200">
        <v>392541.68</v>
      </c>
      <c r="J89" s="200">
        <v>0</v>
      </c>
      <c r="K89" s="152">
        <v>0</v>
      </c>
      <c r="L89" s="200">
        <v>0</v>
      </c>
      <c r="M89" s="200">
        <f t="shared" si="10"/>
        <v>843320</v>
      </c>
      <c r="N89" s="200">
        <f t="shared" si="10"/>
        <v>0</v>
      </c>
      <c r="O89" s="364">
        <f t="shared" si="12"/>
        <v>843320</v>
      </c>
      <c r="P89" s="365">
        <f t="shared" si="12"/>
        <v>0</v>
      </c>
    </row>
    <row r="90" spans="1:16" ht="16.5" customHeight="1" thickBot="1" x14ac:dyDescent="0.3">
      <c r="A90" s="202"/>
      <c r="B90" s="203" t="s">
        <v>160</v>
      </c>
      <c r="C90" s="203"/>
      <c r="D90" s="203"/>
      <c r="E90" s="204">
        <f t="shared" ref="E90:N90" si="13">SUM(E68:E89)</f>
        <v>3515905.61</v>
      </c>
      <c r="F90" s="204">
        <f t="shared" si="13"/>
        <v>3556500.32</v>
      </c>
      <c r="G90" s="204">
        <f t="shared" si="13"/>
        <v>2834669.57</v>
      </c>
      <c r="H90" s="204">
        <f t="shared" si="13"/>
        <v>4299903.99</v>
      </c>
      <c r="I90" s="204">
        <f t="shared" si="13"/>
        <v>3430327.3000000003</v>
      </c>
      <c r="J90" s="204">
        <f t="shared" si="13"/>
        <v>3189628.02</v>
      </c>
      <c r="K90" s="204">
        <f t="shared" si="13"/>
        <v>2802868.62</v>
      </c>
      <c r="L90" s="204">
        <f t="shared" si="13"/>
        <v>2614010.7199999997</v>
      </c>
      <c r="M90" s="204">
        <f t="shared" si="13"/>
        <v>12583771.1</v>
      </c>
      <c r="N90" s="204">
        <f t="shared" si="13"/>
        <v>13660043.049999997</v>
      </c>
      <c r="O90" s="366">
        <f>SUM(O68:O89)</f>
        <v>18985625.760000002</v>
      </c>
      <c r="P90" s="367">
        <f>SUM(P68:P89)</f>
        <v>16444423.59</v>
      </c>
    </row>
    <row r="91" spans="1:16" ht="16.5" customHeight="1" thickBot="1" x14ac:dyDescent="0.3">
      <c r="A91" s="206"/>
      <c r="B91" s="203" t="s">
        <v>52</v>
      </c>
      <c r="C91" s="203"/>
      <c r="D91" s="203"/>
      <c r="E91" s="204">
        <f t="shared" ref="E91:P91" si="14">+E90+E65</f>
        <v>7122439.6999999993</v>
      </c>
      <c r="F91" s="204">
        <f t="shared" si="14"/>
        <v>7212193.46</v>
      </c>
      <c r="G91" s="204">
        <f t="shared" si="14"/>
        <v>6441203.6600000001</v>
      </c>
      <c r="H91" s="204">
        <f t="shared" si="14"/>
        <v>7962641.0899999999</v>
      </c>
      <c r="I91" s="204">
        <f t="shared" si="14"/>
        <v>10076713.640000001</v>
      </c>
      <c r="J91" s="204">
        <f t="shared" si="14"/>
        <v>9834378.4299999997</v>
      </c>
      <c r="K91" s="204">
        <f t="shared" si="14"/>
        <v>6409402.71</v>
      </c>
      <c r="L91" s="204">
        <f t="shared" si="14"/>
        <v>6241020.9400000004</v>
      </c>
      <c r="M91" s="204">
        <f t="shared" si="14"/>
        <v>30049759.710000001</v>
      </c>
      <c r="N91" s="204">
        <f t="shared" si="14"/>
        <v>31250233.919999994</v>
      </c>
      <c r="O91" s="221">
        <f t="shared" si="14"/>
        <v>50877750.730000004</v>
      </c>
      <c r="P91" s="222">
        <f t="shared" si="14"/>
        <v>48596967.5</v>
      </c>
    </row>
    <row r="92" spans="1:16" ht="15" customHeight="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</row>
    <row r="93" spans="1:16" ht="15" customHeight="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</row>
    <row r="94" spans="1:16" ht="15" customHeight="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</row>
    <row r="95" spans="1:16" ht="15" customHeight="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</row>
    <row r="96" spans="1:16" ht="15" customHeight="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</row>
    <row r="97" spans="1:16" ht="15" customHeight="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</row>
    <row r="98" spans="1:16" ht="15" customHeight="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</row>
    <row r="99" spans="1:16" ht="15" customHeight="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</row>
    <row r="100" spans="1:16" ht="15" customHeight="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</row>
    <row r="101" spans="1:16" ht="15" customHeight="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</row>
    <row r="102" spans="1:16" ht="15" customHeight="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</row>
    <row r="103" spans="1:16" ht="15" customHeight="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</row>
    <row r="104" spans="1:16" ht="15" customHeight="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</row>
    <row r="105" spans="1:16" ht="15" customHeight="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</row>
    <row r="106" spans="1:16" ht="15" customHeight="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</row>
    <row r="107" spans="1:16" ht="15" customHeight="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</row>
    <row r="108" spans="1:16" ht="15" customHeight="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</row>
    <row r="109" spans="1:16" ht="15" customHeight="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</row>
    <row r="110" spans="1:16" ht="15" customHeight="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</row>
    <row r="111" spans="1:16" ht="15" customHeight="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</row>
    <row r="112" spans="1:16" ht="15" customHeight="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</row>
    <row r="113" spans="1:16" ht="15" customHeight="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</row>
    <row r="114" spans="1:16" ht="15" customHeight="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</row>
    <row r="115" spans="1:16" ht="15" customHeight="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</row>
    <row r="116" spans="1:16" ht="16.5" customHeight="1" thickBot="1" x14ac:dyDescent="0.3">
      <c r="A116" s="423" t="s">
        <v>170</v>
      </c>
      <c r="B116" s="423"/>
      <c r="C116" s="423"/>
      <c r="D116" s="423"/>
      <c r="E116" s="423"/>
      <c r="F116" s="423"/>
      <c r="G116" s="423"/>
      <c r="H116" s="423"/>
      <c r="I116" s="423"/>
      <c r="J116" s="423"/>
      <c r="K116" s="423"/>
      <c r="L116" s="423"/>
      <c r="M116" s="410"/>
      <c r="N116" s="410"/>
      <c r="O116" s="23"/>
      <c r="P116" s="23"/>
    </row>
    <row r="117" spans="1:16" ht="16.5" customHeight="1" thickBot="1" x14ac:dyDescent="0.3">
      <c r="A117" s="223" t="s">
        <v>4</v>
      </c>
      <c r="B117" s="224" t="s">
        <v>5</v>
      </c>
      <c r="C117" s="343"/>
      <c r="D117" s="343"/>
      <c r="E117" s="424" t="s">
        <v>45</v>
      </c>
      <c r="F117" s="425"/>
      <c r="G117" s="424" t="s">
        <v>46</v>
      </c>
      <c r="H117" s="425"/>
      <c r="I117" s="424" t="s">
        <v>47</v>
      </c>
      <c r="J117" s="425"/>
      <c r="K117" s="424" t="s">
        <v>48</v>
      </c>
      <c r="L117" s="426"/>
      <c r="M117" s="427" t="s">
        <v>10</v>
      </c>
      <c r="N117" s="428"/>
      <c r="O117" s="424" t="s">
        <v>171</v>
      </c>
      <c r="P117" s="443"/>
    </row>
    <row r="118" spans="1:16" ht="15.75" customHeight="1" x14ac:dyDescent="0.25">
      <c r="A118" s="176"/>
      <c r="B118" s="177"/>
      <c r="C118" s="178"/>
      <c r="D118" s="178"/>
      <c r="E118" s="209" t="s">
        <v>166</v>
      </c>
      <c r="F118" s="209" t="s">
        <v>146</v>
      </c>
      <c r="G118" s="209" t="s">
        <v>166</v>
      </c>
      <c r="H118" s="209" t="s">
        <v>146</v>
      </c>
      <c r="I118" s="209" t="s">
        <v>166</v>
      </c>
      <c r="J118" s="209" t="s">
        <v>146</v>
      </c>
      <c r="K118" s="209" t="s">
        <v>166</v>
      </c>
      <c r="L118" s="209" t="s">
        <v>146</v>
      </c>
      <c r="M118" s="179" t="s">
        <v>166</v>
      </c>
      <c r="N118" s="226" t="s">
        <v>146</v>
      </c>
      <c r="O118" s="227" t="s">
        <v>166</v>
      </c>
      <c r="P118" s="228" t="s">
        <v>146</v>
      </c>
    </row>
    <row r="119" spans="1:16" ht="15.75" customHeight="1" x14ac:dyDescent="0.25">
      <c r="A119" s="265" t="s">
        <v>125</v>
      </c>
      <c r="B119" s="177" t="s">
        <v>13</v>
      </c>
      <c r="C119" s="177"/>
      <c r="D119" s="177"/>
      <c r="E119" s="182"/>
      <c r="F119" s="182"/>
      <c r="G119" s="182"/>
      <c r="H119" s="182"/>
      <c r="I119" s="182"/>
      <c r="J119" s="182"/>
      <c r="K119" s="182"/>
      <c r="L119" s="182"/>
      <c r="M119" s="182"/>
      <c r="N119" s="229"/>
      <c r="O119" s="187"/>
      <c r="P119" s="368"/>
    </row>
    <row r="120" spans="1:16" ht="15.75" customHeight="1" x14ac:dyDescent="0.25">
      <c r="A120" s="265"/>
      <c r="B120" s="177" t="s">
        <v>153</v>
      </c>
      <c r="C120" s="177"/>
      <c r="D120" s="177"/>
      <c r="E120" s="182">
        <v>3606534.09</v>
      </c>
      <c r="F120" s="182">
        <v>3238104.9</v>
      </c>
      <c r="G120" s="182">
        <v>3606534.09</v>
      </c>
      <c r="H120" s="182">
        <v>3303477.85</v>
      </c>
      <c r="I120" s="182">
        <v>3606534.09</v>
      </c>
      <c r="J120" s="182">
        <v>3325377.66</v>
      </c>
      <c r="K120" s="182"/>
      <c r="L120" s="182"/>
      <c r="M120" s="182">
        <f t="shared" ref="M120:N123" si="15">+E120+G120+I120+K120</f>
        <v>10819602.27</v>
      </c>
      <c r="N120" s="229">
        <f t="shared" si="15"/>
        <v>9866960.4100000001</v>
      </c>
      <c r="O120" s="186">
        <f t="shared" ref="O120:P122" si="16">+M120+O62</f>
        <v>42711727.239999995</v>
      </c>
      <c r="P120" s="189">
        <f t="shared" si="16"/>
        <v>35821579.75</v>
      </c>
    </row>
    <row r="121" spans="1:16" ht="15.75" customHeight="1" x14ac:dyDescent="0.25">
      <c r="A121" s="265"/>
      <c r="B121" s="177" t="s">
        <v>167</v>
      </c>
      <c r="C121" s="177"/>
      <c r="D121" s="177"/>
      <c r="E121" s="182"/>
      <c r="F121" s="182"/>
      <c r="G121" s="182"/>
      <c r="H121" s="182"/>
      <c r="I121" s="182"/>
      <c r="J121" s="182"/>
      <c r="K121" s="182"/>
      <c r="L121" s="182"/>
      <c r="M121" s="182">
        <f t="shared" si="15"/>
        <v>0</v>
      </c>
      <c r="N121" s="229">
        <f t="shared" si="15"/>
        <v>0</v>
      </c>
      <c r="O121" s="186">
        <f t="shared" si="16"/>
        <v>0</v>
      </c>
      <c r="P121" s="189">
        <f t="shared" si="16"/>
        <v>3022422.28</v>
      </c>
    </row>
    <row r="122" spans="1:16" ht="15.75" customHeight="1" x14ac:dyDescent="0.25">
      <c r="A122" s="265"/>
      <c r="B122" s="177" t="s">
        <v>154</v>
      </c>
      <c r="C122" s="177"/>
      <c r="D122" s="177"/>
      <c r="E122" s="182"/>
      <c r="F122" s="182">
        <v>364558.55</v>
      </c>
      <c r="G122" s="182"/>
      <c r="H122" s="182">
        <v>371792.77</v>
      </c>
      <c r="I122" s="182"/>
      <c r="J122" s="182">
        <v>374110.88</v>
      </c>
      <c r="K122" s="182"/>
      <c r="L122" s="182"/>
      <c r="M122" s="182">
        <f t="shared" si="15"/>
        <v>0</v>
      </c>
      <c r="N122" s="229">
        <f t="shared" si="15"/>
        <v>1110462.2000000002</v>
      </c>
      <c r="O122" s="186">
        <f t="shared" si="16"/>
        <v>0</v>
      </c>
      <c r="P122" s="189">
        <f t="shared" si="16"/>
        <v>4285964.49</v>
      </c>
    </row>
    <row r="123" spans="1:16" ht="15.75" customHeight="1" x14ac:dyDescent="0.25">
      <c r="A123" s="265"/>
      <c r="B123" s="177" t="s">
        <v>201</v>
      </c>
      <c r="C123" s="177"/>
      <c r="D123" s="177"/>
      <c r="E123" s="182"/>
      <c r="F123" s="182"/>
      <c r="G123" s="182"/>
      <c r="H123" s="369">
        <v>-31409.23</v>
      </c>
      <c r="I123" s="182"/>
      <c r="J123" s="182"/>
      <c r="K123" s="182"/>
      <c r="L123" s="182"/>
      <c r="M123" s="182">
        <f t="shared" si="15"/>
        <v>0</v>
      </c>
      <c r="N123" s="370">
        <f t="shared" si="15"/>
        <v>-31409.23</v>
      </c>
      <c r="O123" s="186">
        <f>+M123+O63</f>
        <v>0</v>
      </c>
      <c r="P123" s="371">
        <f>+N123</f>
        <v>-31409.23</v>
      </c>
    </row>
    <row r="124" spans="1:16" ht="15.75" customHeight="1" x14ac:dyDescent="0.25">
      <c r="A124" s="265"/>
      <c r="B124" s="177" t="s">
        <v>126</v>
      </c>
      <c r="C124" s="177"/>
      <c r="D124" s="177"/>
      <c r="E124" s="182">
        <f>SUM(E120:E123)</f>
        <v>3606534.09</v>
      </c>
      <c r="F124" s="182">
        <f>SUM(F120:F123)</f>
        <v>3602663.4499999997</v>
      </c>
      <c r="G124" s="182">
        <f t="shared" ref="G124:P124" si="17">SUM(G120:G123)</f>
        <v>3606534.09</v>
      </c>
      <c r="H124" s="182">
        <f t="shared" si="17"/>
        <v>3643861.39</v>
      </c>
      <c r="I124" s="182">
        <f t="shared" si="17"/>
        <v>3606534.09</v>
      </c>
      <c r="J124" s="182">
        <f t="shared" si="17"/>
        <v>3699488.54</v>
      </c>
      <c r="K124" s="182">
        <f t="shared" si="17"/>
        <v>0</v>
      </c>
      <c r="L124" s="182">
        <f t="shared" si="17"/>
        <v>0</v>
      </c>
      <c r="M124" s="182">
        <f t="shared" si="17"/>
        <v>10819602.27</v>
      </c>
      <c r="N124" s="229">
        <f t="shared" si="17"/>
        <v>10946013.379999999</v>
      </c>
      <c r="O124" s="234">
        <f t="shared" si="17"/>
        <v>42711727.239999995</v>
      </c>
      <c r="P124" s="372">
        <f t="shared" si="17"/>
        <v>43098557.290000007</v>
      </c>
    </row>
    <row r="125" spans="1:16" ht="15.75" customHeight="1" x14ac:dyDescent="0.25">
      <c r="A125" s="294"/>
      <c r="B125" s="177"/>
      <c r="C125" s="177"/>
      <c r="D125" s="177"/>
      <c r="E125" s="188"/>
      <c r="F125" s="186"/>
      <c r="G125" s="188"/>
      <c r="H125" s="188"/>
      <c r="I125" s="188"/>
      <c r="J125" s="188"/>
      <c r="K125" s="188"/>
      <c r="L125" s="188"/>
      <c r="M125" s="186"/>
      <c r="N125" s="235"/>
      <c r="O125" s="187"/>
      <c r="P125" s="368"/>
    </row>
    <row r="126" spans="1:16" ht="15.75" customHeight="1" x14ac:dyDescent="0.25">
      <c r="A126" s="294"/>
      <c r="B126" s="177" t="s">
        <v>14</v>
      </c>
      <c r="C126" s="177"/>
      <c r="D126" s="177"/>
      <c r="E126" s="182"/>
      <c r="F126" s="182"/>
      <c r="G126" s="182"/>
      <c r="H126" s="182"/>
      <c r="I126" s="182"/>
      <c r="J126" s="182"/>
      <c r="K126" s="182"/>
      <c r="L126" s="182"/>
      <c r="M126" s="182"/>
      <c r="N126" s="229"/>
      <c r="O126" s="187"/>
      <c r="P126" s="368"/>
    </row>
    <row r="127" spans="1:16" ht="15" customHeight="1" x14ac:dyDescent="0.25">
      <c r="A127" s="267">
        <v>111</v>
      </c>
      <c r="B127" s="190" t="s">
        <v>15</v>
      </c>
      <c r="C127" s="191" t="s">
        <v>15</v>
      </c>
      <c r="D127" s="190" t="b">
        <f>C127=B127</f>
        <v>1</v>
      </c>
      <c r="E127" s="18">
        <v>98000</v>
      </c>
      <c r="F127" s="195">
        <v>109574.14</v>
      </c>
      <c r="G127" s="18">
        <v>98000</v>
      </c>
      <c r="H127" s="195">
        <v>102556.8</v>
      </c>
      <c r="I127" s="18">
        <v>98000</v>
      </c>
      <c r="J127" s="195">
        <v>105969.31</v>
      </c>
      <c r="K127" s="195"/>
      <c r="L127" s="195"/>
      <c r="M127" s="195">
        <f t="shared" ref="M127:N148" si="18">+E127+G127+I127+K127</f>
        <v>294000</v>
      </c>
      <c r="N127" s="236">
        <f t="shared" si="18"/>
        <v>318100.25</v>
      </c>
      <c r="O127" s="186">
        <f t="shared" ref="O127:P142" si="19">+M127+O68</f>
        <v>980000</v>
      </c>
      <c r="P127" s="189">
        <f t="shared" si="19"/>
        <v>980478.35000000009</v>
      </c>
    </row>
    <row r="128" spans="1:16" ht="15" customHeight="1" x14ac:dyDescent="0.25">
      <c r="A128" s="267">
        <v>113</v>
      </c>
      <c r="B128" s="190" t="s">
        <v>142</v>
      </c>
      <c r="C128" s="191" t="s">
        <v>142</v>
      </c>
      <c r="D128" s="190" t="b">
        <f t="shared" ref="D128:D148" si="20">C128=B128</f>
        <v>1</v>
      </c>
      <c r="E128" s="18">
        <v>11595</v>
      </c>
      <c r="F128" s="195">
        <v>11373.95</v>
      </c>
      <c r="G128" s="18">
        <f>11595-4313.14</f>
        <v>7281.86</v>
      </c>
      <c r="H128" s="195">
        <v>11362.43</v>
      </c>
      <c r="I128" s="18">
        <f>11595-4313.14</f>
        <v>7281.86</v>
      </c>
      <c r="J128" s="195">
        <v>11354.75</v>
      </c>
      <c r="K128" s="195"/>
      <c r="L128" s="195"/>
      <c r="M128" s="195">
        <f t="shared" si="18"/>
        <v>26158.720000000001</v>
      </c>
      <c r="N128" s="236">
        <f t="shared" si="18"/>
        <v>34091.130000000005</v>
      </c>
      <c r="O128" s="186">
        <f t="shared" si="19"/>
        <v>107323.72</v>
      </c>
      <c r="P128" s="189">
        <f t="shared" si="19"/>
        <v>114196.70000000001</v>
      </c>
    </row>
    <row r="129" spans="1:16" ht="15" customHeight="1" x14ac:dyDescent="0.25">
      <c r="A129" s="267">
        <v>122</v>
      </c>
      <c r="B129" s="190" t="s">
        <v>17</v>
      </c>
      <c r="C129" s="191" t="s">
        <v>17</v>
      </c>
      <c r="D129" s="190" t="b">
        <f t="shared" si="20"/>
        <v>1</v>
      </c>
      <c r="E129" s="18">
        <v>8510.26</v>
      </c>
      <c r="F129" s="195">
        <v>1200</v>
      </c>
      <c r="G129" s="18">
        <v>8510.26</v>
      </c>
      <c r="H129" s="195">
        <v>0</v>
      </c>
      <c r="I129" s="18">
        <v>8510.26</v>
      </c>
      <c r="J129" s="195">
        <v>7084.21</v>
      </c>
      <c r="K129" s="195"/>
      <c r="L129" s="195"/>
      <c r="M129" s="195">
        <f t="shared" si="18"/>
        <v>25530.78</v>
      </c>
      <c r="N129" s="236">
        <f t="shared" si="18"/>
        <v>8284.2099999999991</v>
      </c>
      <c r="O129" s="186">
        <f t="shared" si="19"/>
        <v>76592.290000000008</v>
      </c>
      <c r="P129" s="189">
        <f t="shared" si="19"/>
        <v>84671.31</v>
      </c>
    </row>
    <row r="130" spans="1:16" ht="15" customHeight="1" x14ac:dyDescent="0.25">
      <c r="A130" s="267">
        <v>163</v>
      </c>
      <c r="B130" s="190" t="s">
        <v>18</v>
      </c>
      <c r="C130" s="191" t="s">
        <v>18</v>
      </c>
      <c r="D130" s="190" t="b">
        <f t="shared" si="20"/>
        <v>1</v>
      </c>
      <c r="E130" s="18">
        <f>40000+60260</f>
        <v>100260</v>
      </c>
      <c r="F130" s="195">
        <v>94769</v>
      </c>
      <c r="G130" s="18">
        <f>40000-38773.2</f>
        <v>1226.8000000000029</v>
      </c>
      <c r="H130" s="195">
        <v>39771.5</v>
      </c>
      <c r="I130" s="18">
        <f>40000-38773.2</f>
        <v>1226.8000000000029</v>
      </c>
      <c r="J130" s="195">
        <v>36841.75</v>
      </c>
      <c r="K130" s="195"/>
      <c r="L130" s="195"/>
      <c r="M130" s="195">
        <f t="shared" si="18"/>
        <v>102713.60000000001</v>
      </c>
      <c r="N130" s="236">
        <f t="shared" si="18"/>
        <v>171382.25</v>
      </c>
      <c r="O130" s="186">
        <f t="shared" si="19"/>
        <v>964611.6</v>
      </c>
      <c r="P130" s="189">
        <f t="shared" si="19"/>
        <v>462062.75</v>
      </c>
    </row>
    <row r="131" spans="1:16" ht="15" customHeight="1" x14ac:dyDescent="0.25">
      <c r="A131" s="267">
        <v>169</v>
      </c>
      <c r="B131" s="190" t="s">
        <v>137</v>
      </c>
      <c r="C131" s="191" t="s">
        <v>137</v>
      </c>
      <c r="D131" s="190" t="b">
        <f t="shared" si="20"/>
        <v>1</v>
      </c>
      <c r="E131" s="18">
        <v>0</v>
      </c>
      <c r="F131" s="195">
        <v>1600</v>
      </c>
      <c r="G131" s="18">
        <v>0</v>
      </c>
      <c r="H131" s="195">
        <v>0</v>
      </c>
      <c r="I131" s="18">
        <v>17715</v>
      </c>
      <c r="J131" s="195">
        <v>0</v>
      </c>
      <c r="K131" s="195"/>
      <c r="L131" s="195"/>
      <c r="M131" s="195">
        <f t="shared" si="18"/>
        <v>17715</v>
      </c>
      <c r="N131" s="236">
        <f t="shared" si="18"/>
        <v>1600</v>
      </c>
      <c r="O131" s="186">
        <f t="shared" si="19"/>
        <v>51530</v>
      </c>
      <c r="P131" s="189">
        <f t="shared" si="19"/>
        <v>16726</v>
      </c>
    </row>
    <row r="132" spans="1:16" ht="15" customHeight="1" x14ac:dyDescent="0.25">
      <c r="A132" s="267">
        <v>171</v>
      </c>
      <c r="B132" s="190" t="s">
        <v>138</v>
      </c>
      <c r="C132" s="191" t="s">
        <v>138</v>
      </c>
      <c r="D132" s="190" t="b">
        <f t="shared" si="20"/>
        <v>1</v>
      </c>
      <c r="E132" s="18">
        <v>0</v>
      </c>
      <c r="F132" s="195">
        <v>7400</v>
      </c>
      <c r="G132" s="18">
        <v>0</v>
      </c>
      <c r="H132" s="195">
        <v>6400</v>
      </c>
      <c r="I132" s="18">
        <v>6510</v>
      </c>
      <c r="J132" s="195">
        <v>7775</v>
      </c>
      <c r="K132" s="195"/>
      <c r="L132" s="195"/>
      <c r="M132" s="195">
        <f t="shared" si="18"/>
        <v>6510</v>
      </c>
      <c r="N132" s="236">
        <f t="shared" si="18"/>
        <v>21575</v>
      </c>
      <c r="O132" s="186">
        <f t="shared" si="19"/>
        <v>45830</v>
      </c>
      <c r="P132" s="189">
        <f t="shared" si="19"/>
        <v>33775</v>
      </c>
    </row>
    <row r="133" spans="1:16" ht="15" customHeight="1" x14ac:dyDescent="0.25">
      <c r="A133" s="267">
        <v>174</v>
      </c>
      <c r="B133" s="190" t="s">
        <v>19</v>
      </c>
      <c r="C133" s="191" t="s">
        <v>19</v>
      </c>
      <c r="D133" s="190" t="b">
        <f t="shared" si="20"/>
        <v>1</v>
      </c>
      <c r="E133" s="18">
        <v>6765</v>
      </c>
      <c r="F133" s="195">
        <v>4535</v>
      </c>
      <c r="G133" s="18">
        <v>6765</v>
      </c>
      <c r="H133" s="195">
        <v>4535</v>
      </c>
      <c r="I133" s="18">
        <v>6765</v>
      </c>
      <c r="J133" s="195">
        <v>4535</v>
      </c>
      <c r="K133" s="195"/>
      <c r="L133" s="195"/>
      <c r="M133" s="195">
        <f t="shared" si="18"/>
        <v>20295</v>
      </c>
      <c r="N133" s="236">
        <f t="shared" si="18"/>
        <v>13605</v>
      </c>
      <c r="O133" s="186">
        <f t="shared" si="19"/>
        <v>91190</v>
      </c>
      <c r="P133" s="189">
        <f t="shared" si="19"/>
        <v>42650</v>
      </c>
    </row>
    <row r="134" spans="1:16" ht="15" customHeight="1" x14ac:dyDescent="0.25">
      <c r="A134" s="267">
        <v>182</v>
      </c>
      <c r="B134" s="190" t="s">
        <v>20</v>
      </c>
      <c r="C134" s="191" t="s">
        <v>20</v>
      </c>
      <c r="D134" s="190" t="b">
        <f t="shared" si="20"/>
        <v>1</v>
      </c>
      <c r="E134" s="18">
        <v>18600</v>
      </c>
      <c r="F134" s="195">
        <v>0</v>
      </c>
      <c r="G134" s="18">
        <v>18600</v>
      </c>
      <c r="H134" s="195">
        <v>0</v>
      </c>
      <c r="I134" s="18">
        <v>24800</v>
      </c>
      <c r="J134" s="195">
        <v>0</v>
      </c>
      <c r="K134" s="195"/>
      <c r="L134" s="195"/>
      <c r="M134" s="195">
        <f t="shared" si="18"/>
        <v>62000</v>
      </c>
      <c r="N134" s="236">
        <f t="shared" si="18"/>
        <v>0</v>
      </c>
      <c r="O134" s="186">
        <f t="shared" si="19"/>
        <v>468400</v>
      </c>
      <c r="P134" s="189">
        <f t="shared" si="19"/>
        <v>468400</v>
      </c>
    </row>
    <row r="135" spans="1:16" ht="15" customHeight="1" x14ac:dyDescent="0.25">
      <c r="A135" s="267">
        <v>197</v>
      </c>
      <c r="B135" s="190" t="s">
        <v>21</v>
      </c>
      <c r="C135" s="191" t="s">
        <v>21</v>
      </c>
      <c r="D135" s="190" t="b">
        <f t="shared" si="20"/>
        <v>1</v>
      </c>
      <c r="E135" s="18">
        <v>65000</v>
      </c>
      <c r="F135" s="195">
        <v>52000</v>
      </c>
      <c r="G135" s="18">
        <f>65000-43333.33</f>
        <v>21666.67</v>
      </c>
      <c r="H135" s="195">
        <v>52000</v>
      </c>
      <c r="I135" s="18">
        <f>65000-43333.33</f>
        <v>21666.67</v>
      </c>
      <c r="J135" s="195">
        <v>52000</v>
      </c>
      <c r="K135" s="195"/>
      <c r="L135" s="195"/>
      <c r="M135" s="195">
        <f t="shared" si="18"/>
        <v>108333.34</v>
      </c>
      <c r="N135" s="236">
        <f t="shared" si="18"/>
        <v>156000</v>
      </c>
      <c r="O135" s="186">
        <f t="shared" si="19"/>
        <v>498333.33999999997</v>
      </c>
      <c r="P135" s="189">
        <f t="shared" si="19"/>
        <v>416000</v>
      </c>
    </row>
    <row r="136" spans="1:16" ht="15" customHeight="1" x14ac:dyDescent="0.25">
      <c r="A136" s="270">
        <v>199</v>
      </c>
      <c r="B136" s="194" t="s">
        <v>22</v>
      </c>
      <c r="C136" s="191" t="s">
        <v>22</v>
      </c>
      <c r="D136" s="190" t="b">
        <f t="shared" si="20"/>
        <v>1</v>
      </c>
      <c r="E136" s="18">
        <v>59158</v>
      </c>
      <c r="F136" s="216">
        <v>37959.42</v>
      </c>
      <c r="G136" s="18">
        <f>49158-8442.8</f>
        <v>40715.199999999997</v>
      </c>
      <c r="H136" s="216">
        <v>86093.1</v>
      </c>
      <c r="I136" s="18">
        <f>61459.2-8442.8</f>
        <v>53016.399999999994</v>
      </c>
      <c r="J136" s="216">
        <v>92814.3</v>
      </c>
      <c r="K136" s="195"/>
      <c r="L136" s="216"/>
      <c r="M136" s="216">
        <f t="shared" si="18"/>
        <v>152889.59999999998</v>
      </c>
      <c r="N136" s="237">
        <f t="shared" si="18"/>
        <v>216866.82</v>
      </c>
      <c r="O136" s="186">
        <f t="shared" si="19"/>
        <v>639396.19999999995</v>
      </c>
      <c r="P136" s="189">
        <f t="shared" si="19"/>
        <v>596076.9</v>
      </c>
    </row>
    <row r="137" spans="1:16" ht="15" customHeight="1" x14ac:dyDescent="0.25">
      <c r="A137" s="267">
        <v>261</v>
      </c>
      <c r="B137" s="190" t="s">
        <v>27</v>
      </c>
      <c r="C137" s="191" t="s">
        <v>27</v>
      </c>
      <c r="D137" s="190" t="b">
        <f t="shared" si="20"/>
        <v>1</v>
      </c>
      <c r="E137" s="18">
        <v>68887.98</v>
      </c>
      <c r="F137" s="195">
        <v>72232.52</v>
      </c>
      <c r="G137" s="18">
        <f>112906.11-112906.11</f>
        <v>0</v>
      </c>
      <c r="H137" s="195">
        <v>60247.3</v>
      </c>
      <c r="I137" s="18">
        <f>112906.11-112906.11</f>
        <v>0</v>
      </c>
      <c r="J137" s="195">
        <v>81033.460000000006</v>
      </c>
      <c r="K137" s="195"/>
      <c r="L137" s="195"/>
      <c r="M137" s="195">
        <f t="shared" si="18"/>
        <v>68887.98</v>
      </c>
      <c r="N137" s="236">
        <f t="shared" si="18"/>
        <v>213513.28000000003</v>
      </c>
      <c r="O137" s="186">
        <f t="shared" si="19"/>
        <v>746324.62</v>
      </c>
      <c r="P137" s="189">
        <f t="shared" si="19"/>
        <v>634337.34</v>
      </c>
    </row>
    <row r="138" spans="1:16" ht="15" customHeight="1" x14ac:dyDescent="0.25">
      <c r="A138" s="267">
        <v>262</v>
      </c>
      <c r="B138" s="190" t="s">
        <v>28</v>
      </c>
      <c r="C138" s="191" t="s">
        <v>28</v>
      </c>
      <c r="D138" s="190" t="b">
        <f t="shared" si="20"/>
        <v>1</v>
      </c>
      <c r="E138" s="18">
        <v>1200</v>
      </c>
      <c r="F138" s="195">
        <v>4756.17</v>
      </c>
      <c r="G138" s="18">
        <v>1200</v>
      </c>
      <c r="H138" s="195">
        <v>0</v>
      </c>
      <c r="I138" s="18">
        <v>1200</v>
      </c>
      <c r="J138" s="195">
        <v>0</v>
      </c>
      <c r="K138" s="195"/>
      <c r="L138" s="195"/>
      <c r="M138" s="195">
        <f t="shared" si="18"/>
        <v>3600</v>
      </c>
      <c r="N138" s="236">
        <f t="shared" si="18"/>
        <v>4756.17</v>
      </c>
      <c r="O138" s="186">
        <f t="shared" si="19"/>
        <v>10800</v>
      </c>
      <c r="P138" s="189">
        <f t="shared" si="19"/>
        <v>11978.67</v>
      </c>
    </row>
    <row r="139" spans="1:16" ht="15" customHeight="1" x14ac:dyDescent="0.25">
      <c r="A139" s="267">
        <v>266</v>
      </c>
      <c r="B139" s="190" t="s">
        <v>29</v>
      </c>
      <c r="C139" s="191" t="s">
        <v>29</v>
      </c>
      <c r="D139" s="190" t="b">
        <f t="shared" si="20"/>
        <v>1</v>
      </c>
      <c r="E139" s="18">
        <v>175013.54</v>
      </c>
      <c r="F139" s="195">
        <v>63524.959999999999</v>
      </c>
      <c r="G139" s="18">
        <v>175013.54</v>
      </c>
      <c r="H139" s="195">
        <v>45186</v>
      </c>
      <c r="I139" s="18">
        <v>175013.54</v>
      </c>
      <c r="J139" s="195">
        <v>103975.8</v>
      </c>
      <c r="K139" s="195"/>
      <c r="L139" s="195"/>
      <c r="M139" s="195">
        <f t="shared" si="18"/>
        <v>525040.62</v>
      </c>
      <c r="N139" s="236">
        <f t="shared" si="18"/>
        <v>212686.76</v>
      </c>
      <c r="O139" s="186">
        <f t="shared" si="19"/>
        <v>1575121.9100000001</v>
      </c>
      <c r="P139" s="189">
        <f t="shared" si="19"/>
        <v>1718187.24</v>
      </c>
    </row>
    <row r="140" spans="1:16" ht="15" customHeight="1" x14ac:dyDescent="0.25">
      <c r="A140" s="267">
        <v>267</v>
      </c>
      <c r="B140" s="190" t="s">
        <v>30</v>
      </c>
      <c r="C140" s="191" t="s">
        <v>30</v>
      </c>
      <c r="D140" s="190" t="b">
        <f t="shared" si="20"/>
        <v>1</v>
      </c>
      <c r="E140" s="18">
        <v>2000</v>
      </c>
      <c r="F140" s="195">
        <v>0</v>
      </c>
      <c r="G140" s="18">
        <v>2000</v>
      </c>
      <c r="H140" s="195">
        <v>0</v>
      </c>
      <c r="I140" s="18">
        <v>2000</v>
      </c>
      <c r="J140" s="195">
        <v>7532</v>
      </c>
      <c r="K140" s="195"/>
      <c r="L140" s="195"/>
      <c r="M140" s="195">
        <f t="shared" si="18"/>
        <v>6000</v>
      </c>
      <c r="N140" s="236">
        <f t="shared" si="18"/>
        <v>7532</v>
      </c>
      <c r="O140" s="186">
        <f t="shared" si="19"/>
        <v>18000</v>
      </c>
      <c r="P140" s="189">
        <f t="shared" si="19"/>
        <v>7532</v>
      </c>
    </row>
    <row r="141" spans="1:16" ht="15" customHeight="1" x14ac:dyDescent="0.25">
      <c r="A141" s="267">
        <v>268</v>
      </c>
      <c r="B141" s="190" t="s">
        <v>31</v>
      </c>
      <c r="C141" s="191" t="s">
        <v>31</v>
      </c>
      <c r="D141" s="190" t="b">
        <f t="shared" si="20"/>
        <v>1</v>
      </c>
      <c r="E141" s="18">
        <v>17555.400000000001</v>
      </c>
      <c r="F141" s="195">
        <v>0</v>
      </c>
      <c r="G141" s="18">
        <v>17555.400000000001</v>
      </c>
      <c r="H141" s="195">
        <v>34837</v>
      </c>
      <c r="I141" s="18">
        <v>17555.400000000001</v>
      </c>
      <c r="J141" s="195">
        <v>28296.75</v>
      </c>
      <c r="K141" s="195"/>
      <c r="L141" s="195"/>
      <c r="M141" s="195">
        <f t="shared" si="18"/>
        <v>52666.200000000004</v>
      </c>
      <c r="N141" s="236">
        <f t="shared" si="18"/>
        <v>63133.75</v>
      </c>
      <c r="O141" s="186">
        <f t="shared" si="19"/>
        <v>157998.6</v>
      </c>
      <c r="P141" s="189">
        <f t="shared" si="19"/>
        <v>161655.5</v>
      </c>
    </row>
    <row r="142" spans="1:16" ht="15" customHeight="1" x14ac:dyDescent="0.25">
      <c r="A142" s="267">
        <v>269</v>
      </c>
      <c r="B142" s="190" t="s">
        <v>32</v>
      </c>
      <c r="C142" s="191" t="s">
        <v>32</v>
      </c>
      <c r="D142" s="190" t="b">
        <f t="shared" si="20"/>
        <v>1</v>
      </c>
      <c r="E142" s="18">
        <v>1000</v>
      </c>
      <c r="F142" s="195">
        <v>0</v>
      </c>
      <c r="G142" s="18">
        <v>1000</v>
      </c>
      <c r="H142" s="195">
        <v>9996</v>
      </c>
      <c r="I142" s="18">
        <v>1000</v>
      </c>
      <c r="J142" s="195">
        <v>0</v>
      </c>
      <c r="K142" s="195"/>
      <c r="L142" s="195"/>
      <c r="M142" s="195">
        <f t="shared" si="18"/>
        <v>3000</v>
      </c>
      <c r="N142" s="236">
        <f t="shared" si="18"/>
        <v>9996</v>
      </c>
      <c r="O142" s="186">
        <f t="shared" si="19"/>
        <v>9000</v>
      </c>
      <c r="P142" s="189">
        <f t="shared" si="19"/>
        <v>9996</v>
      </c>
    </row>
    <row r="143" spans="1:16" ht="15" customHeight="1" x14ac:dyDescent="0.25">
      <c r="A143" s="267">
        <v>292</v>
      </c>
      <c r="B143" s="190" t="s">
        <v>34</v>
      </c>
      <c r="C143" s="191" t="s">
        <v>34</v>
      </c>
      <c r="D143" s="190" t="b">
        <f t="shared" si="20"/>
        <v>1</v>
      </c>
      <c r="E143" s="18">
        <v>0</v>
      </c>
      <c r="F143" s="195">
        <v>49083.5</v>
      </c>
      <c r="G143" s="18">
        <v>0</v>
      </c>
      <c r="H143" s="195">
        <v>4526</v>
      </c>
      <c r="I143" s="18">
        <v>0</v>
      </c>
      <c r="J143" s="195">
        <v>10130</v>
      </c>
      <c r="K143" s="195"/>
      <c r="L143" s="195"/>
      <c r="M143" s="195">
        <f t="shared" si="18"/>
        <v>0</v>
      </c>
      <c r="N143" s="236">
        <f t="shared" si="18"/>
        <v>63739.5</v>
      </c>
      <c r="O143" s="186">
        <f t="shared" ref="O143:P148" si="21">+M143+O84</f>
        <v>133636.26</v>
      </c>
      <c r="P143" s="189">
        <f t="shared" si="21"/>
        <v>113623.05</v>
      </c>
    </row>
    <row r="144" spans="1:16" ht="15" customHeight="1" x14ac:dyDescent="0.25">
      <c r="A144" s="267">
        <v>295</v>
      </c>
      <c r="B144" s="190" t="s">
        <v>35</v>
      </c>
      <c r="C144" s="191" t="s">
        <v>35</v>
      </c>
      <c r="D144" s="190" t="b">
        <f t="shared" si="20"/>
        <v>1</v>
      </c>
      <c r="E144" s="18">
        <v>2080137.73</v>
      </c>
      <c r="F144" s="195">
        <v>2357385.7000000002</v>
      </c>
      <c r="G144" s="18">
        <f>2080137.73+342820.86</f>
        <v>2422958.59</v>
      </c>
      <c r="H144" s="195">
        <v>2744618.47</v>
      </c>
      <c r="I144" s="18">
        <f>2080137.73+342820.87</f>
        <v>2422958.6</v>
      </c>
      <c r="J144" s="195">
        <v>3436971.23</v>
      </c>
      <c r="K144" s="195"/>
      <c r="L144" s="195"/>
      <c r="M144" s="195">
        <f t="shared" si="18"/>
        <v>6926054.9199999999</v>
      </c>
      <c r="N144" s="236">
        <f t="shared" si="18"/>
        <v>8538975.4000000004</v>
      </c>
      <c r="O144" s="186">
        <f t="shared" si="21"/>
        <v>19406881.359999999</v>
      </c>
      <c r="P144" s="189">
        <f t="shared" si="21"/>
        <v>20222891.079999998</v>
      </c>
    </row>
    <row r="145" spans="1:16" ht="15" customHeight="1" x14ac:dyDescent="0.25">
      <c r="A145" s="267">
        <v>297</v>
      </c>
      <c r="B145" s="190" t="s">
        <v>36</v>
      </c>
      <c r="C145" s="191" t="s">
        <v>36</v>
      </c>
      <c r="D145" s="190" t="b">
        <f t="shared" si="20"/>
        <v>1</v>
      </c>
      <c r="E145" s="18">
        <v>1000</v>
      </c>
      <c r="F145" s="195">
        <v>5000</v>
      </c>
      <c r="G145" s="18">
        <v>1000</v>
      </c>
      <c r="H145" s="195">
        <v>0</v>
      </c>
      <c r="I145" s="18">
        <v>1000</v>
      </c>
      <c r="J145" s="195">
        <v>0</v>
      </c>
      <c r="K145" s="195"/>
      <c r="L145" s="195"/>
      <c r="M145" s="195">
        <f t="shared" si="18"/>
        <v>3000</v>
      </c>
      <c r="N145" s="236">
        <f t="shared" si="18"/>
        <v>5000</v>
      </c>
      <c r="O145" s="186">
        <f t="shared" si="21"/>
        <v>25731.62</v>
      </c>
      <c r="P145" s="189">
        <f t="shared" si="21"/>
        <v>26727.1</v>
      </c>
    </row>
    <row r="146" spans="1:16" ht="15" customHeight="1" x14ac:dyDescent="0.25">
      <c r="A146" s="267">
        <v>298</v>
      </c>
      <c r="B146" s="194" t="s">
        <v>37</v>
      </c>
      <c r="C146" s="191" t="s">
        <v>37</v>
      </c>
      <c r="D146" s="190" t="b">
        <f t="shared" si="20"/>
        <v>1</v>
      </c>
      <c r="E146" s="18">
        <v>50000</v>
      </c>
      <c r="F146" s="195">
        <v>66710.42</v>
      </c>
      <c r="G146" s="18">
        <v>50000</v>
      </c>
      <c r="H146" s="195">
        <v>30705.26</v>
      </c>
      <c r="I146" s="18">
        <v>50000</v>
      </c>
      <c r="J146" s="195">
        <v>73545.490000000005</v>
      </c>
      <c r="K146" s="195"/>
      <c r="L146" s="195"/>
      <c r="M146" s="195">
        <f t="shared" si="18"/>
        <v>150000</v>
      </c>
      <c r="N146" s="236">
        <f t="shared" si="18"/>
        <v>170961.16999999998</v>
      </c>
      <c r="O146" s="186">
        <f t="shared" si="21"/>
        <v>450000</v>
      </c>
      <c r="P146" s="189">
        <f t="shared" si="21"/>
        <v>407081.79</v>
      </c>
    </row>
    <row r="147" spans="1:16" ht="15" customHeight="1" x14ac:dyDescent="0.25">
      <c r="A147" s="267">
        <v>299</v>
      </c>
      <c r="B147" s="194" t="s">
        <v>38</v>
      </c>
      <c r="C147" s="191" t="s">
        <v>38</v>
      </c>
      <c r="D147" s="190" t="b">
        <f t="shared" si="20"/>
        <v>1</v>
      </c>
      <c r="E147" s="18">
        <v>40000</v>
      </c>
      <c r="F147" s="216">
        <v>27133</v>
      </c>
      <c r="G147" s="18">
        <v>40000</v>
      </c>
      <c r="H147" s="216">
        <v>25020.37</v>
      </c>
      <c r="I147" s="18">
        <v>40000</v>
      </c>
      <c r="J147" s="216">
        <v>16006</v>
      </c>
      <c r="K147" s="195"/>
      <c r="L147" s="216"/>
      <c r="M147" s="195">
        <f t="shared" si="18"/>
        <v>120000</v>
      </c>
      <c r="N147" s="236">
        <f t="shared" si="18"/>
        <v>68159.37</v>
      </c>
      <c r="O147" s="186">
        <f t="shared" si="21"/>
        <v>360000</v>
      </c>
      <c r="P147" s="189">
        <f t="shared" si="21"/>
        <v>215334.87</v>
      </c>
    </row>
    <row r="148" spans="1:16" ht="15.75" customHeight="1" thickBot="1" x14ac:dyDescent="0.3">
      <c r="A148" s="271">
        <v>323</v>
      </c>
      <c r="B148" s="238" t="s">
        <v>143</v>
      </c>
      <c r="C148" s="191" t="s">
        <v>143</v>
      </c>
      <c r="D148" s="190" t="b">
        <f t="shared" si="20"/>
        <v>1</v>
      </c>
      <c r="E148" s="18">
        <v>0</v>
      </c>
      <c r="F148" s="216">
        <v>358400</v>
      </c>
      <c r="G148" s="18">
        <v>0</v>
      </c>
      <c r="H148" s="216">
        <v>484920</v>
      </c>
      <c r="I148" s="18">
        <v>0</v>
      </c>
      <c r="J148" s="216"/>
      <c r="K148" s="216"/>
      <c r="L148" s="216"/>
      <c r="M148" s="216">
        <f t="shared" si="18"/>
        <v>0</v>
      </c>
      <c r="N148" s="237">
        <f t="shared" si="18"/>
        <v>843320</v>
      </c>
      <c r="O148" s="186">
        <f t="shared" si="21"/>
        <v>843320</v>
      </c>
      <c r="P148" s="373">
        <f t="shared" si="21"/>
        <v>843320</v>
      </c>
    </row>
    <row r="149" spans="1:16" ht="16.5" customHeight="1" thickBot="1" x14ac:dyDescent="0.3">
      <c r="A149" s="240"/>
      <c r="B149" s="241" t="s">
        <v>51</v>
      </c>
      <c r="C149" s="241"/>
      <c r="D149" s="241"/>
      <c r="E149" s="242">
        <f t="shared" ref="E149:P149" si="22">SUM(E127:E148)</f>
        <v>2804682.91</v>
      </c>
      <c r="F149" s="242">
        <f t="shared" si="22"/>
        <v>3324637.7800000003</v>
      </c>
      <c r="G149" s="242">
        <f t="shared" si="22"/>
        <v>2913493.32</v>
      </c>
      <c r="H149" s="242">
        <f t="shared" si="22"/>
        <v>3742775.23</v>
      </c>
      <c r="I149" s="242">
        <f t="shared" si="22"/>
        <v>2956219.5300000003</v>
      </c>
      <c r="J149" s="242">
        <f t="shared" si="22"/>
        <v>4075865.0500000003</v>
      </c>
      <c r="K149" s="242">
        <f t="shared" si="22"/>
        <v>0</v>
      </c>
      <c r="L149" s="242">
        <f t="shared" si="22"/>
        <v>0</v>
      </c>
      <c r="M149" s="242">
        <f t="shared" si="22"/>
        <v>8674395.7599999998</v>
      </c>
      <c r="N149" s="243">
        <f t="shared" si="22"/>
        <v>11143278.059999999</v>
      </c>
      <c r="O149" s="243">
        <f t="shared" si="22"/>
        <v>27660021.52</v>
      </c>
      <c r="P149" s="244">
        <f t="shared" si="22"/>
        <v>27587701.649999999</v>
      </c>
    </row>
    <row r="150" spans="1:16" ht="16.5" customHeight="1" thickBot="1" x14ac:dyDescent="0.3">
      <c r="A150" s="206"/>
      <c r="B150" s="203" t="s">
        <v>52</v>
      </c>
      <c r="C150" s="203"/>
      <c r="D150" s="203"/>
      <c r="E150" s="208">
        <f t="shared" ref="E150:P150" si="23">+E149+E124</f>
        <v>6411217</v>
      </c>
      <c r="F150" s="208">
        <f t="shared" si="23"/>
        <v>6927301.2300000004</v>
      </c>
      <c r="G150" s="208">
        <f t="shared" si="23"/>
        <v>6520027.4100000001</v>
      </c>
      <c r="H150" s="208">
        <f t="shared" si="23"/>
        <v>7386636.6200000001</v>
      </c>
      <c r="I150" s="208">
        <f t="shared" si="23"/>
        <v>6562753.6200000001</v>
      </c>
      <c r="J150" s="208">
        <f t="shared" si="23"/>
        <v>7775353.5899999999</v>
      </c>
      <c r="K150" s="208">
        <f t="shared" si="23"/>
        <v>0</v>
      </c>
      <c r="L150" s="208">
        <f t="shared" si="23"/>
        <v>0</v>
      </c>
      <c r="M150" s="208">
        <f t="shared" si="23"/>
        <v>19493998.030000001</v>
      </c>
      <c r="N150" s="245">
        <f t="shared" si="23"/>
        <v>22089291.439999998</v>
      </c>
      <c r="O150" s="245">
        <f t="shared" si="23"/>
        <v>70371748.75999999</v>
      </c>
      <c r="P150" s="246">
        <f t="shared" si="23"/>
        <v>70686258.939999998</v>
      </c>
    </row>
    <row r="151" spans="1:16" ht="15.75" x14ac:dyDescent="0.3">
      <c r="A151" s="23"/>
      <c r="B151" s="125"/>
      <c r="C151" s="125"/>
      <c r="D151" s="125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"/>
      <c r="P151" s="12"/>
    </row>
    <row r="152" spans="1:16" ht="15.75" x14ac:dyDescent="0.3">
      <c r="A152" s="23"/>
      <c r="B152" s="125"/>
      <c r="C152" s="125"/>
      <c r="D152" s="125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</row>
    <row r="153" spans="1:16" ht="15.75" x14ac:dyDescent="0.3">
      <c r="A153" s="23"/>
      <c r="B153" s="125"/>
      <c r="C153" s="125"/>
      <c r="D153" s="125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</row>
    <row r="154" spans="1:16" ht="15.75" x14ac:dyDescent="0.3">
      <c r="A154" s="23"/>
      <c r="B154" s="125"/>
      <c r="C154" s="125"/>
      <c r="D154" s="125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</row>
    <row r="155" spans="1:16" ht="15.75" hidden="1" x14ac:dyDescent="0.3">
      <c r="A155" s="23"/>
      <c r="B155" s="125"/>
      <c r="C155" s="125"/>
      <c r="D155" s="125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</row>
    <row r="156" spans="1:16" ht="15.75" hidden="1" x14ac:dyDescent="0.3">
      <c r="A156" s="23"/>
      <c r="B156" s="125"/>
      <c r="C156" s="125"/>
      <c r="D156" s="125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</row>
    <row r="157" spans="1:16" ht="15.75" hidden="1" x14ac:dyDescent="0.3">
      <c r="A157" s="23"/>
      <c r="B157" s="125"/>
      <c r="C157" s="125"/>
      <c r="D157" s="125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</row>
    <row r="158" spans="1:16" ht="15.75" hidden="1" x14ac:dyDescent="0.3">
      <c r="A158" s="23"/>
      <c r="B158" s="125"/>
      <c r="C158" s="125"/>
      <c r="D158" s="125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</row>
    <row r="159" spans="1:16" ht="15.75" hidden="1" x14ac:dyDescent="0.3">
      <c r="A159" s="23"/>
      <c r="B159" s="125"/>
      <c r="C159" s="125"/>
      <c r="D159" s="125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</row>
    <row r="160" spans="1:16" ht="15.75" hidden="1" x14ac:dyDescent="0.3">
      <c r="A160" s="23"/>
      <c r="B160" s="125"/>
      <c r="C160" s="125"/>
      <c r="D160" s="125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</row>
    <row r="161" spans="1:14" ht="15.75" x14ac:dyDescent="0.3">
      <c r="A161" s="23"/>
      <c r="B161" s="125"/>
      <c r="C161" s="125"/>
      <c r="D161" s="125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</row>
    <row r="162" spans="1:14" ht="15.75" hidden="1" x14ac:dyDescent="0.3">
      <c r="A162" s="23"/>
      <c r="B162" s="125"/>
      <c r="C162" s="125"/>
      <c r="D162" s="125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</row>
    <row r="163" spans="1:14" ht="15.75" hidden="1" x14ac:dyDescent="0.3">
      <c r="A163" s="23"/>
      <c r="B163" s="125"/>
      <c r="C163" s="125"/>
      <c r="D163" s="125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</row>
    <row r="164" spans="1:14" ht="15.75" hidden="1" x14ac:dyDescent="0.3">
      <c r="A164" s="23"/>
      <c r="B164" s="125"/>
      <c r="C164" s="125"/>
      <c r="D164" s="125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</row>
    <row r="165" spans="1:14" ht="15.75" x14ac:dyDescent="0.3">
      <c r="A165" s="23"/>
      <c r="B165" s="125"/>
      <c r="C165" s="125"/>
      <c r="D165" s="125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</row>
    <row r="166" spans="1:14" ht="15.75" x14ac:dyDescent="0.3">
      <c r="A166" s="23"/>
      <c r="B166" s="125"/>
      <c r="C166" s="125"/>
      <c r="D166" s="125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</row>
    <row r="167" spans="1:14" ht="15.75" hidden="1" x14ac:dyDescent="0.3">
      <c r="A167" s="23"/>
      <c r="B167" s="125"/>
      <c r="C167" s="125"/>
      <c r="D167" s="125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</row>
    <row r="168" spans="1:14" ht="15.75" hidden="1" x14ac:dyDescent="0.3">
      <c r="A168" s="23"/>
      <c r="B168" s="125"/>
      <c r="C168" s="125"/>
      <c r="D168" s="125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</row>
    <row r="169" spans="1:14" ht="15.75" hidden="1" x14ac:dyDescent="0.3">
      <c r="A169" s="23"/>
      <c r="B169" s="125"/>
      <c r="C169" s="125"/>
      <c r="D169" s="125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</row>
    <row r="170" spans="1:14" ht="15.75" hidden="1" x14ac:dyDescent="0.3">
      <c r="A170" s="23"/>
      <c r="B170" s="125"/>
      <c r="C170" s="125"/>
      <c r="D170" s="125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</row>
    <row r="171" spans="1:14" ht="15.75" hidden="1" x14ac:dyDescent="0.3">
      <c r="A171" s="23"/>
      <c r="B171" s="125"/>
      <c r="C171" s="125"/>
      <c r="D171" s="125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</row>
    <row r="172" spans="1:14" ht="15.75" hidden="1" x14ac:dyDescent="0.3">
      <c r="A172" s="23"/>
      <c r="B172" s="125"/>
      <c r="C172" s="125"/>
      <c r="D172" s="125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</row>
    <row r="173" spans="1:14" ht="15.75" hidden="1" x14ac:dyDescent="0.3">
      <c r="A173" s="23"/>
      <c r="B173" s="125"/>
      <c r="C173" s="125"/>
      <c r="D173" s="125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</row>
    <row r="174" spans="1:14" hidden="1" x14ac:dyDescent="0.25">
      <c r="A174" s="247"/>
      <c r="B174" s="51" t="s">
        <v>172</v>
      </c>
      <c r="C174" s="51"/>
      <c r="D174" s="51"/>
      <c r="E174" s="247"/>
      <c r="F174" s="247"/>
      <c r="K174" s="23"/>
      <c r="L174" s="23"/>
    </row>
    <row r="175" spans="1:14" ht="15.75" hidden="1" x14ac:dyDescent="0.3">
      <c r="A175" s="248" t="s">
        <v>4</v>
      </c>
      <c r="B175" s="248" t="s">
        <v>5</v>
      </c>
      <c r="C175" s="248"/>
      <c r="D175" s="248"/>
      <c r="E175" s="431" t="s">
        <v>50</v>
      </c>
      <c r="F175" s="431"/>
      <c r="K175" s="23"/>
      <c r="L175" s="23"/>
    </row>
    <row r="176" spans="1:14" ht="15.75" hidden="1" x14ac:dyDescent="0.3">
      <c r="A176" s="248"/>
      <c r="B176" s="249"/>
      <c r="C176" s="249"/>
      <c r="D176" s="249"/>
      <c r="E176" s="248" t="s">
        <v>11</v>
      </c>
      <c r="F176" s="248" t="s">
        <v>12</v>
      </c>
      <c r="K176" s="23"/>
      <c r="L176" s="23"/>
    </row>
    <row r="177" spans="1:12" ht="15.75" hidden="1" x14ac:dyDescent="0.3">
      <c r="A177" s="250" t="s">
        <v>125</v>
      </c>
      <c r="B177" s="249" t="s">
        <v>13</v>
      </c>
      <c r="C177" s="249"/>
      <c r="D177" s="249"/>
      <c r="E177" s="251">
        <f>+M21+M65+M124</f>
        <v>42711727.239999995</v>
      </c>
      <c r="F177" s="251">
        <f>+N21+N65+N124</f>
        <v>43098557.289999992</v>
      </c>
      <c r="G177" s="28"/>
      <c r="H177" s="29"/>
      <c r="K177" s="23"/>
      <c r="L177" s="23"/>
    </row>
    <row r="178" spans="1:12" ht="15.75" hidden="1" x14ac:dyDescent="0.3">
      <c r="A178" s="252"/>
      <c r="B178" s="249"/>
      <c r="C178" s="249"/>
      <c r="D178" s="249"/>
      <c r="E178" s="252"/>
      <c r="F178" s="253"/>
      <c r="G178" s="32"/>
      <c r="H178" s="32"/>
      <c r="I178" s="28"/>
      <c r="K178" s="23"/>
      <c r="L178" s="23"/>
    </row>
    <row r="179" spans="1:12" ht="15.75" hidden="1" x14ac:dyDescent="0.3">
      <c r="A179" s="252"/>
      <c r="B179" s="249" t="s">
        <v>149</v>
      </c>
      <c r="C179" s="249"/>
      <c r="D179" s="249"/>
      <c r="E179" s="251"/>
      <c r="F179" s="251"/>
      <c r="G179" s="33"/>
      <c r="H179" s="33"/>
      <c r="K179" s="23"/>
      <c r="L179" s="23"/>
    </row>
    <row r="180" spans="1:12" hidden="1" x14ac:dyDescent="0.25">
      <c r="A180" s="254">
        <v>111</v>
      </c>
      <c r="B180" s="255" t="s">
        <v>15</v>
      </c>
      <c r="C180" s="255"/>
      <c r="D180" s="255"/>
      <c r="E180" s="25">
        <f t="shared" ref="E180:F195" si="24">+M24+M68+M127</f>
        <v>980000</v>
      </c>
      <c r="F180" s="25">
        <f t="shared" si="24"/>
        <v>980478.35000000009</v>
      </c>
      <c r="G180" s="28"/>
      <c r="H180" s="29"/>
      <c r="K180" s="23"/>
      <c r="L180" s="23"/>
    </row>
    <row r="181" spans="1:12" hidden="1" x14ac:dyDescent="0.25">
      <c r="A181" s="254">
        <v>113</v>
      </c>
      <c r="B181" s="255" t="s">
        <v>16</v>
      </c>
      <c r="C181" s="255"/>
      <c r="D181" s="255"/>
      <c r="E181" s="25">
        <f t="shared" si="24"/>
        <v>107323.72</v>
      </c>
      <c r="F181" s="25">
        <f t="shared" si="24"/>
        <v>114196.70000000001</v>
      </c>
      <c r="G181" s="28"/>
      <c r="H181" s="29"/>
      <c r="K181" s="23"/>
      <c r="L181" s="23"/>
    </row>
    <row r="182" spans="1:12" hidden="1" x14ac:dyDescent="0.25">
      <c r="A182" s="254">
        <v>122</v>
      </c>
      <c r="B182" s="255" t="s">
        <v>17</v>
      </c>
      <c r="C182" s="255"/>
      <c r="D182" s="255"/>
      <c r="E182" s="25">
        <f t="shared" si="24"/>
        <v>76592.290000000008</v>
      </c>
      <c r="F182" s="25">
        <f t="shared" si="24"/>
        <v>84671.31</v>
      </c>
      <c r="G182" s="28"/>
      <c r="H182" s="29"/>
      <c r="K182" s="23"/>
      <c r="L182" s="23"/>
    </row>
    <row r="183" spans="1:12" hidden="1" x14ac:dyDescent="0.25">
      <c r="A183" s="254">
        <v>163</v>
      </c>
      <c r="B183" s="255" t="s">
        <v>18</v>
      </c>
      <c r="C183" s="255"/>
      <c r="D183" s="255"/>
      <c r="E183" s="25">
        <f t="shared" si="24"/>
        <v>964611.6</v>
      </c>
      <c r="F183" s="25">
        <f t="shared" si="24"/>
        <v>462062.75</v>
      </c>
      <c r="G183" s="28"/>
      <c r="H183" s="29"/>
    </row>
    <row r="184" spans="1:12" hidden="1" x14ac:dyDescent="0.25">
      <c r="A184" s="254">
        <v>169</v>
      </c>
      <c r="B184" s="255" t="s">
        <v>137</v>
      </c>
      <c r="C184" s="255"/>
      <c r="D184" s="255"/>
      <c r="E184" s="25">
        <f t="shared" si="24"/>
        <v>51530</v>
      </c>
      <c r="F184" s="25">
        <f t="shared" si="24"/>
        <v>16726</v>
      </c>
      <c r="G184" s="28"/>
      <c r="H184" s="29"/>
    </row>
    <row r="185" spans="1:12" hidden="1" x14ac:dyDescent="0.25">
      <c r="A185" s="254">
        <v>171</v>
      </c>
      <c r="B185" s="255" t="s">
        <v>138</v>
      </c>
      <c r="C185" s="255"/>
      <c r="D185" s="255"/>
      <c r="E185" s="25">
        <f t="shared" si="24"/>
        <v>45830</v>
      </c>
      <c r="F185" s="25">
        <f t="shared" si="24"/>
        <v>33775</v>
      </c>
      <c r="G185" s="28"/>
      <c r="H185" s="29"/>
    </row>
    <row r="186" spans="1:12" hidden="1" x14ac:dyDescent="0.25">
      <c r="A186" s="254">
        <v>174</v>
      </c>
      <c r="B186" s="255" t="s">
        <v>19</v>
      </c>
      <c r="C186" s="255"/>
      <c r="D186" s="255"/>
      <c r="E186" s="25">
        <f t="shared" si="24"/>
        <v>91190</v>
      </c>
      <c r="F186" s="25">
        <f t="shared" si="24"/>
        <v>42650</v>
      </c>
      <c r="G186" s="28"/>
      <c r="H186" s="29"/>
    </row>
    <row r="187" spans="1:12" hidden="1" x14ac:dyDescent="0.25">
      <c r="A187" s="254">
        <v>182</v>
      </c>
      <c r="B187" s="255" t="s">
        <v>20</v>
      </c>
      <c r="C187" s="255"/>
      <c r="D187" s="255"/>
      <c r="E187" s="25">
        <f t="shared" si="24"/>
        <v>468400</v>
      </c>
      <c r="F187" s="25">
        <f t="shared" si="24"/>
        <v>468400</v>
      </c>
      <c r="G187" s="28"/>
      <c r="H187" s="29"/>
    </row>
    <row r="188" spans="1:12" hidden="1" x14ac:dyDescent="0.25">
      <c r="A188" s="254">
        <v>197</v>
      </c>
      <c r="B188" s="255" t="s">
        <v>21</v>
      </c>
      <c r="C188" s="255"/>
      <c r="D188" s="255"/>
      <c r="E188" s="25">
        <f t="shared" si="24"/>
        <v>498333.33999999997</v>
      </c>
      <c r="F188" s="25">
        <f t="shared" si="24"/>
        <v>416000</v>
      </c>
      <c r="G188" s="28"/>
      <c r="H188" s="29"/>
    </row>
    <row r="189" spans="1:12" hidden="1" x14ac:dyDescent="0.25">
      <c r="A189" s="254">
        <v>199</v>
      </c>
      <c r="B189" s="255" t="s">
        <v>22</v>
      </c>
      <c r="C189" s="255"/>
      <c r="D189" s="255"/>
      <c r="E189" s="25">
        <f t="shared" si="24"/>
        <v>639396.19999999995</v>
      </c>
      <c r="F189" s="25">
        <f t="shared" si="24"/>
        <v>596076.9</v>
      </c>
      <c r="G189" s="28"/>
      <c r="H189" s="29"/>
    </row>
    <row r="190" spans="1:12" hidden="1" x14ac:dyDescent="0.25">
      <c r="A190" s="254">
        <v>261</v>
      </c>
      <c r="B190" s="255" t="s">
        <v>27</v>
      </c>
      <c r="C190" s="255"/>
      <c r="D190" s="255"/>
      <c r="E190" s="25">
        <f t="shared" si="24"/>
        <v>746324.62</v>
      </c>
      <c r="F190" s="25">
        <f t="shared" si="24"/>
        <v>634337.34</v>
      </c>
      <c r="G190" s="28"/>
      <c r="H190" s="29"/>
    </row>
    <row r="191" spans="1:12" hidden="1" x14ac:dyDescent="0.25">
      <c r="A191" s="254">
        <v>262</v>
      </c>
      <c r="B191" s="255" t="s">
        <v>28</v>
      </c>
      <c r="C191" s="255"/>
      <c r="D191" s="255"/>
      <c r="E191" s="25">
        <f t="shared" si="24"/>
        <v>10800</v>
      </c>
      <c r="F191" s="25">
        <f t="shared" si="24"/>
        <v>11978.67</v>
      </c>
      <c r="G191" s="28"/>
      <c r="H191" s="29"/>
    </row>
    <row r="192" spans="1:12" hidden="1" x14ac:dyDescent="0.25">
      <c r="A192" s="254">
        <v>266</v>
      </c>
      <c r="B192" s="255" t="s">
        <v>29</v>
      </c>
      <c r="C192" s="255"/>
      <c r="D192" s="255"/>
      <c r="E192" s="25">
        <f t="shared" si="24"/>
        <v>1575121.9100000001</v>
      </c>
      <c r="F192" s="25">
        <f t="shared" si="24"/>
        <v>1718187.24</v>
      </c>
      <c r="G192" s="28"/>
      <c r="H192" s="29"/>
    </row>
    <row r="193" spans="1:9" hidden="1" x14ac:dyDescent="0.25">
      <c r="A193" s="254">
        <v>267</v>
      </c>
      <c r="B193" s="255" t="s">
        <v>30</v>
      </c>
      <c r="C193" s="255"/>
      <c r="D193" s="255"/>
      <c r="E193" s="25">
        <f t="shared" si="24"/>
        <v>18000</v>
      </c>
      <c r="F193" s="25">
        <f t="shared" si="24"/>
        <v>7532</v>
      </c>
      <c r="G193" s="28"/>
      <c r="H193" s="29"/>
    </row>
    <row r="194" spans="1:9" hidden="1" x14ac:dyDescent="0.25">
      <c r="A194" s="254">
        <v>268</v>
      </c>
      <c r="B194" s="255" t="s">
        <v>31</v>
      </c>
      <c r="C194" s="255"/>
      <c r="D194" s="255"/>
      <c r="E194" s="25">
        <f t="shared" si="24"/>
        <v>157998.6</v>
      </c>
      <c r="F194" s="25">
        <f t="shared" si="24"/>
        <v>161655.5</v>
      </c>
      <c r="G194" s="28"/>
      <c r="H194" s="29"/>
    </row>
    <row r="195" spans="1:9" hidden="1" x14ac:dyDescent="0.25">
      <c r="A195" s="254">
        <v>269</v>
      </c>
      <c r="B195" s="255" t="s">
        <v>32</v>
      </c>
      <c r="C195" s="255"/>
      <c r="D195" s="255"/>
      <c r="E195" s="25">
        <f t="shared" si="24"/>
        <v>9000</v>
      </c>
      <c r="F195" s="25">
        <f t="shared" si="24"/>
        <v>9996</v>
      </c>
      <c r="G195" s="28"/>
      <c r="H195" s="29"/>
    </row>
    <row r="196" spans="1:9" hidden="1" x14ac:dyDescent="0.25">
      <c r="A196" s="254">
        <v>292</v>
      </c>
      <c r="B196" s="255" t="s">
        <v>34</v>
      </c>
      <c r="C196" s="255"/>
      <c r="D196" s="255"/>
      <c r="E196" s="25">
        <f t="shared" ref="E196:F201" si="25">+M40+M84+M143</f>
        <v>133636.26</v>
      </c>
      <c r="F196" s="25">
        <f t="shared" si="25"/>
        <v>113623.05</v>
      </c>
      <c r="G196" s="28"/>
      <c r="H196" s="29"/>
    </row>
    <row r="197" spans="1:9" hidden="1" x14ac:dyDescent="0.25">
      <c r="A197" s="254">
        <v>295</v>
      </c>
      <c r="B197" s="255" t="s">
        <v>35</v>
      </c>
      <c r="C197" s="255"/>
      <c r="D197" s="255"/>
      <c r="E197" s="25">
        <f t="shared" si="25"/>
        <v>19406881.359999999</v>
      </c>
      <c r="F197" s="25">
        <f t="shared" si="25"/>
        <v>20222891.079999998</v>
      </c>
      <c r="G197" s="28"/>
      <c r="H197" s="29"/>
      <c r="I197" s="37"/>
    </row>
    <row r="198" spans="1:9" hidden="1" x14ac:dyDescent="0.25">
      <c r="A198" s="254">
        <v>297</v>
      </c>
      <c r="B198" s="255" t="s">
        <v>36</v>
      </c>
      <c r="C198" s="255"/>
      <c r="D198" s="255"/>
      <c r="E198" s="25">
        <f t="shared" si="25"/>
        <v>25731.62</v>
      </c>
      <c r="F198" s="25">
        <f t="shared" si="25"/>
        <v>26727.1</v>
      </c>
      <c r="G198" s="28"/>
      <c r="H198" s="29"/>
    </row>
    <row r="199" spans="1:9" hidden="1" x14ac:dyDescent="0.25">
      <c r="A199" s="254">
        <v>298</v>
      </c>
      <c r="B199" s="255" t="s">
        <v>37</v>
      </c>
      <c r="C199" s="255"/>
      <c r="D199" s="255"/>
      <c r="E199" s="25">
        <f t="shared" si="25"/>
        <v>450000</v>
      </c>
      <c r="F199" s="25">
        <f t="shared" si="25"/>
        <v>407081.79</v>
      </c>
      <c r="G199" s="28"/>
      <c r="H199" s="29"/>
    </row>
    <row r="200" spans="1:9" hidden="1" x14ac:dyDescent="0.25">
      <c r="A200" s="254">
        <v>299</v>
      </c>
      <c r="B200" s="255" t="s">
        <v>38</v>
      </c>
      <c r="C200" s="255"/>
      <c r="D200" s="255"/>
      <c r="E200" s="25">
        <f t="shared" si="25"/>
        <v>360000</v>
      </c>
      <c r="F200" s="25">
        <f t="shared" si="25"/>
        <v>215334.87</v>
      </c>
      <c r="G200" s="28"/>
      <c r="H200" s="29"/>
    </row>
    <row r="201" spans="1:9" hidden="1" x14ac:dyDescent="0.25">
      <c r="A201" s="254">
        <v>323</v>
      </c>
      <c r="B201" s="255" t="s">
        <v>40</v>
      </c>
      <c r="C201" s="255"/>
      <c r="D201" s="255"/>
      <c r="E201" s="25">
        <f t="shared" si="25"/>
        <v>843320</v>
      </c>
      <c r="F201" s="25">
        <f t="shared" si="25"/>
        <v>843320</v>
      </c>
      <c r="G201" s="28"/>
      <c r="H201" s="29"/>
    </row>
    <row r="202" spans="1:9" ht="15.75" hidden="1" x14ac:dyDescent="0.3">
      <c r="A202" s="256"/>
      <c r="B202" s="249" t="s">
        <v>51</v>
      </c>
      <c r="C202" s="249"/>
      <c r="D202" s="249"/>
      <c r="E202" s="251">
        <f>SUM(E180:E201)</f>
        <v>27660021.52</v>
      </c>
      <c r="F202" s="251">
        <f>SUM(F180:F201)</f>
        <v>27587701.649999999</v>
      </c>
    </row>
    <row r="203" spans="1:9" ht="15.75" hidden="1" x14ac:dyDescent="0.3">
      <c r="A203" s="256"/>
      <c r="B203" s="249" t="s">
        <v>52</v>
      </c>
      <c r="C203" s="249"/>
      <c r="D203" s="249"/>
      <c r="E203" s="251">
        <f>+E202+E177</f>
        <v>70371748.75999999</v>
      </c>
      <c r="F203" s="251">
        <f>F202+F177</f>
        <v>70686258.939999998</v>
      </c>
      <c r="G203" s="28"/>
      <c r="H203" s="28"/>
      <c r="I203" s="28"/>
    </row>
    <row r="204" spans="1:9" hidden="1" x14ac:dyDescent="0.25">
      <c r="A204" s="23"/>
    </row>
    <row r="205" spans="1:9" hidden="1" x14ac:dyDescent="0.25">
      <c r="A205" s="23"/>
    </row>
    <row r="206" spans="1:9" ht="15.75" hidden="1" x14ac:dyDescent="0.3">
      <c r="A206" s="23"/>
      <c r="B206" s="348"/>
      <c r="C206" s="348"/>
      <c r="D206" s="348"/>
      <c r="E206" s="40"/>
      <c r="F206" s="41"/>
    </row>
    <row r="207" spans="1:9" ht="15.75" hidden="1" x14ac:dyDescent="0.3">
      <c r="B207" s="348"/>
      <c r="C207" s="348"/>
      <c r="D207" s="348"/>
      <c r="E207" s="40"/>
      <c r="F207" s="41"/>
    </row>
    <row r="208" spans="1:9" ht="15.75" hidden="1" x14ac:dyDescent="0.3">
      <c r="B208" s="348"/>
      <c r="C208" s="348"/>
      <c r="D208" s="348"/>
      <c r="E208" s="40"/>
      <c r="F208" s="41"/>
    </row>
    <row r="209" spans="2:14" ht="15.75" x14ac:dyDescent="0.3">
      <c r="B209" s="348"/>
      <c r="C209" s="348"/>
      <c r="D209" s="348"/>
      <c r="E209" s="40"/>
      <c r="F209" s="41"/>
    </row>
    <row r="210" spans="2:14" ht="15.75" x14ac:dyDescent="0.3">
      <c r="B210" s="348"/>
      <c r="C210" s="348"/>
      <c r="D210" s="348"/>
      <c r="E210" s="40"/>
      <c r="F210" s="41"/>
    </row>
    <row r="211" spans="2:14" ht="15.75" x14ac:dyDescent="0.3">
      <c r="B211" s="348"/>
      <c r="C211" s="348"/>
      <c r="D211" s="348"/>
      <c r="E211" s="40"/>
      <c r="F211" s="41"/>
    </row>
    <row r="212" spans="2:14" x14ac:dyDescent="0.25">
      <c r="B212" s="27"/>
      <c r="C212" s="27"/>
      <c r="D212" s="27"/>
      <c r="E212" s="42"/>
      <c r="F212" s="39"/>
    </row>
    <row r="216" spans="2:14" x14ac:dyDescent="0.25">
      <c r="B216" s="43" t="s">
        <v>53</v>
      </c>
      <c r="C216" s="43"/>
      <c r="D216" s="43"/>
      <c r="F216" s="12" t="s">
        <v>54</v>
      </c>
      <c r="G216" s="12"/>
      <c r="H216" s="12"/>
      <c r="I216" s="27" t="s">
        <v>55</v>
      </c>
      <c r="K216" t="s">
        <v>59</v>
      </c>
    </row>
    <row r="217" spans="2:14" x14ac:dyDescent="0.25">
      <c r="F217" s="432" t="s">
        <v>56</v>
      </c>
      <c r="G217" s="432"/>
      <c r="H217" s="432"/>
      <c r="I217" s="27"/>
      <c r="J217" s="27"/>
      <c r="K217" s="27" t="s">
        <v>173</v>
      </c>
      <c r="L217" s="27"/>
      <c r="M217" s="27"/>
      <c r="N217" s="27"/>
    </row>
    <row r="218" spans="2:14" x14ac:dyDescent="0.25">
      <c r="F218" s="432" t="s">
        <v>57</v>
      </c>
      <c r="G218" s="432"/>
      <c r="H218" s="432"/>
      <c r="I218" s="27"/>
      <c r="J218" s="27"/>
      <c r="K218" s="27" t="s">
        <v>174</v>
      </c>
      <c r="L218" s="27"/>
      <c r="M218" s="27"/>
      <c r="N218" s="27"/>
    </row>
    <row r="219" spans="2:14" x14ac:dyDescent="0.25">
      <c r="F219" s="44"/>
      <c r="G219" s="44"/>
      <c r="J219" s="27"/>
      <c r="K219" s="27"/>
      <c r="L219" s="27"/>
    </row>
    <row r="220" spans="2:14" x14ac:dyDescent="0.25">
      <c r="B220" s="43" t="s">
        <v>58</v>
      </c>
      <c r="C220" s="43"/>
      <c r="D220" s="43"/>
      <c r="F220" s="27" t="s">
        <v>205</v>
      </c>
      <c r="J220" s="45"/>
      <c r="K220" s="45"/>
      <c r="L220" s="45"/>
      <c r="M220" s="433"/>
      <c r="N220" s="433"/>
    </row>
  </sheetData>
  <mergeCells count="31">
    <mergeCell ref="O117:P117"/>
    <mergeCell ref="E175:F175"/>
    <mergeCell ref="F217:H217"/>
    <mergeCell ref="F218:H218"/>
    <mergeCell ref="M220:N220"/>
    <mergeCell ref="A116:N116"/>
    <mergeCell ref="E117:F117"/>
    <mergeCell ref="G117:H117"/>
    <mergeCell ref="I117:J117"/>
    <mergeCell ref="K117:L117"/>
    <mergeCell ref="M117:N117"/>
    <mergeCell ref="P15:Q15"/>
    <mergeCell ref="R15:S15"/>
    <mergeCell ref="T15:U15"/>
    <mergeCell ref="A58:N58"/>
    <mergeCell ref="E59:F59"/>
    <mergeCell ref="G59:H59"/>
    <mergeCell ref="I59:J59"/>
    <mergeCell ref="K59:L59"/>
    <mergeCell ref="M59:N59"/>
    <mergeCell ref="O59:P59"/>
    <mergeCell ref="E15:F15"/>
    <mergeCell ref="G15:H15"/>
    <mergeCell ref="I15:J15"/>
    <mergeCell ref="K15:L15"/>
    <mergeCell ref="M15:N15"/>
    <mergeCell ref="M8:N8"/>
    <mergeCell ref="A10:N10"/>
    <mergeCell ref="A11:N11"/>
    <mergeCell ref="A12:N12"/>
    <mergeCell ref="A14:N14"/>
  </mergeCells>
  <hyperlinks>
    <hyperlink ref="A12" r:id="rId1"/>
  </hyperlinks>
  <pageMargins left="0" right="0" top="0" bottom="0" header="0" footer="0"/>
  <pageSetup scale="70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41"/>
  <sheetViews>
    <sheetView tabSelected="1" topLeftCell="C160" workbookViewId="0">
      <selection activeCell="H237" sqref="H237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4" width="14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70" width="14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6" width="14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82" width="14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8" width="14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4" width="14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50" width="14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6" width="14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62" width="14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8" width="14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4" width="14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30" width="14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6" width="14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42" width="14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8" width="14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4" width="14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10" width="14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6" width="14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22" width="14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8" width="14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4" width="14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90" width="14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6" width="14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902" width="14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8" width="14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4" width="14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70" width="14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6" width="14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82" width="14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8" width="14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4" width="14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50" width="14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6" width="14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62" width="14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8" width="14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4" width="14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30" width="14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6" width="14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42" width="14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8" width="14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4" width="14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10" width="14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6" width="14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22" width="14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8" width="14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4" width="14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90" width="14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6" width="14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302" width="14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8" width="14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4" width="14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70" width="14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6" width="14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82" width="14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8" width="14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4" width="14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50" width="14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6" width="14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62" width="14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8" width="14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4" width="14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30" width="14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6" width="14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42" width="14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403" t="s">
        <v>162</v>
      </c>
      <c r="L8" s="404"/>
    </row>
    <row r="10" spans="1:19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  <c r="K10" s="405"/>
      <c r="L10" s="405"/>
      <c r="M10" s="2"/>
      <c r="N10" s="2"/>
      <c r="O10" s="2"/>
      <c r="P10" s="2"/>
      <c r="Q10" s="2"/>
      <c r="R10" s="2"/>
      <c r="S10" s="2"/>
    </row>
    <row r="11" spans="1:19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406"/>
      <c r="M11" s="2"/>
      <c r="N11" s="2"/>
      <c r="O11" s="2"/>
      <c r="P11" s="2"/>
      <c r="Q11" s="2"/>
      <c r="R11" s="2"/>
      <c r="S11" s="2"/>
    </row>
    <row r="12" spans="1:19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  <c r="K12" s="406"/>
      <c r="L12" s="406"/>
      <c r="M12" s="2"/>
      <c r="N12" s="2"/>
      <c r="O12" s="2"/>
      <c r="P12" s="2"/>
      <c r="Q12" s="2"/>
      <c r="R12" s="2"/>
      <c r="S12" s="2"/>
    </row>
    <row r="13" spans="1:19" x14ac:dyDescent="0.25">
      <c r="A13" s="397"/>
      <c r="B13" s="397"/>
      <c r="C13" s="397"/>
      <c r="D13" s="397"/>
      <c r="E13" s="397"/>
      <c r="F13" s="397"/>
      <c r="G13" s="397"/>
      <c r="H13" s="397"/>
      <c r="I13" s="397"/>
      <c r="J13" s="397"/>
      <c r="K13" s="397"/>
      <c r="L13" s="397"/>
      <c r="M13" s="397"/>
      <c r="N13" s="397"/>
      <c r="O13" s="397"/>
      <c r="P13" s="397"/>
      <c r="Q13" s="397"/>
      <c r="R13" s="397"/>
      <c r="S13" s="397"/>
    </row>
    <row r="14" spans="1:19" ht="16.5" thickBot="1" x14ac:dyDescent="0.3">
      <c r="A14" s="408" t="s">
        <v>163</v>
      </c>
      <c r="B14" s="408"/>
      <c r="C14" s="408"/>
      <c r="D14" s="408"/>
      <c r="E14" s="408"/>
      <c r="F14" s="408"/>
      <c r="G14" s="408"/>
      <c r="H14" s="408"/>
      <c r="I14" s="408"/>
      <c r="J14" s="408"/>
      <c r="K14" s="408"/>
      <c r="L14" s="408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">
      <c r="A15" s="169" t="s">
        <v>4</v>
      </c>
      <c r="B15" s="170" t="s">
        <v>164</v>
      </c>
      <c r="C15" s="418" t="s">
        <v>85</v>
      </c>
      <c r="D15" s="419"/>
      <c r="E15" s="418" t="s">
        <v>86</v>
      </c>
      <c r="F15" s="420"/>
      <c r="G15" s="418" t="s">
        <v>87</v>
      </c>
      <c r="H15" s="419"/>
      <c r="I15" s="418" t="s">
        <v>88</v>
      </c>
      <c r="J15" s="419"/>
      <c r="K15" s="421" t="s">
        <v>165</v>
      </c>
      <c r="L15" s="422"/>
      <c r="M15" s="395"/>
      <c r="N15" s="3"/>
      <c r="O15" s="3"/>
      <c r="P15" s="3"/>
      <c r="Q15" s="3"/>
      <c r="R15" s="409"/>
      <c r="S15" s="409"/>
    </row>
    <row r="16" spans="1:19" x14ac:dyDescent="0.25">
      <c r="A16" s="172"/>
      <c r="B16" s="173"/>
      <c r="C16" s="174" t="s">
        <v>166</v>
      </c>
      <c r="D16" s="174" t="s">
        <v>146</v>
      </c>
      <c r="E16" s="174" t="s">
        <v>166</v>
      </c>
      <c r="F16" s="174" t="s">
        <v>146</v>
      </c>
      <c r="G16" s="174" t="s">
        <v>166</v>
      </c>
      <c r="H16" s="174" t="s">
        <v>146</v>
      </c>
      <c r="I16" s="174" t="s">
        <v>166</v>
      </c>
      <c r="J16" s="174" t="s">
        <v>146</v>
      </c>
      <c r="K16" s="174" t="s">
        <v>166</v>
      </c>
      <c r="L16" s="175" t="s">
        <v>146</v>
      </c>
      <c r="M16" s="9"/>
      <c r="N16" s="395"/>
      <c r="O16" s="9"/>
      <c r="P16" s="395"/>
      <c r="Q16" s="9"/>
      <c r="R16" s="395"/>
      <c r="S16" s="9"/>
    </row>
    <row r="17" spans="1:19" x14ac:dyDescent="0.25">
      <c r="A17" s="176"/>
      <c r="B17" s="288" t="s">
        <v>13</v>
      </c>
      <c r="C17" s="290"/>
      <c r="D17" s="290"/>
      <c r="E17" s="290"/>
      <c r="F17" s="290"/>
      <c r="G17" s="290"/>
      <c r="H17" s="290"/>
      <c r="I17" s="290"/>
      <c r="J17" s="290"/>
      <c r="K17" s="290"/>
      <c r="L17" s="291"/>
      <c r="M17" s="9"/>
      <c r="N17" s="395"/>
      <c r="O17" s="9"/>
      <c r="P17" s="395"/>
      <c r="Q17" s="9"/>
      <c r="R17" s="395"/>
      <c r="S17" s="9"/>
    </row>
    <row r="18" spans="1:19" x14ac:dyDescent="0.25">
      <c r="A18" s="265" t="s">
        <v>125</v>
      </c>
      <c r="B18" s="288" t="s">
        <v>153</v>
      </c>
      <c r="C18" s="296">
        <v>3606534.09</v>
      </c>
      <c r="D18" s="296">
        <v>3001907.15</v>
      </c>
      <c r="E18" s="296">
        <v>3606534.09</v>
      </c>
      <c r="F18" s="296">
        <v>3000995.38</v>
      </c>
      <c r="G18" s="296">
        <v>3606534.09</v>
      </c>
      <c r="H18" s="296">
        <v>3740944.05</v>
      </c>
      <c r="I18" s="296">
        <v>3606534.09</v>
      </c>
      <c r="J18" s="296">
        <v>3231004.04</v>
      </c>
      <c r="K18" s="296">
        <f t="shared" ref="K18:L20" si="0">+C18+E18+G18+I18</f>
        <v>14426136.359999999</v>
      </c>
      <c r="L18" s="297">
        <f t="shared" si="0"/>
        <v>12974850.619999997</v>
      </c>
      <c r="M18" s="12"/>
      <c r="N18" s="12"/>
      <c r="O18" s="12"/>
      <c r="P18" s="12"/>
      <c r="Q18" s="12"/>
      <c r="R18" s="12"/>
      <c r="S18" s="12"/>
    </row>
    <row r="19" spans="1:19" x14ac:dyDescent="0.25">
      <c r="A19" s="265"/>
      <c r="B19" s="288" t="s">
        <v>167</v>
      </c>
      <c r="C19" s="296">
        <v>0</v>
      </c>
      <c r="D19" s="296">
        <v>0</v>
      </c>
      <c r="E19" s="296">
        <v>0</v>
      </c>
      <c r="F19" s="296">
        <v>0</v>
      </c>
      <c r="G19" s="296">
        <v>0</v>
      </c>
      <c r="H19" s="296">
        <v>0</v>
      </c>
      <c r="I19" s="296">
        <v>0</v>
      </c>
      <c r="J19" s="296">
        <v>0</v>
      </c>
      <c r="K19" s="296">
        <f t="shared" si="0"/>
        <v>0</v>
      </c>
      <c r="L19" s="297">
        <f t="shared" si="0"/>
        <v>0</v>
      </c>
      <c r="M19" s="12"/>
      <c r="N19" s="12"/>
      <c r="O19" s="12"/>
      <c r="P19" s="12"/>
      <c r="Q19" s="12"/>
      <c r="R19" s="12"/>
      <c r="S19" s="12"/>
    </row>
    <row r="20" spans="1:19" x14ac:dyDescent="0.25">
      <c r="A20" s="265"/>
      <c r="B20" s="288" t="s">
        <v>154</v>
      </c>
      <c r="C20" s="296">
        <v>0</v>
      </c>
      <c r="D20" s="296">
        <v>0</v>
      </c>
      <c r="E20" s="296">
        <v>0</v>
      </c>
      <c r="F20" s="296">
        <v>0</v>
      </c>
      <c r="G20" s="296">
        <v>0</v>
      </c>
      <c r="H20" s="296">
        <v>1192233.05</v>
      </c>
      <c r="I20" s="296">
        <v>0</v>
      </c>
      <c r="J20" s="296">
        <v>395269.37</v>
      </c>
      <c r="K20" s="296">
        <f t="shared" si="0"/>
        <v>0</v>
      </c>
      <c r="L20" s="297">
        <f t="shared" si="0"/>
        <v>1587502.42</v>
      </c>
      <c r="M20" s="12"/>
      <c r="N20" s="12"/>
      <c r="O20" s="12"/>
      <c r="P20" s="12"/>
      <c r="Q20" s="12"/>
      <c r="R20" s="12"/>
      <c r="S20" s="12"/>
    </row>
    <row r="21" spans="1:19" x14ac:dyDescent="0.25">
      <c r="A21" s="265"/>
      <c r="B21" s="288" t="s">
        <v>126</v>
      </c>
      <c r="C21" s="296">
        <f>SUM(C18:C20)</f>
        <v>3606534.09</v>
      </c>
      <c r="D21" s="296">
        <f t="shared" ref="D21:L21" si="1">SUM(D18:D20)</f>
        <v>3001907.15</v>
      </c>
      <c r="E21" s="296">
        <f t="shared" si="1"/>
        <v>3606534.09</v>
      </c>
      <c r="F21" s="296">
        <f t="shared" si="1"/>
        <v>3000995.38</v>
      </c>
      <c r="G21" s="296">
        <f t="shared" si="1"/>
        <v>3606534.09</v>
      </c>
      <c r="H21" s="296">
        <f t="shared" si="1"/>
        <v>4933177.0999999996</v>
      </c>
      <c r="I21" s="296">
        <f t="shared" si="1"/>
        <v>3606534.09</v>
      </c>
      <c r="J21" s="296">
        <f t="shared" si="1"/>
        <v>3626273.41</v>
      </c>
      <c r="K21" s="296">
        <f t="shared" si="1"/>
        <v>14426136.359999999</v>
      </c>
      <c r="L21" s="297">
        <f t="shared" si="1"/>
        <v>14562353.039999997</v>
      </c>
      <c r="M21" s="184"/>
      <c r="N21" s="12"/>
      <c r="O21" s="12"/>
      <c r="P21" s="12"/>
      <c r="Q21" s="12"/>
      <c r="R21" s="12"/>
      <c r="S21" s="12"/>
    </row>
    <row r="22" spans="1:19" x14ac:dyDescent="0.25">
      <c r="A22" s="294"/>
      <c r="B22" s="288"/>
      <c r="C22" s="232"/>
      <c r="D22" s="230"/>
      <c r="E22" s="295"/>
      <c r="F22" s="295"/>
      <c r="G22" s="230"/>
      <c r="H22" s="295"/>
      <c r="I22" s="230"/>
      <c r="J22" s="295"/>
      <c r="K22" s="232"/>
      <c r="L22" s="233"/>
      <c r="M22" s="12"/>
      <c r="N22" s="12"/>
      <c r="O22" s="12"/>
      <c r="P22" s="12"/>
      <c r="Q22" s="12"/>
      <c r="R22" s="12"/>
      <c r="S22" s="12"/>
    </row>
    <row r="23" spans="1:19" x14ac:dyDescent="0.25">
      <c r="A23" s="294"/>
      <c r="B23" s="288" t="s">
        <v>149</v>
      </c>
      <c r="C23" s="296"/>
      <c r="D23" s="296"/>
      <c r="E23" s="296"/>
      <c r="F23" s="296"/>
      <c r="G23" s="296"/>
      <c r="H23" s="296"/>
      <c r="I23" s="296"/>
      <c r="J23" s="296"/>
      <c r="K23" s="296"/>
      <c r="L23" s="297"/>
      <c r="M23" s="12"/>
      <c r="N23" s="12"/>
      <c r="O23" s="12"/>
      <c r="P23" s="12"/>
      <c r="Q23" s="12"/>
      <c r="R23" s="12"/>
      <c r="S23" s="12"/>
    </row>
    <row r="24" spans="1:19" x14ac:dyDescent="0.25">
      <c r="A24" s="266">
        <v>111</v>
      </c>
      <c r="B24" s="298" t="s">
        <v>15</v>
      </c>
      <c r="C24" s="300"/>
      <c r="D24" s="300"/>
      <c r="E24" s="26">
        <v>98000</v>
      </c>
      <c r="F24" s="300"/>
      <c r="G24" s="26">
        <v>98000</v>
      </c>
      <c r="H24" s="300">
        <v>101723</v>
      </c>
      <c r="I24" s="26">
        <v>98000</v>
      </c>
      <c r="J24" s="300">
        <v>107641.7</v>
      </c>
      <c r="K24" s="300">
        <f t="shared" ref="K24:L45" si="2">+C24+E24+G24+I24</f>
        <v>294000</v>
      </c>
      <c r="L24" s="301">
        <f t="shared" si="2"/>
        <v>209364.7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267">
        <v>113</v>
      </c>
      <c r="B25" s="302" t="s">
        <v>142</v>
      </c>
      <c r="C25" s="303"/>
      <c r="D25" s="303"/>
      <c r="E25" s="26">
        <v>11595</v>
      </c>
      <c r="F25" s="303">
        <v>11403.26</v>
      </c>
      <c r="G25" s="26">
        <v>11595</v>
      </c>
      <c r="H25" s="303">
        <v>11384.76</v>
      </c>
      <c r="I25" s="26">
        <v>11595</v>
      </c>
      <c r="J25" s="303">
        <v>11897.66</v>
      </c>
      <c r="K25" s="303">
        <f t="shared" si="2"/>
        <v>34785</v>
      </c>
      <c r="L25" s="304">
        <f t="shared" si="2"/>
        <v>34685.68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267">
        <v>122</v>
      </c>
      <c r="B26" s="302" t="s">
        <v>17</v>
      </c>
      <c r="C26" s="303"/>
      <c r="D26" s="303"/>
      <c r="E26" s="26">
        <v>0</v>
      </c>
      <c r="F26" s="303"/>
      <c r="G26" s="26">
        <v>8510.25</v>
      </c>
      <c r="H26" s="303">
        <v>0</v>
      </c>
      <c r="I26" s="26">
        <v>8510.25</v>
      </c>
      <c r="J26" s="303">
        <v>0</v>
      </c>
      <c r="K26" s="303">
        <f t="shared" si="2"/>
        <v>17020.5</v>
      </c>
      <c r="L26" s="304">
        <f t="shared" si="2"/>
        <v>0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267">
        <v>163</v>
      </c>
      <c r="B27" s="302" t="s">
        <v>18</v>
      </c>
      <c r="C27" s="303"/>
      <c r="D27" s="303"/>
      <c r="E27" s="26">
        <v>14200</v>
      </c>
      <c r="F27" s="303"/>
      <c r="G27" s="26">
        <f>214457+40000</f>
        <v>254457</v>
      </c>
      <c r="H27" s="303">
        <v>0</v>
      </c>
      <c r="I27" s="26">
        <v>40000</v>
      </c>
      <c r="J27" s="303">
        <v>31050</v>
      </c>
      <c r="K27" s="303">
        <f t="shared" si="2"/>
        <v>308657</v>
      </c>
      <c r="L27" s="304">
        <f t="shared" si="2"/>
        <v>31050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267">
        <v>169</v>
      </c>
      <c r="B28" s="302" t="s">
        <v>137</v>
      </c>
      <c r="C28" s="303"/>
      <c r="D28" s="303"/>
      <c r="E28" s="26">
        <v>0</v>
      </c>
      <c r="F28" s="303"/>
      <c r="G28" s="26">
        <v>0</v>
      </c>
      <c r="H28" s="303">
        <v>0</v>
      </c>
      <c r="I28" s="26">
        <v>20000</v>
      </c>
      <c r="J28" s="303">
        <v>0</v>
      </c>
      <c r="K28" s="303">
        <f t="shared" si="2"/>
        <v>20000</v>
      </c>
      <c r="L28" s="304">
        <f t="shared" si="2"/>
        <v>0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267">
        <v>171</v>
      </c>
      <c r="B29" s="302" t="s">
        <v>138</v>
      </c>
      <c r="C29" s="303"/>
      <c r="D29" s="303"/>
      <c r="E29" s="26">
        <v>0</v>
      </c>
      <c r="F29" s="303"/>
      <c r="G29" s="26">
        <v>20000</v>
      </c>
      <c r="H29" s="303">
        <v>0</v>
      </c>
      <c r="I29" s="26">
        <v>12810</v>
      </c>
      <c r="J29" s="303">
        <v>1200</v>
      </c>
      <c r="K29" s="303">
        <f t="shared" si="2"/>
        <v>32810</v>
      </c>
      <c r="L29" s="304">
        <f t="shared" si="2"/>
        <v>1200</v>
      </c>
      <c r="M29" s="12"/>
      <c r="N29" s="12"/>
      <c r="O29" s="12"/>
      <c r="P29" s="12"/>
      <c r="Q29" s="12"/>
      <c r="R29" s="12"/>
      <c r="S29" s="12"/>
    </row>
    <row r="30" spans="1:19" x14ac:dyDescent="0.25">
      <c r="A30" s="267">
        <v>174</v>
      </c>
      <c r="B30" s="302" t="s">
        <v>19</v>
      </c>
      <c r="C30" s="303">
        <v>3340</v>
      </c>
      <c r="D30" s="303"/>
      <c r="E30" s="26">
        <v>3340</v>
      </c>
      <c r="F30" s="303"/>
      <c r="G30" s="26">
        <f>4765+2000</f>
        <v>6765</v>
      </c>
      <c r="H30" s="303">
        <v>6370</v>
      </c>
      <c r="I30" s="26">
        <f>4765+2000</f>
        <v>6765</v>
      </c>
      <c r="J30" s="303">
        <v>5885</v>
      </c>
      <c r="K30" s="303">
        <f t="shared" si="2"/>
        <v>20210</v>
      </c>
      <c r="L30" s="304">
        <f t="shared" si="2"/>
        <v>12255</v>
      </c>
      <c r="M30" s="12"/>
      <c r="N30" s="12"/>
      <c r="O30" s="12"/>
      <c r="P30" s="12"/>
      <c r="Q30" s="12"/>
      <c r="R30" s="12"/>
      <c r="S30" s="12"/>
    </row>
    <row r="31" spans="1:19" x14ac:dyDescent="0.25">
      <c r="A31" s="267">
        <v>182</v>
      </c>
      <c r="B31" s="302" t="s">
        <v>20</v>
      </c>
      <c r="C31" s="303"/>
      <c r="D31" s="303"/>
      <c r="E31" s="26">
        <v>100775</v>
      </c>
      <c r="F31" s="303"/>
      <c r="G31" s="26">
        <v>100125</v>
      </c>
      <c r="H31" s="303">
        <v>148800</v>
      </c>
      <c r="I31" s="26">
        <v>98100</v>
      </c>
      <c r="J31" s="303">
        <v>60500</v>
      </c>
      <c r="K31" s="303">
        <f t="shared" si="2"/>
        <v>299000</v>
      </c>
      <c r="L31" s="304">
        <f t="shared" si="2"/>
        <v>209300</v>
      </c>
      <c r="M31" s="12"/>
      <c r="N31" s="12"/>
      <c r="O31" s="12"/>
      <c r="P31" s="12"/>
      <c r="Q31" s="12"/>
      <c r="R31" s="12"/>
      <c r="S31" s="12"/>
    </row>
    <row r="32" spans="1:19" x14ac:dyDescent="0.25">
      <c r="A32" s="267">
        <v>197</v>
      </c>
      <c r="B32" s="302" t="s">
        <v>21</v>
      </c>
      <c r="C32" s="303"/>
      <c r="D32" s="303"/>
      <c r="E32" s="26">
        <v>0</v>
      </c>
      <c r="F32" s="303"/>
      <c r="G32" s="26">
        <v>65000</v>
      </c>
      <c r="H32" s="303">
        <v>0</v>
      </c>
      <c r="I32" s="26">
        <v>65000</v>
      </c>
      <c r="J32" s="303">
        <v>52000</v>
      </c>
      <c r="K32" s="303">
        <f t="shared" si="2"/>
        <v>130000</v>
      </c>
      <c r="L32" s="304">
        <f t="shared" si="2"/>
        <v>52000</v>
      </c>
      <c r="M32" s="12"/>
      <c r="N32" s="12"/>
      <c r="O32" s="12"/>
      <c r="P32" s="12"/>
      <c r="Q32" s="12"/>
      <c r="R32" s="12"/>
      <c r="S32" s="12"/>
    </row>
    <row r="33" spans="1:19" x14ac:dyDescent="0.25">
      <c r="A33" s="267">
        <v>199</v>
      </c>
      <c r="B33" s="302" t="s">
        <v>22</v>
      </c>
      <c r="C33" s="303"/>
      <c r="D33" s="303"/>
      <c r="E33" s="26">
        <v>126308.4</v>
      </c>
      <c r="F33" s="303"/>
      <c r="G33" s="26">
        <v>49158</v>
      </c>
      <c r="H33" s="303">
        <v>64692.5</v>
      </c>
      <c r="I33" s="26">
        <v>49158</v>
      </c>
      <c r="J33" s="303">
        <v>61174.3</v>
      </c>
      <c r="K33" s="303">
        <f t="shared" si="2"/>
        <v>224624.4</v>
      </c>
      <c r="L33" s="304">
        <f t="shared" si="2"/>
        <v>125866.8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267">
        <v>261</v>
      </c>
      <c r="B34" s="302" t="s">
        <v>27</v>
      </c>
      <c r="C34" s="303"/>
      <c r="D34" s="303"/>
      <c r="E34" s="26">
        <v>0</v>
      </c>
      <c r="F34" s="303"/>
      <c r="G34" s="26">
        <v>112906.1</v>
      </c>
      <c r="H34" s="303">
        <v>63717.17</v>
      </c>
      <c r="I34" s="26">
        <v>112906.1</v>
      </c>
      <c r="J34" s="303">
        <v>52569.06</v>
      </c>
      <c r="K34" s="303">
        <f t="shared" si="2"/>
        <v>225812.2</v>
      </c>
      <c r="L34" s="304">
        <f t="shared" si="2"/>
        <v>116286.23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267">
        <v>262</v>
      </c>
      <c r="B35" s="302" t="s">
        <v>28</v>
      </c>
      <c r="C35" s="303"/>
      <c r="D35" s="303"/>
      <c r="E35" s="26">
        <v>0</v>
      </c>
      <c r="F35" s="303"/>
      <c r="G35" s="26">
        <v>1200</v>
      </c>
      <c r="H35" s="303">
        <v>0</v>
      </c>
      <c r="I35" s="26">
        <v>1200</v>
      </c>
      <c r="J35" s="303">
        <v>0</v>
      </c>
      <c r="K35" s="303">
        <f t="shared" si="2"/>
        <v>2400</v>
      </c>
      <c r="L35" s="304">
        <f t="shared" si="2"/>
        <v>0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267">
        <v>266</v>
      </c>
      <c r="B36" s="302" t="s">
        <v>29</v>
      </c>
      <c r="C36" s="303"/>
      <c r="D36" s="303"/>
      <c r="E36" s="26">
        <v>0</v>
      </c>
      <c r="F36" s="303"/>
      <c r="G36" s="26">
        <v>175013.55</v>
      </c>
      <c r="H36" s="303">
        <v>45000</v>
      </c>
      <c r="I36" s="26">
        <v>175013.55</v>
      </c>
      <c r="J36" s="303">
        <v>7547.5</v>
      </c>
      <c r="K36" s="303">
        <f t="shared" si="2"/>
        <v>350027.1</v>
      </c>
      <c r="L36" s="304">
        <f t="shared" si="2"/>
        <v>52547.5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267">
        <v>267</v>
      </c>
      <c r="B37" s="302" t="s">
        <v>30</v>
      </c>
      <c r="C37" s="303"/>
      <c r="D37" s="303"/>
      <c r="E37" s="26">
        <v>0</v>
      </c>
      <c r="F37" s="303"/>
      <c r="G37" s="26">
        <v>2000</v>
      </c>
      <c r="H37" s="303">
        <v>0</v>
      </c>
      <c r="I37" s="26">
        <v>2000</v>
      </c>
      <c r="J37" s="303">
        <v>0</v>
      </c>
      <c r="K37" s="303">
        <f t="shared" si="2"/>
        <v>4000</v>
      </c>
      <c r="L37" s="304">
        <f t="shared" si="2"/>
        <v>0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267">
        <v>268</v>
      </c>
      <c r="B38" s="302" t="s">
        <v>31</v>
      </c>
      <c r="C38" s="303"/>
      <c r="D38" s="303"/>
      <c r="E38" s="26">
        <v>0</v>
      </c>
      <c r="F38" s="303"/>
      <c r="G38" s="26">
        <v>17555.400000000001</v>
      </c>
      <c r="H38" s="303">
        <v>73841.75</v>
      </c>
      <c r="I38" s="26">
        <v>17555.400000000001</v>
      </c>
      <c r="J38" s="303">
        <v>9995</v>
      </c>
      <c r="K38" s="303">
        <f t="shared" si="2"/>
        <v>35110.800000000003</v>
      </c>
      <c r="L38" s="304">
        <f t="shared" si="2"/>
        <v>83836.75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267">
        <v>269</v>
      </c>
      <c r="B39" s="302" t="s">
        <v>32</v>
      </c>
      <c r="C39" s="303"/>
      <c r="D39" s="303"/>
      <c r="E39" s="26">
        <v>0</v>
      </c>
      <c r="F39" s="303"/>
      <c r="G39" s="26">
        <v>1000</v>
      </c>
      <c r="H39" s="303">
        <v>0</v>
      </c>
      <c r="I39" s="26">
        <v>1000</v>
      </c>
      <c r="J39" s="303">
        <v>0</v>
      </c>
      <c r="K39" s="303">
        <f t="shared" si="2"/>
        <v>2000</v>
      </c>
      <c r="L39" s="304">
        <f t="shared" si="2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267">
        <v>292</v>
      </c>
      <c r="B40" s="302" t="s">
        <v>34</v>
      </c>
      <c r="C40" s="303"/>
      <c r="D40" s="303"/>
      <c r="E40" s="26">
        <v>0</v>
      </c>
      <c r="F40" s="303"/>
      <c r="G40" s="26">
        <v>0</v>
      </c>
      <c r="H40" s="303">
        <v>0</v>
      </c>
      <c r="I40" s="26">
        <v>42390.559999999998</v>
      </c>
      <c r="J40" s="303">
        <v>41437</v>
      </c>
      <c r="K40" s="303">
        <f t="shared" si="2"/>
        <v>42390.559999999998</v>
      </c>
      <c r="L40" s="304">
        <f t="shared" si="2"/>
        <v>41437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267">
        <v>295</v>
      </c>
      <c r="B41" s="302" t="s">
        <v>35</v>
      </c>
      <c r="C41" s="303"/>
      <c r="D41" s="303"/>
      <c r="E41" s="26">
        <v>0</v>
      </c>
      <c r="F41" s="303"/>
      <c r="G41" s="26">
        <v>2080137.74</v>
      </c>
      <c r="H41" s="303">
        <v>1047617.12</v>
      </c>
      <c r="I41" s="26">
        <v>2080137.74</v>
      </c>
      <c r="J41" s="303">
        <v>634838.76</v>
      </c>
      <c r="K41" s="303">
        <f t="shared" si="2"/>
        <v>4160275.48</v>
      </c>
      <c r="L41" s="304">
        <f t="shared" si="2"/>
        <v>1682455.88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267">
        <v>297</v>
      </c>
      <c r="B42" s="302" t="s">
        <v>36</v>
      </c>
      <c r="C42" s="303"/>
      <c r="D42" s="303"/>
      <c r="E42" s="26">
        <v>0</v>
      </c>
      <c r="F42" s="303"/>
      <c r="G42" s="26">
        <v>1000</v>
      </c>
      <c r="H42" s="303">
        <v>5105</v>
      </c>
      <c r="I42" s="26">
        <f>1000+16731.62</f>
        <v>17731.62</v>
      </c>
      <c r="J42" s="303">
        <v>0</v>
      </c>
      <c r="K42" s="303">
        <f t="shared" si="2"/>
        <v>18731.62</v>
      </c>
      <c r="L42" s="304">
        <f t="shared" si="2"/>
        <v>5105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267">
        <v>298</v>
      </c>
      <c r="B43" s="302" t="s">
        <v>37</v>
      </c>
      <c r="C43" s="303"/>
      <c r="D43" s="303"/>
      <c r="E43" s="26">
        <v>0</v>
      </c>
      <c r="F43" s="303"/>
      <c r="G43" s="26">
        <v>50000</v>
      </c>
      <c r="H43" s="303">
        <v>6815</v>
      </c>
      <c r="I43" s="26">
        <v>50000</v>
      </c>
      <c r="J43" s="303">
        <v>57850</v>
      </c>
      <c r="K43" s="303">
        <f t="shared" si="2"/>
        <v>100000</v>
      </c>
      <c r="L43" s="304">
        <f t="shared" si="2"/>
        <v>64665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267">
        <v>299</v>
      </c>
      <c r="B44" s="302" t="s">
        <v>38</v>
      </c>
      <c r="C44" s="303"/>
      <c r="D44" s="303"/>
      <c r="E44" s="26">
        <v>0</v>
      </c>
      <c r="F44" s="303"/>
      <c r="G44" s="26">
        <v>40000</v>
      </c>
      <c r="H44" s="303">
        <v>19450</v>
      </c>
      <c r="I44" s="26">
        <v>40000</v>
      </c>
      <c r="J44" s="303">
        <v>42875</v>
      </c>
      <c r="K44" s="303">
        <f t="shared" si="2"/>
        <v>80000</v>
      </c>
      <c r="L44" s="304">
        <f t="shared" si="2"/>
        <v>62325</v>
      </c>
      <c r="M44" s="12"/>
      <c r="N44" s="12"/>
      <c r="O44" s="12"/>
      <c r="P44" s="12"/>
      <c r="Q44" s="12"/>
      <c r="R44" s="12"/>
      <c r="S44" s="12"/>
    </row>
    <row r="45" spans="1:19" ht="15.75" thickBot="1" x14ac:dyDescent="0.3">
      <c r="A45" s="268">
        <v>323</v>
      </c>
      <c r="B45" s="305" t="s">
        <v>143</v>
      </c>
      <c r="C45" s="308"/>
      <c r="D45" s="308"/>
      <c r="E45" s="309">
        <v>0</v>
      </c>
      <c r="F45" s="308"/>
      <c r="G45" s="309">
        <v>0</v>
      </c>
      <c r="H45" s="308"/>
      <c r="I45" s="309">
        <v>0</v>
      </c>
      <c r="J45" s="308">
        <v>0</v>
      </c>
      <c r="K45" s="308">
        <f t="shared" si="2"/>
        <v>0</v>
      </c>
      <c r="L45" s="310">
        <f t="shared" si="2"/>
        <v>0</v>
      </c>
      <c r="M45" s="12"/>
      <c r="N45" s="12"/>
      <c r="O45" s="12"/>
      <c r="P45" s="12"/>
      <c r="Q45" s="12"/>
      <c r="R45" s="12"/>
      <c r="S45" s="12"/>
    </row>
    <row r="46" spans="1:19" ht="15.75" thickBot="1" x14ac:dyDescent="0.3">
      <c r="A46" s="202"/>
      <c r="B46" s="312" t="s">
        <v>160</v>
      </c>
      <c r="C46" s="313">
        <f t="shared" ref="C46:L46" si="3">SUM(C24:C45)</f>
        <v>3340</v>
      </c>
      <c r="D46" s="313">
        <f t="shared" si="3"/>
        <v>0</v>
      </c>
      <c r="E46" s="313">
        <f t="shared" si="3"/>
        <v>354218.4</v>
      </c>
      <c r="F46" s="313">
        <f t="shared" si="3"/>
        <v>11403.26</v>
      </c>
      <c r="G46" s="313">
        <f t="shared" si="3"/>
        <v>3094423.04</v>
      </c>
      <c r="H46" s="313">
        <f t="shared" si="3"/>
        <v>1594516.3</v>
      </c>
      <c r="I46" s="313">
        <f t="shared" si="3"/>
        <v>2949873.2199999997</v>
      </c>
      <c r="J46" s="313">
        <f t="shared" si="3"/>
        <v>1178460.98</v>
      </c>
      <c r="K46" s="313">
        <f t="shared" si="3"/>
        <v>6401854.6600000001</v>
      </c>
      <c r="L46" s="314">
        <f t="shared" si="3"/>
        <v>2784380.54</v>
      </c>
      <c r="M46" s="12"/>
      <c r="N46" s="12"/>
      <c r="O46" s="12"/>
      <c r="P46" s="12"/>
      <c r="Q46" s="12"/>
      <c r="R46" s="12"/>
      <c r="S46" s="12"/>
    </row>
    <row r="47" spans="1:19" ht="15.75" thickBot="1" x14ac:dyDescent="0.3">
      <c r="A47" s="206"/>
      <c r="B47" s="316" t="s">
        <v>52</v>
      </c>
      <c r="C47" s="317">
        <f t="shared" ref="C47:L47" si="4">+C46+C21</f>
        <v>3609874.09</v>
      </c>
      <c r="D47" s="313">
        <f t="shared" si="4"/>
        <v>3001907.15</v>
      </c>
      <c r="E47" s="313">
        <f t="shared" si="4"/>
        <v>3960752.4899999998</v>
      </c>
      <c r="F47" s="313">
        <f t="shared" si="4"/>
        <v>3012398.6399999997</v>
      </c>
      <c r="G47" s="313">
        <f t="shared" si="4"/>
        <v>6700957.1299999999</v>
      </c>
      <c r="H47" s="313">
        <f t="shared" si="4"/>
        <v>6527693.3999999994</v>
      </c>
      <c r="I47" s="313">
        <f t="shared" si="4"/>
        <v>6556407.3099999996</v>
      </c>
      <c r="J47" s="313">
        <f t="shared" si="4"/>
        <v>4804734.3900000006</v>
      </c>
      <c r="K47" s="313">
        <f t="shared" si="4"/>
        <v>20827991.02</v>
      </c>
      <c r="L47" s="314">
        <f t="shared" si="4"/>
        <v>17346733.579999998</v>
      </c>
    </row>
    <row r="48" spans="1:19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</row>
    <row r="49" spans="1:12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</row>
    <row r="50" spans="1:12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</row>
    <row r="51" spans="1:12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</row>
    <row r="52" spans="1:12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</row>
    <row r="53" spans="1:12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</row>
    <row r="54" spans="1:12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</row>
    <row r="55" spans="1:12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</row>
    <row r="56" spans="1:12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</row>
    <row r="57" spans="1:12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</row>
    <row r="58" spans="1:12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</row>
    <row r="59" spans="1:12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</row>
    <row r="60" spans="1:12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</row>
    <row r="61" spans="1:12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</row>
    <row r="62" spans="1:12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</row>
    <row r="63" spans="1:12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</row>
    <row r="64" spans="1:12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</row>
    <row r="65" spans="1:14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</row>
    <row r="66" spans="1:14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</row>
    <row r="67" spans="1:14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</row>
    <row r="68" spans="1:14" ht="16.5" customHeight="1" thickBot="1" x14ac:dyDescent="0.3">
      <c r="A68" s="410" t="s">
        <v>168</v>
      </c>
      <c r="B68" s="410"/>
      <c r="C68" s="410"/>
      <c r="D68" s="410"/>
      <c r="E68" s="410"/>
      <c r="F68" s="410"/>
      <c r="G68" s="410"/>
      <c r="H68" s="410"/>
      <c r="I68" s="410"/>
      <c r="J68" s="410"/>
      <c r="K68" s="410"/>
      <c r="L68" s="410"/>
    </row>
    <row r="69" spans="1:14" ht="16.5" customHeight="1" thickBot="1" x14ac:dyDescent="0.3">
      <c r="A69" s="172" t="s">
        <v>4</v>
      </c>
      <c r="B69" s="209" t="str">
        <f>+B15</f>
        <v>CATEGORIA DEL GASTO DE FUNCIONAMIENTO</v>
      </c>
      <c r="C69" s="411" t="s">
        <v>94</v>
      </c>
      <c r="D69" s="412"/>
      <c r="E69" s="411" t="s">
        <v>95</v>
      </c>
      <c r="F69" s="412"/>
      <c r="G69" s="411" t="s">
        <v>63</v>
      </c>
      <c r="H69" s="412"/>
      <c r="I69" s="411" t="s">
        <v>64</v>
      </c>
      <c r="J69" s="413"/>
      <c r="K69" s="414" t="s">
        <v>165</v>
      </c>
      <c r="L69" s="415"/>
      <c r="M69" s="416" t="s">
        <v>169</v>
      </c>
      <c r="N69" s="417"/>
    </row>
    <row r="70" spans="1:14" ht="15.75" customHeight="1" x14ac:dyDescent="0.25">
      <c r="A70" s="172"/>
      <c r="B70" s="173"/>
      <c r="C70" s="209" t="s">
        <v>166</v>
      </c>
      <c r="D70" s="209" t="s">
        <v>146</v>
      </c>
      <c r="E70" s="209" t="s">
        <v>166</v>
      </c>
      <c r="F70" s="209" t="s">
        <v>146</v>
      </c>
      <c r="G70" s="209" t="s">
        <v>166</v>
      </c>
      <c r="H70" s="209" t="s">
        <v>146</v>
      </c>
      <c r="I70" s="209" t="s">
        <v>166</v>
      </c>
      <c r="J70" s="209" t="s">
        <v>146</v>
      </c>
      <c r="K70" s="209" t="s">
        <v>166</v>
      </c>
      <c r="L70" s="209" t="s">
        <v>146</v>
      </c>
      <c r="M70" s="209" t="s">
        <v>166</v>
      </c>
      <c r="N70" s="212" t="s">
        <v>146</v>
      </c>
    </row>
    <row r="71" spans="1:14" ht="15.75" customHeight="1" x14ac:dyDescent="0.25">
      <c r="A71" s="265" t="s">
        <v>125</v>
      </c>
      <c r="B71" s="288" t="s">
        <v>13</v>
      </c>
      <c r="C71" s="296"/>
      <c r="D71" s="296"/>
      <c r="E71" s="296"/>
      <c r="F71" s="296"/>
      <c r="G71" s="296"/>
      <c r="H71" s="296"/>
      <c r="I71" s="296"/>
      <c r="J71" s="296"/>
      <c r="K71" s="296"/>
      <c r="L71" s="296"/>
      <c r="M71" s="491"/>
      <c r="N71" s="492"/>
    </row>
    <row r="72" spans="1:14" ht="15.75" customHeight="1" x14ac:dyDescent="0.25">
      <c r="A72" s="265"/>
      <c r="B72" s="288" t="s">
        <v>153</v>
      </c>
      <c r="C72" s="296">
        <v>3606534.09</v>
      </c>
      <c r="D72" s="296">
        <f>3655693.14-398462.42</f>
        <v>3257230.72</v>
      </c>
      <c r="E72" s="296">
        <v>3606534.09</v>
      </c>
      <c r="F72" s="296">
        <f>3662737.1-399293.9</f>
        <v>3263443.2</v>
      </c>
      <c r="G72" s="296">
        <f>3606534.09+3039852.25</f>
        <v>6646386.3399999999</v>
      </c>
      <c r="H72" s="296">
        <v>3227469.61</v>
      </c>
      <c r="I72" s="296">
        <v>3606534.09</v>
      </c>
      <c r="J72" s="296">
        <f>3627010.22-395385.03</f>
        <v>3231625.1900000004</v>
      </c>
      <c r="K72" s="296">
        <f t="shared" ref="K72:L74" si="5">+C72+E72+G72+I72</f>
        <v>17465988.609999999</v>
      </c>
      <c r="L72" s="296">
        <f t="shared" si="5"/>
        <v>12979768.719999999</v>
      </c>
      <c r="M72" s="493">
        <f t="shared" ref="M72:N74" si="6">+K72+K18</f>
        <v>31892124.969999999</v>
      </c>
      <c r="N72" s="494">
        <f t="shared" si="6"/>
        <v>25954619.339999996</v>
      </c>
    </row>
    <row r="73" spans="1:14" ht="15.75" customHeight="1" x14ac:dyDescent="0.25">
      <c r="A73" s="265"/>
      <c r="B73" s="288" t="s">
        <v>167</v>
      </c>
      <c r="C73" s="296"/>
      <c r="D73" s="296">
        <v>0</v>
      </c>
      <c r="E73" s="296"/>
      <c r="F73" s="296"/>
      <c r="G73" s="296"/>
      <c r="H73" s="296">
        <v>3022422.28</v>
      </c>
      <c r="I73" s="296"/>
      <c r="J73" s="296"/>
      <c r="K73" s="296">
        <f t="shared" si="5"/>
        <v>0</v>
      </c>
      <c r="L73" s="296">
        <f t="shared" si="5"/>
        <v>3022422.28</v>
      </c>
      <c r="M73" s="493">
        <f t="shared" si="6"/>
        <v>0</v>
      </c>
      <c r="N73" s="494">
        <f t="shared" si="6"/>
        <v>3022422.28</v>
      </c>
    </row>
    <row r="74" spans="1:14" ht="15.75" customHeight="1" x14ac:dyDescent="0.25">
      <c r="A74" s="265"/>
      <c r="B74" s="288" t="s">
        <v>154</v>
      </c>
      <c r="C74" s="296"/>
      <c r="D74" s="296">
        <v>398462.42</v>
      </c>
      <c r="E74" s="296"/>
      <c r="F74" s="296">
        <v>399293.9</v>
      </c>
      <c r="G74" s="296"/>
      <c r="H74" s="296">
        <v>394858.52</v>
      </c>
      <c r="I74" s="296"/>
      <c r="J74" s="296">
        <v>395385.03</v>
      </c>
      <c r="K74" s="296">
        <f t="shared" si="5"/>
        <v>0</v>
      </c>
      <c r="L74" s="296">
        <f t="shared" si="5"/>
        <v>1587999.87</v>
      </c>
      <c r="M74" s="493">
        <f t="shared" si="6"/>
        <v>0</v>
      </c>
      <c r="N74" s="494">
        <f t="shared" si="6"/>
        <v>3175502.29</v>
      </c>
    </row>
    <row r="75" spans="1:14" ht="15.75" customHeight="1" x14ac:dyDescent="0.25">
      <c r="A75" s="265"/>
      <c r="B75" s="288" t="s">
        <v>126</v>
      </c>
      <c r="C75" s="296">
        <f>SUM(C72:C74)</f>
        <v>3606534.09</v>
      </c>
      <c r="D75" s="296">
        <f t="shared" ref="D75:J75" si="7">SUM(D72:D74)</f>
        <v>3655693.14</v>
      </c>
      <c r="E75" s="296">
        <f t="shared" si="7"/>
        <v>3606534.09</v>
      </c>
      <c r="F75" s="296">
        <f t="shared" si="7"/>
        <v>3662737.1</v>
      </c>
      <c r="G75" s="296">
        <f t="shared" si="7"/>
        <v>6646386.3399999999</v>
      </c>
      <c r="H75" s="296">
        <f t="shared" si="7"/>
        <v>6644750.4100000001</v>
      </c>
      <c r="I75" s="296">
        <f t="shared" si="7"/>
        <v>3606534.09</v>
      </c>
      <c r="J75" s="296">
        <f t="shared" si="7"/>
        <v>3627010.2200000007</v>
      </c>
      <c r="K75" s="296">
        <f>SUM(K72:K74)</f>
        <v>17465988.609999999</v>
      </c>
      <c r="L75" s="296">
        <f>SUM(L72:L74)</f>
        <v>17590190.869999997</v>
      </c>
      <c r="M75" s="296">
        <f>SUM(M72:M74)</f>
        <v>31892124.969999999</v>
      </c>
      <c r="N75" s="297">
        <f>SUM(N72:N74)</f>
        <v>32152543.909999996</v>
      </c>
    </row>
    <row r="76" spans="1:14" ht="15.75" customHeight="1" x14ac:dyDescent="0.25">
      <c r="A76" s="294"/>
      <c r="B76" s="288"/>
      <c r="C76" s="230"/>
      <c r="D76" s="230"/>
      <c r="E76" s="230"/>
      <c r="F76" s="295"/>
      <c r="G76" s="295"/>
      <c r="H76" s="295"/>
      <c r="I76" s="295"/>
      <c r="J76" s="295"/>
      <c r="K76" s="232"/>
      <c r="L76" s="232"/>
      <c r="M76" s="491"/>
      <c r="N76" s="492"/>
    </row>
    <row r="77" spans="1:14" ht="15.75" customHeight="1" x14ac:dyDescent="0.25">
      <c r="A77" s="294"/>
      <c r="B77" s="288" t="s">
        <v>149</v>
      </c>
      <c r="C77" s="296"/>
      <c r="D77" s="296"/>
      <c r="E77" s="296"/>
      <c r="F77" s="296"/>
      <c r="G77" s="296"/>
      <c r="H77" s="296"/>
      <c r="I77" s="296"/>
      <c r="J77" s="296"/>
      <c r="K77" s="296"/>
      <c r="L77" s="296"/>
      <c r="M77" s="491"/>
      <c r="N77" s="492"/>
    </row>
    <row r="78" spans="1:14" ht="15" customHeight="1" x14ac:dyDescent="0.25">
      <c r="A78" s="267">
        <v>111</v>
      </c>
      <c r="B78" s="302" t="s">
        <v>15</v>
      </c>
      <c r="C78" s="26">
        <v>98000</v>
      </c>
      <c r="D78" s="303">
        <v>108403.74</v>
      </c>
      <c r="E78" s="26">
        <v>98000</v>
      </c>
      <c r="F78" s="303">
        <v>119555.35</v>
      </c>
      <c r="G78" s="303">
        <v>98000</v>
      </c>
      <c r="H78" s="303">
        <v>114620.73</v>
      </c>
      <c r="I78" s="26">
        <v>98000</v>
      </c>
      <c r="J78" s="303">
        <v>110433.58</v>
      </c>
      <c r="K78" s="303">
        <f t="shared" ref="K78:L99" si="8">+C78+E78+G78+I78</f>
        <v>392000</v>
      </c>
      <c r="L78" s="303">
        <f t="shared" si="8"/>
        <v>453013.4</v>
      </c>
      <c r="M78" s="493">
        <f t="shared" ref="M78:N99" si="9">+K78+K24</f>
        <v>686000</v>
      </c>
      <c r="N78" s="494">
        <f t="shared" si="9"/>
        <v>662378.10000000009</v>
      </c>
    </row>
    <row r="79" spans="1:14" ht="15" customHeight="1" x14ac:dyDescent="0.25">
      <c r="A79" s="267">
        <v>113</v>
      </c>
      <c r="B79" s="302" t="s">
        <v>142</v>
      </c>
      <c r="C79" s="26">
        <v>11595</v>
      </c>
      <c r="D79" s="303">
        <v>11434.41</v>
      </c>
      <c r="E79" s="26">
        <v>11595</v>
      </c>
      <c r="F79" s="303">
        <v>8432.36</v>
      </c>
      <c r="G79" s="303">
        <v>11595</v>
      </c>
      <c r="H79" s="303">
        <v>11346.78</v>
      </c>
      <c r="I79" s="26">
        <v>11595</v>
      </c>
      <c r="J79" s="303">
        <v>14206.34</v>
      </c>
      <c r="K79" s="303">
        <f t="shared" si="8"/>
        <v>46380</v>
      </c>
      <c r="L79" s="303">
        <f t="shared" si="8"/>
        <v>45419.89</v>
      </c>
      <c r="M79" s="493">
        <f t="shared" si="9"/>
        <v>81165</v>
      </c>
      <c r="N79" s="494">
        <f t="shared" si="9"/>
        <v>80105.570000000007</v>
      </c>
    </row>
    <row r="80" spans="1:14" ht="15" customHeight="1" x14ac:dyDescent="0.25">
      <c r="A80" s="267">
        <v>122</v>
      </c>
      <c r="B80" s="302" t="s">
        <v>17</v>
      </c>
      <c r="C80" s="26">
        <v>8510.25</v>
      </c>
      <c r="D80" s="303">
        <v>40582</v>
      </c>
      <c r="E80" s="26">
        <v>8510.25</v>
      </c>
      <c r="F80" s="303">
        <v>2851.5</v>
      </c>
      <c r="G80" s="303">
        <v>8510.25</v>
      </c>
      <c r="H80" s="303">
        <v>31822.6</v>
      </c>
      <c r="I80" s="26">
        <v>8510.26</v>
      </c>
      <c r="J80" s="303">
        <v>1131</v>
      </c>
      <c r="K80" s="303">
        <f t="shared" si="8"/>
        <v>34041.01</v>
      </c>
      <c r="L80" s="303">
        <f t="shared" si="8"/>
        <v>76387.100000000006</v>
      </c>
      <c r="M80" s="493">
        <f t="shared" si="9"/>
        <v>51061.51</v>
      </c>
      <c r="N80" s="494">
        <f t="shared" si="9"/>
        <v>76387.100000000006</v>
      </c>
    </row>
    <row r="81" spans="1:14" ht="15" customHeight="1" x14ac:dyDescent="0.25">
      <c r="A81" s="267">
        <v>163</v>
      </c>
      <c r="B81" s="298" t="s">
        <v>18</v>
      </c>
      <c r="C81" s="26">
        <f>40000+199634</f>
        <v>239634</v>
      </c>
      <c r="D81" s="303">
        <v>92068.87</v>
      </c>
      <c r="E81" s="26">
        <v>58400</v>
      </c>
      <c r="F81" s="303">
        <v>45230.13</v>
      </c>
      <c r="G81" s="303">
        <f>40000+175207</f>
        <v>215207</v>
      </c>
      <c r="H81" s="303">
        <v>94936.5</v>
      </c>
      <c r="I81" s="26">
        <v>40000</v>
      </c>
      <c r="J81" s="303">
        <v>27395</v>
      </c>
      <c r="K81" s="303">
        <f t="shared" si="8"/>
        <v>553241</v>
      </c>
      <c r="L81" s="303">
        <f t="shared" si="8"/>
        <v>259630.5</v>
      </c>
      <c r="M81" s="493">
        <f t="shared" si="9"/>
        <v>861898</v>
      </c>
      <c r="N81" s="494">
        <f t="shared" si="9"/>
        <v>290680.5</v>
      </c>
    </row>
    <row r="82" spans="1:14" ht="15" customHeight="1" x14ac:dyDescent="0.25">
      <c r="A82" s="267">
        <v>169</v>
      </c>
      <c r="B82" s="298" t="s">
        <v>137</v>
      </c>
      <c r="C82" s="26">
        <v>13815</v>
      </c>
      <c r="D82" s="303">
        <v>0</v>
      </c>
      <c r="E82" s="26">
        <v>0</v>
      </c>
      <c r="F82" s="303">
        <v>4850</v>
      </c>
      <c r="G82" s="303">
        <v>0</v>
      </c>
      <c r="H82" s="303">
        <v>5276</v>
      </c>
      <c r="I82" s="26">
        <v>0</v>
      </c>
      <c r="J82" s="303">
        <v>5000</v>
      </c>
      <c r="K82" s="303">
        <f t="shared" si="8"/>
        <v>13815</v>
      </c>
      <c r="L82" s="303">
        <f t="shared" si="8"/>
        <v>15126</v>
      </c>
      <c r="M82" s="493">
        <f t="shared" si="9"/>
        <v>33815</v>
      </c>
      <c r="N82" s="494">
        <f t="shared" si="9"/>
        <v>15126</v>
      </c>
    </row>
    <row r="83" spans="1:14" ht="15" customHeight="1" x14ac:dyDescent="0.25">
      <c r="A83" s="267">
        <v>171</v>
      </c>
      <c r="B83" s="298" t="s">
        <v>138</v>
      </c>
      <c r="C83" s="26">
        <v>0</v>
      </c>
      <c r="D83" s="303">
        <v>7400</v>
      </c>
      <c r="E83" s="26">
        <v>0</v>
      </c>
      <c r="F83" s="303">
        <v>1200</v>
      </c>
      <c r="G83" s="303">
        <v>6510</v>
      </c>
      <c r="H83" s="303">
        <v>1200</v>
      </c>
      <c r="I83" s="26">
        <v>0</v>
      </c>
      <c r="J83" s="303">
        <v>1200</v>
      </c>
      <c r="K83" s="303">
        <f t="shared" si="8"/>
        <v>6510</v>
      </c>
      <c r="L83" s="303">
        <f t="shared" si="8"/>
        <v>11000</v>
      </c>
      <c r="M83" s="493">
        <f t="shared" si="9"/>
        <v>39320</v>
      </c>
      <c r="N83" s="494">
        <f t="shared" si="9"/>
        <v>12200</v>
      </c>
    </row>
    <row r="84" spans="1:14" ht="15" customHeight="1" x14ac:dyDescent="0.25">
      <c r="A84" s="267">
        <v>174</v>
      </c>
      <c r="B84" s="298" t="s">
        <v>19</v>
      </c>
      <c r="C84" s="26">
        <f>28390+2000</f>
        <v>30390</v>
      </c>
      <c r="D84" s="303">
        <v>3185</v>
      </c>
      <c r="E84" s="26">
        <v>6765</v>
      </c>
      <c r="F84" s="303">
        <v>4535</v>
      </c>
      <c r="G84" s="303">
        <v>6765</v>
      </c>
      <c r="H84" s="303">
        <v>4535</v>
      </c>
      <c r="I84" s="26">
        <v>6765</v>
      </c>
      <c r="J84" s="303">
        <v>4535</v>
      </c>
      <c r="K84" s="303">
        <f t="shared" si="8"/>
        <v>50685</v>
      </c>
      <c r="L84" s="303">
        <f t="shared" si="8"/>
        <v>16790</v>
      </c>
      <c r="M84" s="493">
        <f t="shared" si="9"/>
        <v>70895</v>
      </c>
      <c r="N84" s="494">
        <f t="shared" si="9"/>
        <v>29045</v>
      </c>
    </row>
    <row r="85" spans="1:14" ht="15" customHeight="1" x14ac:dyDescent="0.25">
      <c r="A85" s="267">
        <v>182</v>
      </c>
      <c r="B85" s="298" t="s">
        <v>20</v>
      </c>
      <c r="C85" s="26">
        <v>51600</v>
      </c>
      <c r="D85" s="303">
        <v>60500</v>
      </c>
      <c r="E85" s="26">
        <v>18600</v>
      </c>
      <c r="F85" s="303">
        <v>106500</v>
      </c>
      <c r="G85" s="303">
        <v>18600</v>
      </c>
      <c r="H85" s="303">
        <v>61100</v>
      </c>
      <c r="I85" s="26">
        <v>18600</v>
      </c>
      <c r="J85" s="303">
        <v>31000</v>
      </c>
      <c r="K85" s="303">
        <f t="shared" si="8"/>
        <v>107400</v>
      </c>
      <c r="L85" s="303">
        <f t="shared" si="8"/>
        <v>259100</v>
      </c>
      <c r="M85" s="493">
        <f t="shared" si="9"/>
        <v>406400</v>
      </c>
      <c r="N85" s="494">
        <f t="shared" si="9"/>
        <v>468400</v>
      </c>
    </row>
    <row r="86" spans="1:14" ht="15" customHeight="1" x14ac:dyDescent="0.25">
      <c r="A86" s="267">
        <v>197</v>
      </c>
      <c r="B86" s="302" t="s">
        <v>21</v>
      </c>
      <c r="C86" s="26">
        <v>65000</v>
      </c>
      <c r="D86" s="303">
        <v>52000</v>
      </c>
      <c r="E86" s="26">
        <v>65000</v>
      </c>
      <c r="F86" s="303">
        <v>52000</v>
      </c>
      <c r="G86" s="303">
        <v>65000</v>
      </c>
      <c r="H86" s="303">
        <v>52000</v>
      </c>
      <c r="I86" s="26">
        <v>65000</v>
      </c>
      <c r="J86" s="303">
        <v>52000</v>
      </c>
      <c r="K86" s="303">
        <f t="shared" si="8"/>
        <v>260000</v>
      </c>
      <c r="L86" s="303">
        <f t="shared" si="8"/>
        <v>208000</v>
      </c>
      <c r="M86" s="493">
        <f t="shared" si="9"/>
        <v>390000</v>
      </c>
      <c r="N86" s="494">
        <f t="shared" si="9"/>
        <v>260000</v>
      </c>
    </row>
    <row r="87" spans="1:14" ht="15" customHeight="1" x14ac:dyDescent="0.25">
      <c r="A87" s="267">
        <v>199</v>
      </c>
      <c r="B87" s="302" t="s">
        <v>22</v>
      </c>
      <c r="C87" s="26">
        <v>59158</v>
      </c>
      <c r="D87" s="327">
        <v>59162.82</v>
      </c>
      <c r="E87" s="26">
        <v>51208.2</v>
      </c>
      <c r="F87" s="327">
        <v>64972.52</v>
      </c>
      <c r="G87" s="303">
        <v>102358</v>
      </c>
      <c r="H87" s="327">
        <v>41487.82</v>
      </c>
      <c r="I87" s="26">
        <v>49158</v>
      </c>
      <c r="J87" s="327">
        <v>87720.12</v>
      </c>
      <c r="K87" s="327">
        <f t="shared" si="8"/>
        <v>261882.2</v>
      </c>
      <c r="L87" s="327">
        <f t="shared" si="8"/>
        <v>253343.28</v>
      </c>
      <c r="M87" s="493">
        <f t="shared" si="9"/>
        <v>486506.6</v>
      </c>
      <c r="N87" s="494">
        <f t="shared" si="9"/>
        <v>379210.08</v>
      </c>
    </row>
    <row r="88" spans="1:14" ht="15" customHeight="1" x14ac:dyDescent="0.25">
      <c r="A88" s="267">
        <v>261</v>
      </c>
      <c r="B88" s="298" t="s">
        <v>27</v>
      </c>
      <c r="C88" s="26">
        <v>112906.11</v>
      </c>
      <c r="D88" s="303">
        <v>68095.06</v>
      </c>
      <c r="E88" s="26">
        <v>112906.11</v>
      </c>
      <c r="F88" s="303">
        <v>81627.59</v>
      </c>
      <c r="G88" s="303">
        <v>112906.11</v>
      </c>
      <c r="H88" s="303">
        <v>68384.59</v>
      </c>
      <c r="I88" s="26">
        <v>112906.11</v>
      </c>
      <c r="J88" s="303">
        <v>86430.59</v>
      </c>
      <c r="K88" s="303">
        <f t="shared" si="8"/>
        <v>451624.44</v>
      </c>
      <c r="L88" s="303">
        <f t="shared" si="8"/>
        <v>304537.82999999996</v>
      </c>
      <c r="M88" s="493">
        <f t="shared" si="9"/>
        <v>677436.64</v>
      </c>
      <c r="N88" s="494">
        <f t="shared" si="9"/>
        <v>420824.05999999994</v>
      </c>
    </row>
    <row r="89" spans="1:14" ht="15" customHeight="1" x14ac:dyDescent="0.25">
      <c r="A89" s="267">
        <v>262</v>
      </c>
      <c r="B89" s="298" t="s">
        <v>28</v>
      </c>
      <c r="C89" s="26">
        <v>1200</v>
      </c>
      <c r="D89" s="303">
        <v>0</v>
      </c>
      <c r="E89" s="26">
        <v>1200</v>
      </c>
      <c r="F89" s="303">
        <v>0</v>
      </c>
      <c r="G89" s="303">
        <v>1200</v>
      </c>
      <c r="H89" s="303">
        <v>7222.5</v>
      </c>
      <c r="I89" s="26">
        <v>1200</v>
      </c>
      <c r="J89" s="303">
        <v>0</v>
      </c>
      <c r="K89" s="303">
        <f t="shared" si="8"/>
        <v>4800</v>
      </c>
      <c r="L89" s="303">
        <f t="shared" si="8"/>
        <v>7222.5</v>
      </c>
      <c r="M89" s="493">
        <f t="shared" si="9"/>
        <v>7200</v>
      </c>
      <c r="N89" s="494">
        <f t="shared" si="9"/>
        <v>7222.5</v>
      </c>
    </row>
    <row r="90" spans="1:14" ht="15" customHeight="1" x14ac:dyDescent="0.25">
      <c r="A90" s="267">
        <v>266</v>
      </c>
      <c r="B90" s="298" t="s">
        <v>29</v>
      </c>
      <c r="C90" s="26">
        <v>175013.55</v>
      </c>
      <c r="D90" s="303">
        <v>92631</v>
      </c>
      <c r="E90" s="26">
        <v>175013.55</v>
      </c>
      <c r="F90" s="303">
        <v>668640</v>
      </c>
      <c r="G90" s="303">
        <v>175013.55</v>
      </c>
      <c r="H90" s="303">
        <v>0</v>
      </c>
      <c r="I90" s="26">
        <v>175013.54</v>
      </c>
      <c r="J90" s="303">
        <v>691681.98</v>
      </c>
      <c r="K90" s="303">
        <f t="shared" si="8"/>
        <v>700054.19</v>
      </c>
      <c r="L90" s="303">
        <f t="shared" si="8"/>
        <v>1452952.98</v>
      </c>
      <c r="M90" s="493">
        <f t="shared" si="9"/>
        <v>1050081.29</v>
      </c>
      <c r="N90" s="494">
        <f t="shared" si="9"/>
        <v>1505500.48</v>
      </c>
    </row>
    <row r="91" spans="1:14" ht="15" customHeight="1" x14ac:dyDescent="0.25">
      <c r="A91" s="267">
        <v>267</v>
      </c>
      <c r="B91" s="298" t="s">
        <v>30</v>
      </c>
      <c r="C91" s="26">
        <v>2000</v>
      </c>
      <c r="D91" s="303">
        <v>0</v>
      </c>
      <c r="E91" s="26">
        <v>2000</v>
      </c>
      <c r="F91" s="303">
        <v>0</v>
      </c>
      <c r="G91" s="303">
        <v>2000</v>
      </c>
      <c r="H91" s="303">
        <v>0</v>
      </c>
      <c r="I91" s="26">
        <v>2000</v>
      </c>
      <c r="J91" s="303">
        <v>0</v>
      </c>
      <c r="K91" s="303">
        <f t="shared" si="8"/>
        <v>8000</v>
      </c>
      <c r="L91" s="303">
        <f t="shared" si="8"/>
        <v>0</v>
      </c>
      <c r="M91" s="493">
        <f t="shared" si="9"/>
        <v>12000</v>
      </c>
      <c r="N91" s="494">
        <f t="shared" si="9"/>
        <v>0</v>
      </c>
    </row>
    <row r="92" spans="1:14" ht="15" customHeight="1" x14ac:dyDescent="0.25">
      <c r="A92" s="267">
        <v>268</v>
      </c>
      <c r="B92" s="298" t="s">
        <v>31</v>
      </c>
      <c r="C92" s="26">
        <v>17555.400000000001</v>
      </c>
      <c r="D92" s="303">
        <v>0</v>
      </c>
      <c r="E92" s="26">
        <v>17555.400000000001</v>
      </c>
      <c r="F92" s="303">
        <v>0</v>
      </c>
      <c r="G92" s="303">
        <v>17555.400000000001</v>
      </c>
      <c r="H92" s="303">
        <v>0</v>
      </c>
      <c r="I92" s="26">
        <v>17555.400000000001</v>
      </c>
      <c r="J92" s="303">
        <v>14685</v>
      </c>
      <c r="K92" s="303">
        <f t="shared" si="8"/>
        <v>70221.600000000006</v>
      </c>
      <c r="L92" s="303">
        <f t="shared" si="8"/>
        <v>14685</v>
      </c>
      <c r="M92" s="493">
        <f t="shared" si="9"/>
        <v>105332.40000000001</v>
      </c>
      <c r="N92" s="494">
        <f t="shared" si="9"/>
        <v>98521.75</v>
      </c>
    </row>
    <row r="93" spans="1:14" ht="15" customHeight="1" x14ac:dyDescent="0.25">
      <c r="A93" s="267">
        <v>269</v>
      </c>
      <c r="B93" s="298" t="s">
        <v>32</v>
      </c>
      <c r="C93" s="26">
        <v>1000</v>
      </c>
      <c r="D93" s="303">
        <v>0</v>
      </c>
      <c r="E93" s="26">
        <v>1000</v>
      </c>
      <c r="F93" s="303">
        <v>0</v>
      </c>
      <c r="G93" s="303">
        <v>1000</v>
      </c>
      <c r="H93" s="303">
        <v>0</v>
      </c>
      <c r="I93" s="26">
        <v>1000</v>
      </c>
      <c r="J93" s="303">
        <v>0</v>
      </c>
      <c r="K93" s="303">
        <f t="shared" si="8"/>
        <v>4000</v>
      </c>
      <c r="L93" s="303">
        <f t="shared" si="8"/>
        <v>0</v>
      </c>
      <c r="M93" s="493">
        <f t="shared" si="9"/>
        <v>6000</v>
      </c>
      <c r="N93" s="494">
        <f t="shared" si="9"/>
        <v>0</v>
      </c>
    </row>
    <row r="94" spans="1:14" ht="15" customHeight="1" x14ac:dyDescent="0.25">
      <c r="A94" s="267">
        <v>292</v>
      </c>
      <c r="B94" s="298" t="s">
        <v>34</v>
      </c>
      <c r="C94" s="26">
        <v>42390.559999999998</v>
      </c>
      <c r="D94" s="303">
        <v>0</v>
      </c>
      <c r="E94" s="26">
        <v>0</v>
      </c>
      <c r="F94" s="303">
        <v>8446.5499999999993</v>
      </c>
      <c r="G94" s="303">
        <v>24427.57</v>
      </c>
      <c r="H94" s="303">
        <v>0</v>
      </c>
      <c r="I94" s="26">
        <v>24427.57</v>
      </c>
      <c r="J94" s="303">
        <v>0</v>
      </c>
      <c r="K94" s="303">
        <f t="shared" si="8"/>
        <v>91245.700000000012</v>
      </c>
      <c r="L94" s="303">
        <f t="shared" si="8"/>
        <v>8446.5499999999993</v>
      </c>
      <c r="M94" s="493">
        <f t="shared" si="9"/>
        <v>133636.26</v>
      </c>
      <c r="N94" s="494">
        <f t="shared" si="9"/>
        <v>49883.55</v>
      </c>
    </row>
    <row r="95" spans="1:14" ht="15" customHeight="1" x14ac:dyDescent="0.25">
      <c r="A95" s="267">
        <v>295</v>
      </c>
      <c r="B95" s="298" t="s">
        <v>35</v>
      </c>
      <c r="C95" s="26">
        <v>2080137.74</v>
      </c>
      <c r="D95" s="303">
        <v>2935332.32</v>
      </c>
      <c r="E95" s="26">
        <v>2080137.74</v>
      </c>
      <c r="F95" s="303">
        <v>2975878.2</v>
      </c>
      <c r="G95" s="303">
        <v>2080137.74</v>
      </c>
      <c r="H95" s="303">
        <v>2648926.5</v>
      </c>
      <c r="I95" s="26">
        <v>2080137.74</v>
      </c>
      <c r="J95" s="303">
        <v>1441322.78</v>
      </c>
      <c r="K95" s="303">
        <f t="shared" si="8"/>
        <v>8320550.96</v>
      </c>
      <c r="L95" s="303">
        <f t="shared" si="8"/>
        <v>10001459.799999999</v>
      </c>
      <c r="M95" s="493">
        <f t="shared" si="9"/>
        <v>12480826.439999999</v>
      </c>
      <c r="N95" s="494">
        <f t="shared" si="9"/>
        <v>11683915.68</v>
      </c>
    </row>
    <row r="96" spans="1:14" ht="15" customHeight="1" x14ac:dyDescent="0.25">
      <c r="A96" s="267">
        <v>297</v>
      </c>
      <c r="B96" s="302" t="s">
        <v>36</v>
      </c>
      <c r="C96" s="26">
        <v>1000</v>
      </c>
      <c r="D96" s="303">
        <v>16622.099999999999</v>
      </c>
      <c r="E96" s="26">
        <v>1000</v>
      </c>
      <c r="F96" s="303">
        <v>0</v>
      </c>
      <c r="G96" s="303">
        <v>1000</v>
      </c>
      <c r="H96" s="303">
        <v>0</v>
      </c>
      <c r="I96" s="26">
        <v>1000</v>
      </c>
      <c r="J96" s="303">
        <v>0</v>
      </c>
      <c r="K96" s="303">
        <f t="shared" si="8"/>
        <v>4000</v>
      </c>
      <c r="L96" s="303">
        <f t="shared" si="8"/>
        <v>16622.099999999999</v>
      </c>
      <c r="M96" s="493">
        <f t="shared" si="9"/>
        <v>22731.62</v>
      </c>
      <c r="N96" s="494">
        <f t="shared" si="9"/>
        <v>21727.1</v>
      </c>
    </row>
    <row r="97" spans="1:14" ht="15" customHeight="1" x14ac:dyDescent="0.25">
      <c r="A97" s="267">
        <v>298</v>
      </c>
      <c r="B97" s="302" t="s">
        <v>37</v>
      </c>
      <c r="C97" s="26">
        <v>50000</v>
      </c>
      <c r="D97" s="303">
        <v>4550</v>
      </c>
      <c r="E97" s="26">
        <v>50000</v>
      </c>
      <c r="F97" s="303">
        <v>152192.29</v>
      </c>
      <c r="G97" s="303">
        <v>50000</v>
      </c>
      <c r="H97" s="303">
        <v>11180</v>
      </c>
      <c r="I97" s="26">
        <v>50000</v>
      </c>
      <c r="J97" s="303">
        <v>3533.33</v>
      </c>
      <c r="K97" s="303">
        <f t="shared" si="8"/>
        <v>200000</v>
      </c>
      <c r="L97" s="303">
        <f t="shared" si="8"/>
        <v>171455.62</v>
      </c>
      <c r="M97" s="493">
        <f t="shared" si="9"/>
        <v>300000</v>
      </c>
      <c r="N97" s="494">
        <f t="shared" si="9"/>
        <v>236120.62</v>
      </c>
    </row>
    <row r="98" spans="1:14" ht="15" customHeight="1" x14ac:dyDescent="0.25">
      <c r="A98" s="267">
        <v>299</v>
      </c>
      <c r="B98" s="302" t="s">
        <v>38</v>
      </c>
      <c r="C98" s="26">
        <v>40000</v>
      </c>
      <c r="D98" s="327">
        <v>4533</v>
      </c>
      <c r="E98" s="26">
        <v>40000</v>
      </c>
      <c r="F98" s="327">
        <v>2992.5</v>
      </c>
      <c r="G98" s="303">
        <v>40000</v>
      </c>
      <c r="H98" s="327">
        <v>35589</v>
      </c>
      <c r="I98" s="26">
        <v>40000</v>
      </c>
      <c r="J98" s="327">
        <v>41736</v>
      </c>
      <c r="K98" s="303">
        <f t="shared" si="8"/>
        <v>160000</v>
      </c>
      <c r="L98" s="303">
        <f t="shared" si="8"/>
        <v>84850.5</v>
      </c>
      <c r="M98" s="493">
        <f t="shared" si="9"/>
        <v>240000</v>
      </c>
      <c r="N98" s="494">
        <f t="shared" si="9"/>
        <v>147175.5</v>
      </c>
    </row>
    <row r="99" spans="1:14" ht="15.75" customHeight="1" thickBot="1" x14ac:dyDescent="0.3">
      <c r="A99" s="269">
        <v>323</v>
      </c>
      <c r="B99" s="307" t="s">
        <v>143</v>
      </c>
      <c r="C99" s="309">
        <v>415000</v>
      </c>
      <c r="D99" s="308">
        <v>0</v>
      </c>
      <c r="E99" s="309">
        <v>35778.32</v>
      </c>
      <c r="F99" s="308">
        <v>0</v>
      </c>
      <c r="G99" s="308">
        <v>392541.68</v>
      </c>
      <c r="H99" s="308">
        <v>0</v>
      </c>
      <c r="I99" s="309">
        <v>0</v>
      </c>
      <c r="J99" s="308">
        <v>0</v>
      </c>
      <c r="K99" s="308">
        <f t="shared" si="8"/>
        <v>843320</v>
      </c>
      <c r="L99" s="308">
        <f t="shared" si="8"/>
        <v>0</v>
      </c>
      <c r="M99" s="495">
        <f t="shared" si="9"/>
        <v>843320</v>
      </c>
      <c r="N99" s="496">
        <f t="shared" si="9"/>
        <v>0</v>
      </c>
    </row>
    <row r="100" spans="1:14" ht="16.5" customHeight="1" thickBot="1" x14ac:dyDescent="0.3">
      <c r="A100" s="202"/>
      <c r="B100" s="312" t="s">
        <v>160</v>
      </c>
      <c r="C100" s="313">
        <f t="shared" ref="C100:L100" si="10">SUM(C78:C99)</f>
        <v>3515905.61</v>
      </c>
      <c r="D100" s="313">
        <f t="shared" si="10"/>
        <v>3556500.32</v>
      </c>
      <c r="E100" s="313">
        <f t="shared" si="10"/>
        <v>2834669.57</v>
      </c>
      <c r="F100" s="313">
        <f t="shared" si="10"/>
        <v>4299903.99</v>
      </c>
      <c r="G100" s="313">
        <f t="shared" si="10"/>
        <v>3430327.3000000003</v>
      </c>
      <c r="H100" s="313">
        <f t="shared" si="10"/>
        <v>3189628.02</v>
      </c>
      <c r="I100" s="313">
        <f t="shared" si="10"/>
        <v>2802868.62</v>
      </c>
      <c r="J100" s="313">
        <f t="shared" si="10"/>
        <v>2614010.7199999997</v>
      </c>
      <c r="K100" s="313">
        <f t="shared" si="10"/>
        <v>12583771.1</v>
      </c>
      <c r="L100" s="313">
        <f t="shared" si="10"/>
        <v>13660043.049999997</v>
      </c>
      <c r="M100" s="497">
        <f>SUM(M78:M99)</f>
        <v>18985625.760000002</v>
      </c>
      <c r="N100" s="498">
        <f>SUM(N78:N99)</f>
        <v>16444423.59</v>
      </c>
    </row>
    <row r="101" spans="1:14" ht="16.5" customHeight="1" thickBot="1" x14ac:dyDescent="0.3">
      <c r="A101" s="206"/>
      <c r="B101" s="312" t="s">
        <v>52</v>
      </c>
      <c r="C101" s="313">
        <f t="shared" ref="C101:N101" si="11">+C100+C75</f>
        <v>7122439.6999999993</v>
      </c>
      <c r="D101" s="313">
        <f t="shared" si="11"/>
        <v>7212193.46</v>
      </c>
      <c r="E101" s="313">
        <f t="shared" si="11"/>
        <v>6441203.6600000001</v>
      </c>
      <c r="F101" s="313">
        <f t="shared" si="11"/>
        <v>7962641.0899999999</v>
      </c>
      <c r="G101" s="313">
        <f t="shared" si="11"/>
        <v>10076713.640000001</v>
      </c>
      <c r="H101" s="313">
        <f t="shared" si="11"/>
        <v>9834378.4299999997</v>
      </c>
      <c r="I101" s="313">
        <f t="shared" si="11"/>
        <v>6409402.71</v>
      </c>
      <c r="J101" s="313">
        <f t="shared" si="11"/>
        <v>6241020.9400000004</v>
      </c>
      <c r="K101" s="313">
        <f t="shared" si="11"/>
        <v>30049759.710000001</v>
      </c>
      <c r="L101" s="313">
        <f t="shared" si="11"/>
        <v>31250233.919999994</v>
      </c>
      <c r="M101" s="499">
        <f t="shared" si="11"/>
        <v>50877750.730000004</v>
      </c>
      <c r="N101" s="500">
        <f t="shared" si="11"/>
        <v>48596967.5</v>
      </c>
    </row>
    <row r="102" spans="1:14" ht="15" customHeight="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</row>
    <row r="103" spans="1:14" ht="15" customHeight="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</row>
    <row r="104" spans="1:14" ht="15" customHeight="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</row>
    <row r="105" spans="1:14" ht="15" customHeight="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</row>
    <row r="106" spans="1:14" ht="15" customHeight="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</row>
    <row r="107" spans="1:14" ht="15" customHeight="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</row>
    <row r="108" spans="1:14" ht="15" customHeight="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</row>
    <row r="109" spans="1:14" ht="15" customHeight="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</row>
    <row r="110" spans="1:14" ht="15" customHeight="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</row>
    <row r="111" spans="1:14" ht="15" customHeight="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</row>
    <row r="112" spans="1:14" ht="15" customHeight="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</row>
    <row r="113" spans="1:12" ht="15" customHeight="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</row>
    <row r="114" spans="1:12" ht="15" customHeight="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</row>
    <row r="115" spans="1:12" ht="15" customHeight="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</row>
    <row r="116" spans="1:12" ht="15" customHeight="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</row>
    <row r="117" spans="1:12" ht="15" customHeight="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</row>
    <row r="118" spans="1:12" ht="15" customHeight="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</row>
    <row r="119" spans="1:12" ht="15" customHeight="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</row>
    <row r="120" spans="1:12" ht="15" customHeight="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</row>
    <row r="121" spans="1:12" ht="15" customHeight="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</row>
    <row r="122" spans="1:12" ht="15" customHeight="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</row>
    <row r="123" spans="1:12" ht="15" customHeight="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</row>
    <row r="124" spans="1:12" ht="15" customHeight="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</row>
    <row r="125" spans="1:12" ht="15" customHeight="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</row>
    <row r="126" spans="1:12" ht="15" customHeight="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</row>
    <row r="127" spans="1:12" ht="15" customHeight="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</row>
    <row r="128" spans="1:12" ht="15" customHeight="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</row>
    <row r="129" spans="1:14" ht="15" customHeight="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</row>
    <row r="130" spans="1:14" ht="15" customHeight="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</row>
    <row r="131" spans="1:14" ht="15" customHeight="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</row>
    <row r="132" spans="1:14" ht="15" customHeight="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</row>
    <row r="133" spans="1:14" ht="15" customHeight="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</row>
    <row r="134" spans="1:14" ht="15" customHeight="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</row>
    <row r="135" spans="1:14" ht="15" customHeight="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</row>
    <row r="136" spans="1:14" ht="16.5" customHeight="1" thickBot="1" x14ac:dyDescent="0.3">
      <c r="A136" s="423" t="s">
        <v>170</v>
      </c>
      <c r="B136" s="423"/>
      <c r="C136" s="423"/>
      <c r="D136" s="423"/>
      <c r="E136" s="423"/>
      <c r="F136" s="423"/>
      <c r="G136" s="423"/>
      <c r="H136" s="423"/>
      <c r="I136" s="423"/>
      <c r="J136" s="423"/>
      <c r="K136" s="410"/>
      <c r="L136" s="410"/>
    </row>
    <row r="137" spans="1:14" ht="16.5" customHeight="1" thickBot="1" x14ac:dyDescent="0.3">
      <c r="A137" s="223" t="s">
        <v>4</v>
      </c>
      <c r="B137" s="224" t="s">
        <v>5</v>
      </c>
      <c r="C137" s="424" t="s">
        <v>45</v>
      </c>
      <c r="D137" s="425"/>
      <c r="E137" s="424" t="s">
        <v>46</v>
      </c>
      <c r="F137" s="425"/>
      <c r="G137" s="424" t="s">
        <v>47</v>
      </c>
      <c r="H137" s="425"/>
      <c r="I137" s="424" t="s">
        <v>48</v>
      </c>
      <c r="J137" s="426"/>
      <c r="K137" s="427" t="s">
        <v>10</v>
      </c>
      <c r="L137" s="428"/>
      <c r="M137" s="429" t="s">
        <v>171</v>
      </c>
      <c r="N137" s="430"/>
    </row>
    <row r="138" spans="1:14" ht="15.75" customHeight="1" x14ac:dyDescent="0.25">
      <c r="A138" s="176"/>
      <c r="B138" s="177"/>
      <c r="C138" s="209" t="s">
        <v>166</v>
      </c>
      <c r="D138" s="209" t="s">
        <v>146</v>
      </c>
      <c r="E138" s="209" t="s">
        <v>166</v>
      </c>
      <c r="F138" s="209" t="s">
        <v>146</v>
      </c>
      <c r="G138" s="209" t="s">
        <v>166</v>
      </c>
      <c r="H138" s="209" t="s">
        <v>146</v>
      </c>
      <c r="I138" s="209" t="s">
        <v>166</v>
      </c>
      <c r="J138" s="209" t="s">
        <v>146</v>
      </c>
      <c r="K138" s="179" t="s">
        <v>166</v>
      </c>
      <c r="L138" s="226" t="s">
        <v>146</v>
      </c>
      <c r="M138" s="227" t="s">
        <v>166</v>
      </c>
      <c r="N138" s="228" t="s">
        <v>146</v>
      </c>
    </row>
    <row r="139" spans="1:14" ht="15.75" customHeight="1" x14ac:dyDescent="0.25">
      <c r="A139" s="265" t="s">
        <v>125</v>
      </c>
      <c r="B139" s="288" t="s">
        <v>13</v>
      </c>
      <c r="C139" s="296"/>
      <c r="D139" s="296"/>
      <c r="E139" s="296"/>
      <c r="F139" s="296"/>
      <c r="G139" s="296"/>
      <c r="H139" s="296"/>
      <c r="I139" s="296"/>
      <c r="J139" s="296"/>
      <c r="K139" s="296"/>
      <c r="L139" s="329"/>
      <c r="M139" s="230"/>
      <c r="N139" s="231"/>
    </row>
    <row r="140" spans="1:14" ht="15.75" customHeight="1" x14ac:dyDescent="0.25">
      <c r="A140" s="265"/>
      <c r="B140" s="288" t="s">
        <v>153</v>
      </c>
      <c r="C140" s="296">
        <v>3606534.09</v>
      </c>
      <c r="D140" s="296">
        <v>3238104.9</v>
      </c>
      <c r="E140" s="296">
        <v>3606534.09</v>
      </c>
      <c r="F140" s="296">
        <v>3303477.85</v>
      </c>
      <c r="G140" s="296">
        <v>3606534.09</v>
      </c>
      <c r="H140" s="296">
        <v>3325377.66</v>
      </c>
      <c r="I140" s="296">
        <v>6715867.3200000003</v>
      </c>
      <c r="J140" s="296">
        <v>3322093.52</v>
      </c>
      <c r="K140" s="296">
        <f t="shared" ref="K140:L144" si="12">+C140+E140+G140+I140</f>
        <v>17535469.59</v>
      </c>
      <c r="L140" s="329">
        <f t="shared" si="12"/>
        <v>13189053.93</v>
      </c>
      <c r="M140" s="232">
        <f>+K140+M72</f>
        <v>49427594.560000002</v>
      </c>
      <c r="N140" s="233">
        <f>+L140+N72</f>
        <v>39143673.269999996</v>
      </c>
    </row>
    <row r="141" spans="1:14" ht="15.75" customHeight="1" x14ac:dyDescent="0.25">
      <c r="A141" s="265"/>
      <c r="B141" s="288" t="s">
        <v>167</v>
      </c>
      <c r="C141" s="296"/>
      <c r="D141" s="296"/>
      <c r="E141" s="296"/>
      <c r="F141" s="296"/>
      <c r="G141" s="296"/>
      <c r="H141" s="296"/>
      <c r="I141" s="296"/>
      <c r="J141" s="296">
        <v>0</v>
      </c>
      <c r="K141" s="296">
        <f t="shared" si="12"/>
        <v>0</v>
      </c>
      <c r="L141" s="329">
        <f t="shared" si="12"/>
        <v>0</v>
      </c>
      <c r="M141" s="232">
        <f>+K141+M73</f>
        <v>0</v>
      </c>
      <c r="N141" s="233">
        <f>+L141+N73</f>
        <v>3022422.28</v>
      </c>
    </row>
    <row r="142" spans="1:14" ht="15.75" customHeight="1" x14ac:dyDescent="0.25">
      <c r="A142" s="265"/>
      <c r="B142" s="288" t="s">
        <v>209</v>
      </c>
      <c r="C142" s="296"/>
      <c r="D142" s="296"/>
      <c r="E142" s="296"/>
      <c r="F142" s="296"/>
      <c r="G142" s="296"/>
      <c r="H142" s="296"/>
      <c r="I142" s="296"/>
      <c r="J142" s="296">
        <v>3186213.02</v>
      </c>
      <c r="K142" s="296">
        <f t="shared" si="12"/>
        <v>0</v>
      </c>
      <c r="L142" s="329">
        <f t="shared" si="12"/>
        <v>3186213.02</v>
      </c>
      <c r="M142" s="232">
        <f>+K142+M74</f>
        <v>0</v>
      </c>
      <c r="N142" s="233">
        <f>+L142</f>
        <v>3186213.02</v>
      </c>
    </row>
    <row r="143" spans="1:14" ht="15.75" customHeight="1" x14ac:dyDescent="0.25">
      <c r="A143" s="265"/>
      <c r="B143" s="288" t="s">
        <v>154</v>
      </c>
      <c r="C143" s="296"/>
      <c r="D143" s="296">
        <v>364558.55</v>
      </c>
      <c r="E143" s="296"/>
      <c r="F143" s="296">
        <v>371792.77</v>
      </c>
      <c r="G143" s="296"/>
      <c r="H143" s="296">
        <v>374110.88</v>
      </c>
      <c r="I143" s="296"/>
      <c r="J143" s="296">
        <v>41585.72</v>
      </c>
      <c r="K143" s="296">
        <f t="shared" si="12"/>
        <v>0</v>
      </c>
      <c r="L143" s="329">
        <f t="shared" si="12"/>
        <v>1152047.9200000002</v>
      </c>
      <c r="M143" s="232">
        <f>+K143+M74</f>
        <v>0</v>
      </c>
      <c r="N143" s="233">
        <f>+L143+N74</f>
        <v>4327550.21</v>
      </c>
    </row>
    <row r="144" spans="1:14" ht="15.75" customHeight="1" x14ac:dyDescent="0.25">
      <c r="A144" s="265"/>
      <c r="B144" s="288" t="s">
        <v>210</v>
      </c>
      <c r="C144" s="296"/>
      <c r="D144" s="296"/>
      <c r="E144" s="296"/>
      <c r="F144" s="501">
        <v>-31409.23</v>
      </c>
      <c r="G144" s="296"/>
      <c r="H144" s="296"/>
      <c r="I144" s="296"/>
      <c r="J144" s="502">
        <v>-220854.99</v>
      </c>
      <c r="K144" s="296">
        <f t="shared" si="12"/>
        <v>0</v>
      </c>
      <c r="L144" s="503">
        <f t="shared" si="12"/>
        <v>-252264.22</v>
      </c>
      <c r="M144" s="232">
        <f>+K144+M73</f>
        <v>0</v>
      </c>
      <c r="N144" s="504">
        <f>+L144</f>
        <v>-252264.22</v>
      </c>
    </row>
    <row r="145" spans="1:14" ht="15.75" customHeight="1" x14ac:dyDescent="0.25">
      <c r="A145" s="265"/>
      <c r="B145" s="288" t="s">
        <v>126</v>
      </c>
      <c r="C145" s="296">
        <f>SUM(C140:C144)</f>
        <v>3606534.09</v>
      </c>
      <c r="D145" s="296">
        <f>SUM(D140:D144)</f>
        <v>3602663.4499999997</v>
      </c>
      <c r="E145" s="296">
        <f t="shared" ref="E145:N145" si="13">SUM(E140:E144)</f>
        <v>3606534.09</v>
      </c>
      <c r="F145" s="296">
        <f t="shared" si="13"/>
        <v>3643861.39</v>
      </c>
      <c r="G145" s="296">
        <f t="shared" si="13"/>
        <v>3606534.09</v>
      </c>
      <c r="H145" s="296">
        <f t="shared" si="13"/>
        <v>3699488.54</v>
      </c>
      <c r="I145" s="296">
        <f t="shared" si="13"/>
        <v>6715867.3200000003</v>
      </c>
      <c r="J145" s="502">
        <f t="shared" si="13"/>
        <v>6329037.2699999996</v>
      </c>
      <c r="K145" s="296">
        <f t="shared" si="13"/>
        <v>17535469.59</v>
      </c>
      <c r="L145" s="329">
        <f t="shared" si="13"/>
        <v>17275050.650000002</v>
      </c>
      <c r="M145" s="505">
        <f t="shared" si="13"/>
        <v>49427594.560000002</v>
      </c>
      <c r="N145" s="506">
        <f t="shared" si="13"/>
        <v>49427594.560000002</v>
      </c>
    </row>
    <row r="146" spans="1:14" ht="15.75" customHeight="1" x14ac:dyDescent="0.25">
      <c r="A146" s="294"/>
      <c r="B146" s="288"/>
      <c r="C146" s="295"/>
      <c r="D146" s="232"/>
      <c r="E146" s="295"/>
      <c r="F146" s="295"/>
      <c r="G146" s="295"/>
      <c r="H146" s="295"/>
      <c r="I146" s="295"/>
      <c r="J146" s="295"/>
      <c r="K146" s="232"/>
      <c r="L146" s="338"/>
      <c r="M146" s="230"/>
      <c r="N146" s="231"/>
    </row>
    <row r="147" spans="1:14" ht="15.75" customHeight="1" x14ac:dyDescent="0.25">
      <c r="A147" s="294"/>
      <c r="B147" s="288" t="s">
        <v>14</v>
      </c>
      <c r="C147" s="296"/>
      <c r="D147" s="296"/>
      <c r="E147" s="296"/>
      <c r="F147" s="296"/>
      <c r="G147" s="296"/>
      <c r="H147" s="296"/>
      <c r="I147" s="296"/>
      <c r="J147" s="296"/>
      <c r="K147" s="296"/>
      <c r="L147" s="329"/>
      <c r="M147" s="230"/>
      <c r="N147" s="231"/>
    </row>
    <row r="148" spans="1:14" ht="15" customHeight="1" x14ac:dyDescent="0.25">
      <c r="A148" s="267">
        <v>111</v>
      </c>
      <c r="B148" s="298" t="s">
        <v>15</v>
      </c>
      <c r="C148" s="26">
        <v>98000</v>
      </c>
      <c r="D148" s="303">
        <v>109574.14</v>
      </c>
      <c r="E148" s="26">
        <v>98000</v>
      </c>
      <c r="F148" s="303">
        <v>102556.8</v>
      </c>
      <c r="G148" s="26">
        <v>98000</v>
      </c>
      <c r="H148" s="303">
        <v>105969.31</v>
      </c>
      <c r="I148" s="26">
        <v>98000</v>
      </c>
      <c r="J148" s="303">
        <v>97521.65</v>
      </c>
      <c r="K148" s="303">
        <f t="shared" ref="K148:L169" si="14">+C148+E148+G148+I148</f>
        <v>392000</v>
      </c>
      <c r="L148" s="339">
        <f t="shared" si="14"/>
        <v>415621.9</v>
      </c>
      <c r="M148" s="232">
        <f t="shared" ref="M148:N163" si="15">+K148+M78</f>
        <v>1078000</v>
      </c>
      <c r="N148" s="233">
        <f t="shared" si="15"/>
        <v>1078000</v>
      </c>
    </row>
    <row r="149" spans="1:14" ht="15" customHeight="1" x14ac:dyDescent="0.25">
      <c r="A149" s="267">
        <v>113</v>
      </c>
      <c r="B149" s="298" t="s">
        <v>142</v>
      </c>
      <c r="C149" s="26">
        <v>11595</v>
      </c>
      <c r="D149" s="303">
        <v>11373.95</v>
      </c>
      <c r="E149" s="26">
        <f>11595-4313.14</f>
        <v>7281.86</v>
      </c>
      <c r="F149" s="303">
        <v>11362.43</v>
      </c>
      <c r="G149" s="26">
        <f>11595-4313.14</f>
        <v>7281.86</v>
      </c>
      <c r="H149" s="303">
        <v>11354.75</v>
      </c>
      <c r="I149" s="26">
        <f>11595-4313.15</f>
        <v>7281.85</v>
      </c>
      <c r="J149" s="303">
        <v>408.87</v>
      </c>
      <c r="K149" s="303">
        <f t="shared" si="14"/>
        <v>33440.57</v>
      </c>
      <c r="L149" s="339">
        <f t="shared" si="14"/>
        <v>34500.000000000007</v>
      </c>
      <c r="M149" s="232">
        <f t="shared" si="15"/>
        <v>114605.57</v>
      </c>
      <c r="N149" s="233">
        <f t="shared" si="15"/>
        <v>114605.57</v>
      </c>
    </row>
    <row r="150" spans="1:14" ht="15" customHeight="1" x14ac:dyDescent="0.25">
      <c r="A150" s="267">
        <v>122</v>
      </c>
      <c r="B150" s="298" t="s">
        <v>17</v>
      </c>
      <c r="C150" s="26">
        <v>8510.26</v>
      </c>
      <c r="D150" s="303">
        <v>1200</v>
      </c>
      <c r="E150" s="26">
        <v>8510.26</v>
      </c>
      <c r="F150" s="303">
        <v>0</v>
      </c>
      <c r="G150" s="26">
        <v>8510.26</v>
      </c>
      <c r="H150" s="303">
        <v>7084.21</v>
      </c>
      <c r="I150" s="26">
        <v>8510.26</v>
      </c>
      <c r="J150" s="303">
        <v>431.24</v>
      </c>
      <c r="K150" s="303">
        <f t="shared" si="14"/>
        <v>34041.040000000001</v>
      </c>
      <c r="L150" s="339">
        <f t="shared" si="14"/>
        <v>8715.4499999999989</v>
      </c>
      <c r="M150" s="232">
        <f t="shared" si="15"/>
        <v>85102.55</v>
      </c>
      <c r="N150" s="233">
        <f t="shared" si="15"/>
        <v>85102.55</v>
      </c>
    </row>
    <row r="151" spans="1:14" ht="15" customHeight="1" x14ac:dyDescent="0.25">
      <c r="A151" s="267">
        <v>163</v>
      </c>
      <c r="B151" s="298" t="s">
        <v>18</v>
      </c>
      <c r="C151" s="26">
        <f>40000+60260</f>
        <v>100260</v>
      </c>
      <c r="D151" s="303">
        <v>94769</v>
      </c>
      <c r="E151" s="26">
        <f>40000-38773.2</f>
        <v>1226.8000000000029</v>
      </c>
      <c r="F151" s="303">
        <v>39771.5</v>
      </c>
      <c r="G151" s="26">
        <f>40000-38773.2</f>
        <v>1226.8000000000029</v>
      </c>
      <c r="H151" s="303">
        <v>36841.75</v>
      </c>
      <c r="I151" s="26">
        <f>40000+16720+348151-392453.6</f>
        <v>12417.400000000023</v>
      </c>
      <c r="J151" s="303">
        <v>514961.08</v>
      </c>
      <c r="K151" s="303">
        <f t="shared" si="14"/>
        <v>115131.00000000003</v>
      </c>
      <c r="L151" s="339">
        <f t="shared" si="14"/>
        <v>686343.33000000007</v>
      </c>
      <c r="M151" s="232">
        <f t="shared" si="15"/>
        <v>977029</v>
      </c>
      <c r="N151" s="233">
        <f t="shared" si="15"/>
        <v>977023.83000000007</v>
      </c>
    </row>
    <row r="152" spans="1:14" ht="15" customHeight="1" x14ac:dyDescent="0.25">
      <c r="A152" s="267">
        <v>169</v>
      </c>
      <c r="B152" s="298" t="s">
        <v>137</v>
      </c>
      <c r="C152" s="26">
        <v>0</v>
      </c>
      <c r="D152" s="303">
        <v>1600</v>
      </c>
      <c r="E152" s="26">
        <v>0</v>
      </c>
      <c r="F152" s="303">
        <v>0</v>
      </c>
      <c r="G152" s="26">
        <v>17715</v>
      </c>
      <c r="H152" s="303">
        <v>0</v>
      </c>
      <c r="I152" s="26">
        <v>0</v>
      </c>
      <c r="J152" s="303">
        <v>34556</v>
      </c>
      <c r="K152" s="303">
        <f t="shared" si="14"/>
        <v>17715</v>
      </c>
      <c r="L152" s="339">
        <f t="shared" si="14"/>
        <v>36156</v>
      </c>
      <c r="M152" s="232">
        <f t="shared" si="15"/>
        <v>51530</v>
      </c>
      <c r="N152" s="233">
        <f t="shared" si="15"/>
        <v>51282</v>
      </c>
    </row>
    <row r="153" spans="1:14" ht="15" customHeight="1" x14ac:dyDescent="0.25">
      <c r="A153" s="267">
        <v>171</v>
      </c>
      <c r="B153" s="298" t="s">
        <v>138</v>
      </c>
      <c r="C153" s="26">
        <v>0</v>
      </c>
      <c r="D153" s="303">
        <v>7400</v>
      </c>
      <c r="E153" s="26">
        <v>0</v>
      </c>
      <c r="F153" s="303">
        <v>6400</v>
      </c>
      <c r="G153" s="26">
        <v>6510</v>
      </c>
      <c r="H153" s="303">
        <v>7775</v>
      </c>
      <c r="I153" s="26">
        <v>6300</v>
      </c>
      <c r="J153" s="303">
        <v>18350</v>
      </c>
      <c r="K153" s="303">
        <f t="shared" si="14"/>
        <v>12810</v>
      </c>
      <c r="L153" s="339">
        <f t="shared" si="14"/>
        <v>39925</v>
      </c>
      <c r="M153" s="232">
        <f t="shared" si="15"/>
        <v>52130</v>
      </c>
      <c r="N153" s="233">
        <f t="shared" si="15"/>
        <v>52125</v>
      </c>
    </row>
    <row r="154" spans="1:14" ht="15" customHeight="1" x14ac:dyDescent="0.25">
      <c r="A154" s="267">
        <v>174</v>
      </c>
      <c r="B154" s="298" t="s">
        <v>19</v>
      </c>
      <c r="C154" s="26">
        <v>6765</v>
      </c>
      <c r="D154" s="303">
        <v>4535</v>
      </c>
      <c r="E154" s="26">
        <v>6765</v>
      </c>
      <c r="F154" s="303">
        <v>4535</v>
      </c>
      <c r="G154" s="26">
        <v>6765</v>
      </c>
      <c r="H154" s="303">
        <v>4535</v>
      </c>
      <c r="I154" s="26">
        <v>6765</v>
      </c>
      <c r="J154" s="303">
        <v>55220</v>
      </c>
      <c r="K154" s="303">
        <f t="shared" si="14"/>
        <v>27060</v>
      </c>
      <c r="L154" s="339">
        <f t="shared" si="14"/>
        <v>68825</v>
      </c>
      <c r="M154" s="232">
        <f t="shared" si="15"/>
        <v>97955</v>
      </c>
      <c r="N154" s="233">
        <f t="shared" si="15"/>
        <v>97870</v>
      </c>
    </row>
    <row r="155" spans="1:14" ht="15" customHeight="1" x14ac:dyDescent="0.25">
      <c r="A155" s="267">
        <v>182</v>
      </c>
      <c r="B155" s="298" t="s">
        <v>20</v>
      </c>
      <c r="C155" s="26">
        <v>18600</v>
      </c>
      <c r="D155" s="303">
        <v>0</v>
      </c>
      <c r="E155" s="26">
        <v>18600</v>
      </c>
      <c r="F155" s="303">
        <v>0</v>
      </c>
      <c r="G155" s="26">
        <v>24800</v>
      </c>
      <c r="H155" s="303">
        <v>0</v>
      </c>
      <c r="I155" s="26"/>
      <c r="J155" s="303">
        <v>0</v>
      </c>
      <c r="K155" s="303">
        <f t="shared" si="14"/>
        <v>62000</v>
      </c>
      <c r="L155" s="339">
        <f t="shared" si="14"/>
        <v>0</v>
      </c>
      <c r="M155" s="232">
        <f t="shared" si="15"/>
        <v>468400</v>
      </c>
      <c r="N155" s="233">
        <f t="shared" si="15"/>
        <v>468400</v>
      </c>
    </row>
    <row r="156" spans="1:14" ht="15" customHeight="1" x14ac:dyDescent="0.25">
      <c r="A156" s="267">
        <v>197</v>
      </c>
      <c r="B156" s="298" t="s">
        <v>21</v>
      </c>
      <c r="C156" s="26">
        <v>65000</v>
      </c>
      <c r="D156" s="303">
        <v>52000</v>
      </c>
      <c r="E156" s="26">
        <f>65000-43333.33</f>
        <v>21666.67</v>
      </c>
      <c r="F156" s="303">
        <v>52000</v>
      </c>
      <c r="G156" s="26">
        <f>65000-43333.33</f>
        <v>21666.67</v>
      </c>
      <c r="H156" s="303">
        <v>52000</v>
      </c>
      <c r="I156" s="26">
        <f>65000-43333.34</f>
        <v>21666.660000000003</v>
      </c>
      <c r="J156" s="303">
        <v>104000</v>
      </c>
      <c r="K156" s="303">
        <f t="shared" si="14"/>
        <v>130000</v>
      </c>
      <c r="L156" s="339">
        <f t="shared" si="14"/>
        <v>260000</v>
      </c>
      <c r="M156" s="232">
        <f t="shared" si="15"/>
        <v>520000</v>
      </c>
      <c r="N156" s="233">
        <f t="shared" si="15"/>
        <v>520000</v>
      </c>
    </row>
    <row r="157" spans="1:14" ht="15" customHeight="1" x14ac:dyDescent="0.25">
      <c r="A157" s="270">
        <v>199</v>
      </c>
      <c r="B157" s="302" t="s">
        <v>22</v>
      </c>
      <c r="C157" s="26">
        <v>59158</v>
      </c>
      <c r="D157" s="327">
        <v>37959.42</v>
      </c>
      <c r="E157" s="26">
        <f>49158-8442.8</f>
        <v>40715.199999999997</v>
      </c>
      <c r="F157" s="327">
        <v>86093.1</v>
      </c>
      <c r="G157" s="26">
        <f>61459.2-8442.8</f>
        <v>53016.399999999994</v>
      </c>
      <c r="H157" s="327">
        <v>92814.3</v>
      </c>
      <c r="I157" s="26">
        <f>49158-8442.79</f>
        <v>40715.21</v>
      </c>
      <c r="J157" s="327">
        <v>84028.160000000003</v>
      </c>
      <c r="K157" s="327">
        <f t="shared" si="14"/>
        <v>193604.80999999997</v>
      </c>
      <c r="L157" s="340">
        <f t="shared" si="14"/>
        <v>300894.98</v>
      </c>
      <c r="M157" s="232">
        <f t="shared" si="15"/>
        <v>680111.40999999992</v>
      </c>
      <c r="N157" s="233">
        <f t="shared" si="15"/>
        <v>680105.06</v>
      </c>
    </row>
    <row r="158" spans="1:14" ht="15" customHeight="1" x14ac:dyDescent="0.25">
      <c r="A158" s="267">
        <v>261</v>
      </c>
      <c r="B158" s="298" t="s">
        <v>27</v>
      </c>
      <c r="C158" s="26">
        <v>68887.98</v>
      </c>
      <c r="D158" s="303">
        <v>72232.52</v>
      </c>
      <c r="E158" s="26">
        <f>112906.11-112906.11</f>
        <v>0</v>
      </c>
      <c r="F158" s="303">
        <v>60247.3</v>
      </c>
      <c r="G158" s="26">
        <f>112906.11-112906.11</f>
        <v>0</v>
      </c>
      <c r="H158" s="303">
        <v>81033.460000000006</v>
      </c>
      <c r="I158" s="26">
        <f>112906.11-112906.11</f>
        <v>0</v>
      </c>
      <c r="J158" s="303">
        <v>111945.47</v>
      </c>
      <c r="K158" s="303">
        <f t="shared" si="14"/>
        <v>68887.98</v>
      </c>
      <c r="L158" s="339">
        <f t="shared" si="14"/>
        <v>325458.75</v>
      </c>
      <c r="M158" s="232">
        <f t="shared" si="15"/>
        <v>746324.62</v>
      </c>
      <c r="N158" s="233">
        <f t="shared" si="15"/>
        <v>746282.80999999994</v>
      </c>
    </row>
    <row r="159" spans="1:14" ht="15" customHeight="1" x14ac:dyDescent="0.25">
      <c r="A159" s="267">
        <v>262</v>
      </c>
      <c r="B159" s="298" t="s">
        <v>28</v>
      </c>
      <c r="C159" s="26">
        <v>1200</v>
      </c>
      <c r="D159" s="303">
        <v>4756.17</v>
      </c>
      <c r="E159" s="26">
        <v>1200</v>
      </c>
      <c r="F159" s="303">
        <v>0</v>
      </c>
      <c r="G159" s="26">
        <v>1200</v>
      </c>
      <c r="H159" s="303">
        <v>0</v>
      </c>
      <c r="I159" s="26">
        <v>1200</v>
      </c>
      <c r="J159" s="303">
        <v>0</v>
      </c>
      <c r="K159" s="303">
        <f t="shared" si="14"/>
        <v>4800</v>
      </c>
      <c r="L159" s="339">
        <f t="shared" si="14"/>
        <v>4756.17</v>
      </c>
      <c r="M159" s="232">
        <f t="shared" si="15"/>
        <v>12000</v>
      </c>
      <c r="N159" s="233">
        <f t="shared" si="15"/>
        <v>11978.67</v>
      </c>
    </row>
    <row r="160" spans="1:14" ht="15" customHeight="1" x14ac:dyDescent="0.25">
      <c r="A160" s="267">
        <v>266</v>
      </c>
      <c r="B160" s="298" t="s">
        <v>29</v>
      </c>
      <c r="C160" s="26">
        <v>175013.54</v>
      </c>
      <c r="D160" s="303">
        <v>63524.959999999999</v>
      </c>
      <c r="E160" s="26">
        <v>175013.54</v>
      </c>
      <c r="F160" s="303">
        <v>45186</v>
      </c>
      <c r="G160" s="26">
        <v>175013.54</v>
      </c>
      <c r="H160" s="303">
        <v>103975.8</v>
      </c>
      <c r="I160" s="26">
        <v>175013.54</v>
      </c>
      <c r="J160" s="303">
        <v>31943.56</v>
      </c>
      <c r="K160" s="303">
        <f t="shared" si="14"/>
        <v>700054.16</v>
      </c>
      <c r="L160" s="339">
        <f t="shared" si="14"/>
        <v>244630.32</v>
      </c>
      <c r="M160" s="232">
        <f t="shared" si="15"/>
        <v>1750135.4500000002</v>
      </c>
      <c r="N160" s="233">
        <f t="shared" si="15"/>
        <v>1750130.8</v>
      </c>
    </row>
    <row r="161" spans="1:14" ht="15" customHeight="1" x14ac:dyDescent="0.25">
      <c r="A161" s="267">
        <v>267</v>
      </c>
      <c r="B161" s="298" t="s">
        <v>30</v>
      </c>
      <c r="C161" s="26">
        <v>2000</v>
      </c>
      <c r="D161" s="303">
        <v>0</v>
      </c>
      <c r="E161" s="26">
        <v>2000</v>
      </c>
      <c r="F161" s="303">
        <v>0</v>
      </c>
      <c r="G161" s="26">
        <v>2000</v>
      </c>
      <c r="H161" s="303">
        <v>7532</v>
      </c>
      <c r="I161" s="26">
        <v>2000</v>
      </c>
      <c r="J161" s="303">
        <v>12375</v>
      </c>
      <c r="K161" s="303">
        <f t="shared" si="14"/>
        <v>8000</v>
      </c>
      <c r="L161" s="339">
        <f t="shared" si="14"/>
        <v>19907</v>
      </c>
      <c r="M161" s="232">
        <f t="shared" si="15"/>
        <v>20000</v>
      </c>
      <c r="N161" s="233">
        <f t="shared" si="15"/>
        <v>19907</v>
      </c>
    </row>
    <row r="162" spans="1:14" ht="15" customHeight="1" x14ac:dyDescent="0.25">
      <c r="A162" s="267">
        <v>268</v>
      </c>
      <c r="B162" s="298" t="s">
        <v>31</v>
      </c>
      <c r="C162" s="26">
        <v>17555.400000000001</v>
      </c>
      <c r="D162" s="303">
        <v>0</v>
      </c>
      <c r="E162" s="26">
        <v>17555.400000000001</v>
      </c>
      <c r="F162" s="303">
        <v>34837</v>
      </c>
      <c r="G162" s="26">
        <v>17555.400000000001</v>
      </c>
      <c r="H162" s="303">
        <v>28296.75</v>
      </c>
      <c r="I162" s="26">
        <v>17555.400000000001</v>
      </c>
      <c r="J162" s="303">
        <v>13897.8</v>
      </c>
      <c r="K162" s="303">
        <f t="shared" si="14"/>
        <v>70221.600000000006</v>
      </c>
      <c r="L162" s="339">
        <f t="shared" si="14"/>
        <v>77031.55</v>
      </c>
      <c r="M162" s="232">
        <f t="shared" si="15"/>
        <v>175554</v>
      </c>
      <c r="N162" s="233">
        <f t="shared" si="15"/>
        <v>175553.3</v>
      </c>
    </row>
    <row r="163" spans="1:14" ht="15" customHeight="1" x14ac:dyDescent="0.25">
      <c r="A163" s="267">
        <v>269</v>
      </c>
      <c r="B163" s="298" t="s">
        <v>32</v>
      </c>
      <c r="C163" s="26">
        <v>1000</v>
      </c>
      <c r="D163" s="303">
        <v>0</v>
      </c>
      <c r="E163" s="26">
        <v>1000</v>
      </c>
      <c r="F163" s="303">
        <v>9996</v>
      </c>
      <c r="G163" s="26">
        <v>1000</v>
      </c>
      <c r="H163" s="303">
        <v>0</v>
      </c>
      <c r="I163" s="26">
        <v>1000</v>
      </c>
      <c r="J163" s="303">
        <v>0</v>
      </c>
      <c r="K163" s="303">
        <f t="shared" si="14"/>
        <v>4000</v>
      </c>
      <c r="L163" s="339">
        <f t="shared" si="14"/>
        <v>9996</v>
      </c>
      <c r="M163" s="232">
        <f t="shared" si="15"/>
        <v>10000</v>
      </c>
      <c r="N163" s="233">
        <f t="shared" si="15"/>
        <v>9996</v>
      </c>
    </row>
    <row r="164" spans="1:14" ht="15" customHeight="1" x14ac:dyDescent="0.25">
      <c r="A164" s="267">
        <v>292</v>
      </c>
      <c r="B164" s="298" t="s">
        <v>34</v>
      </c>
      <c r="C164" s="26">
        <v>0</v>
      </c>
      <c r="D164" s="303">
        <v>49083.5</v>
      </c>
      <c r="E164" s="26">
        <v>0</v>
      </c>
      <c r="F164" s="303">
        <v>4526</v>
      </c>
      <c r="G164" s="26">
        <v>0</v>
      </c>
      <c r="H164" s="303">
        <v>10130</v>
      </c>
      <c r="I164" s="26">
        <v>0</v>
      </c>
      <c r="J164" s="303">
        <v>20010.8</v>
      </c>
      <c r="K164" s="303">
        <f t="shared" si="14"/>
        <v>0</v>
      </c>
      <c r="L164" s="339">
        <f t="shared" si="14"/>
        <v>83750.3</v>
      </c>
      <c r="M164" s="232">
        <f t="shared" ref="M164:N169" si="16">+K164+M94</f>
        <v>133636.26</v>
      </c>
      <c r="N164" s="233">
        <f t="shared" si="16"/>
        <v>133633.85</v>
      </c>
    </row>
    <row r="165" spans="1:14" ht="15" customHeight="1" x14ac:dyDescent="0.25">
      <c r="A165" s="267">
        <v>295</v>
      </c>
      <c r="B165" s="298" t="s">
        <v>35</v>
      </c>
      <c r="C165" s="26">
        <v>2080137.73</v>
      </c>
      <c r="D165" s="303">
        <v>2357385.7000000002</v>
      </c>
      <c r="E165" s="26">
        <f>2080137.73+342820.86</f>
        <v>2422958.59</v>
      </c>
      <c r="F165" s="303">
        <v>2744618.47</v>
      </c>
      <c r="G165" s="26">
        <f>2080137.73+342820.87</f>
        <v>2422958.6</v>
      </c>
      <c r="H165" s="303">
        <v>3436971.23</v>
      </c>
      <c r="I165" s="26">
        <f>2080137.73+342820.87</f>
        <v>2422958.6</v>
      </c>
      <c r="J165" s="303">
        <v>1606902.06</v>
      </c>
      <c r="K165" s="303">
        <f t="shared" si="14"/>
        <v>9349013.5199999996</v>
      </c>
      <c r="L165" s="339">
        <f t="shared" si="14"/>
        <v>10145877.460000001</v>
      </c>
      <c r="M165" s="232">
        <f t="shared" si="16"/>
        <v>21829839.960000001</v>
      </c>
      <c r="N165" s="233">
        <f t="shared" si="16"/>
        <v>21829793.140000001</v>
      </c>
    </row>
    <row r="166" spans="1:14" ht="15" customHeight="1" x14ac:dyDescent="0.25">
      <c r="A166" s="267">
        <v>297</v>
      </c>
      <c r="B166" s="298" t="s">
        <v>36</v>
      </c>
      <c r="C166" s="26">
        <v>1000</v>
      </c>
      <c r="D166" s="303">
        <v>5000</v>
      </c>
      <c r="E166" s="26">
        <v>1000</v>
      </c>
      <c r="F166" s="303">
        <v>0</v>
      </c>
      <c r="G166" s="26">
        <v>1000</v>
      </c>
      <c r="H166" s="303">
        <v>0</v>
      </c>
      <c r="I166" s="26">
        <v>1000</v>
      </c>
      <c r="J166" s="303">
        <v>0</v>
      </c>
      <c r="K166" s="303">
        <f t="shared" si="14"/>
        <v>4000</v>
      </c>
      <c r="L166" s="339">
        <f t="shared" si="14"/>
        <v>5000</v>
      </c>
      <c r="M166" s="232">
        <f t="shared" si="16"/>
        <v>26731.62</v>
      </c>
      <c r="N166" s="233">
        <f t="shared" si="16"/>
        <v>26727.1</v>
      </c>
    </row>
    <row r="167" spans="1:14" ht="15" customHeight="1" x14ac:dyDescent="0.25">
      <c r="A167" s="267">
        <v>298</v>
      </c>
      <c r="B167" s="302" t="s">
        <v>37</v>
      </c>
      <c r="C167" s="26">
        <v>50000</v>
      </c>
      <c r="D167" s="303">
        <v>66710.42</v>
      </c>
      <c r="E167" s="26">
        <v>50000</v>
      </c>
      <c r="F167" s="303">
        <v>30705.26</v>
      </c>
      <c r="G167" s="26">
        <v>50000</v>
      </c>
      <c r="H167" s="303">
        <v>73545.490000000005</v>
      </c>
      <c r="I167" s="26">
        <v>50000</v>
      </c>
      <c r="J167" s="303">
        <v>92755</v>
      </c>
      <c r="K167" s="303">
        <f t="shared" si="14"/>
        <v>200000</v>
      </c>
      <c r="L167" s="339">
        <f t="shared" si="14"/>
        <v>263716.17</v>
      </c>
      <c r="M167" s="232">
        <f t="shared" si="16"/>
        <v>500000</v>
      </c>
      <c r="N167" s="233">
        <f t="shared" si="16"/>
        <v>499836.79</v>
      </c>
    </row>
    <row r="168" spans="1:14" ht="15" customHeight="1" x14ac:dyDescent="0.25">
      <c r="A168" s="267">
        <v>299</v>
      </c>
      <c r="B168" s="302" t="s">
        <v>38</v>
      </c>
      <c r="C168" s="26">
        <v>40000</v>
      </c>
      <c r="D168" s="327">
        <v>27133</v>
      </c>
      <c r="E168" s="26">
        <v>40000</v>
      </c>
      <c r="F168" s="327">
        <v>25020.37</v>
      </c>
      <c r="G168" s="26">
        <v>40000</v>
      </c>
      <c r="H168" s="327">
        <v>16006</v>
      </c>
      <c r="I168" s="26">
        <v>40000</v>
      </c>
      <c r="J168" s="327">
        <v>184660.2</v>
      </c>
      <c r="K168" s="303">
        <f t="shared" si="14"/>
        <v>160000</v>
      </c>
      <c r="L168" s="339">
        <f t="shared" si="14"/>
        <v>252819.57</v>
      </c>
      <c r="M168" s="232">
        <f t="shared" si="16"/>
        <v>400000</v>
      </c>
      <c r="N168" s="233">
        <f t="shared" si="16"/>
        <v>399995.07</v>
      </c>
    </row>
    <row r="169" spans="1:14" ht="15.75" customHeight="1" thickBot="1" x14ac:dyDescent="0.3">
      <c r="A169" s="271">
        <v>323</v>
      </c>
      <c r="B169" s="341" t="s">
        <v>143</v>
      </c>
      <c r="C169" s="26">
        <v>0</v>
      </c>
      <c r="D169" s="327">
        <v>358400</v>
      </c>
      <c r="E169" s="26">
        <v>0</v>
      </c>
      <c r="F169" s="327">
        <v>484920</v>
      </c>
      <c r="G169" s="26">
        <v>0</v>
      </c>
      <c r="H169" s="327"/>
      <c r="I169" s="26">
        <v>0</v>
      </c>
      <c r="J169" s="327">
        <v>0</v>
      </c>
      <c r="K169" s="327">
        <f t="shared" si="14"/>
        <v>0</v>
      </c>
      <c r="L169" s="340">
        <f t="shared" si="14"/>
        <v>843320</v>
      </c>
      <c r="M169" s="232">
        <f t="shared" si="16"/>
        <v>843320</v>
      </c>
      <c r="N169" s="239">
        <f t="shared" si="16"/>
        <v>843320</v>
      </c>
    </row>
    <row r="170" spans="1:14" ht="16.5" customHeight="1" thickBot="1" x14ac:dyDescent="0.3">
      <c r="A170" s="240"/>
      <c r="B170" s="507" t="s">
        <v>51</v>
      </c>
      <c r="C170" s="508">
        <f t="shared" ref="C170:N170" si="17">SUM(C148:C169)</f>
        <v>2804682.91</v>
      </c>
      <c r="D170" s="508">
        <f t="shared" si="17"/>
        <v>3324637.7800000003</v>
      </c>
      <c r="E170" s="508">
        <f t="shared" si="17"/>
        <v>2913493.32</v>
      </c>
      <c r="F170" s="508">
        <f t="shared" si="17"/>
        <v>3742775.23</v>
      </c>
      <c r="G170" s="508">
        <f t="shared" si="17"/>
        <v>2956219.5300000003</v>
      </c>
      <c r="H170" s="508">
        <f t="shared" si="17"/>
        <v>4075865.0500000003</v>
      </c>
      <c r="I170" s="508">
        <f t="shared" si="17"/>
        <v>2912383.92</v>
      </c>
      <c r="J170" s="508">
        <f t="shared" si="17"/>
        <v>2983966.8900000006</v>
      </c>
      <c r="K170" s="508">
        <f t="shared" si="17"/>
        <v>11586779.68</v>
      </c>
      <c r="L170" s="509">
        <f t="shared" si="17"/>
        <v>14127244.950000001</v>
      </c>
      <c r="M170" s="509">
        <f t="shared" si="17"/>
        <v>30572405.440000001</v>
      </c>
      <c r="N170" s="510">
        <f t="shared" si="17"/>
        <v>30571668.539999999</v>
      </c>
    </row>
    <row r="171" spans="1:14" ht="16.5" customHeight="1" thickBot="1" x14ac:dyDescent="0.3">
      <c r="A171" s="206"/>
      <c r="B171" s="312" t="s">
        <v>52</v>
      </c>
      <c r="C171" s="317">
        <f t="shared" ref="C171:N171" si="18">+C170+C145</f>
        <v>6411217</v>
      </c>
      <c r="D171" s="317">
        <f t="shared" si="18"/>
        <v>6927301.2300000004</v>
      </c>
      <c r="E171" s="317">
        <f t="shared" si="18"/>
        <v>6520027.4100000001</v>
      </c>
      <c r="F171" s="317">
        <f t="shared" si="18"/>
        <v>7386636.6200000001</v>
      </c>
      <c r="G171" s="317">
        <f t="shared" si="18"/>
        <v>6562753.6200000001</v>
      </c>
      <c r="H171" s="317">
        <f t="shared" si="18"/>
        <v>7775353.5899999999</v>
      </c>
      <c r="I171" s="317">
        <f t="shared" si="18"/>
        <v>9628251.2400000002</v>
      </c>
      <c r="J171" s="317">
        <f t="shared" si="18"/>
        <v>9313004.1600000001</v>
      </c>
      <c r="K171" s="317">
        <f t="shared" si="18"/>
        <v>29122249.27</v>
      </c>
      <c r="L171" s="511">
        <f t="shared" si="18"/>
        <v>31402295.600000001</v>
      </c>
      <c r="M171" s="511">
        <f t="shared" si="18"/>
        <v>80000000</v>
      </c>
      <c r="N171" s="512">
        <f t="shared" si="18"/>
        <v>79999263.099999994</v>
      </c>
    </row>
    <row r="172" spans="1:14" ht="15.75" x14ac:dyDescent="0.3">
      <c r="A172" s="23"/>
      <c r="B172" s="125"/>
      <c r="C172" s="126"/>
      <c r="D172" s="126"/>
      <c r="E172" s="126"/>
      <c r="F172" s="126"/>
      <c r="G172" s="126"/>
      <c r="H172" s="126"/>
      <c r="I172" s="126"/>
      <c r="J172" s="126"/>
      <c r="K172" s="126"/>
      <c r="L172" s="513" t="s">
        <v>211</v>
      </c>
      <c r="M172" s="514"/>
      <c r="N172" s="515">
        <v>736.9</v>
      </c>
    </row>
    <row r="173" spans="1:14" ht="16.5" thickBot="1" x14ac:dyDescent="0.35">
      <c r="A173" s="23"/>
      <c r="B173" s="125"/>
      <c r="C173" s="126"/>
      <c r="D173" s="126"/>
      <c r="E173" s="126"/>
      <c r="F173" s="126"/>
      <c r="G173" s="126"/>
      <c r="H173" s="126"/>
      <c r="I173" s="126"/>
      <c r="J173" s="126"/>
      <c r="K173" s="126"/>
      <c r="L173" s="513" t="s">
        <v>212</v>
      </c>
      <c r="M173" s="516">
        <f>+M171</f>
        <v>80000000</v>
      </c>
      <c r="N173" s="516">
        <f>+N172+N171</f>
        <v>80000000</v>
      </c>
    </row>
    <row r="174" spans="1:14" ht="16.5" hidden="1" thickTop="1" x14ac:dyDescent="0.3">
      <c r="A174" s="23"/>
      <c r="B174" s="125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</row>
    <row r="175" spans="1:14" ht="16.5" hidden="1" thickTop="1" x14ac:dyDescent="0.3">
      <c r="A175" s="23"/>
      <c r="B175" s="125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</row>
    <row r="176" spans="1:14" ht="16.5" hidden="1" thickTop="1" x14ac:dyDescent="0.3">
      <c r="A176" s="23"/>
      <c r="B176" s="125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</row>
    <row r="177" spans="1:12" ht="16.5" hidden="1" thickTop="1" x14ac:dyDescent="0.3">
      <c r="A177" s="23"/>
      <c r="B177" s="125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</row>
    <row r="178" spans="1:12" ht="16.5" hidden="1" thickTop="1" x14ac:dyDescent="0.3">
      <c r="A178" s="23"/>
      <c r="B178" s="125"/>
      <c r="C178" s="126"/>
      <c r="D178" s="126"/>
      <c r="E178" s="126"/>
      <c r="F178" s="126"/>
      <c r="G178" s="126"/>
      <c r="H178" s="126"/>
      <c r="I178" s="126"/>
      <c r="J178" s="126"/>
      <c r="K178" s="126"/>
      <c r="L178" s="126"/>
    </row>
    <row r="179" spans="1:12" ht="16.5" hidden="1" thickTop="1" x14ac:dyDescent="0.3">
      <c r="A179" s="23"/>
      <c r="B179" s="125"/>
      <c r="C179" s="126"/>
      <c r="D179" s="126"/>
      <c r="E179" s="126"/>
      <c r="F179" s="126"/>
      <c r="G179" s="126"/>
      <c r="H179" s="126"/>
      <c r="I179" s="126"/>
      <c r="J179" s="126"/>
      <c r="K179" s="126"/>
      <c r="L179" s="126"/>
    </row>
    <row r="180" spans="1:12" ht="16.5" hidden="1" thickTop="1" x14ac:dyDescent="0.3">
      <c r="A180" s="23"/>
      <c r="B180" s="125"/>
      <c r="C180" s="126"/>
      <c r="D180" s="126"/>
      <c r="E180" s="126"/>
      <c r="F180" s="126"/>
      <c r="G180" s="126"/>
      <c r="H180" s="126"/>
      <c r="I180" s="126"/>
      <c r="J180" s="126"/>
      <c r="K180" s="126"/>
      <c r="L180" s="126"/>
    </row>
    <row r="181" spans="1:12" ht="16.5" hidden="1" thickTop="1" x14ac:dyDescent="0.3">
      <c r="A181" s="23"/>
      <c r="B181" s="125"/>
      <c r="C181" s="126"/>
      <c r="D181" s="126"/>
      <c r="E181" s="126"/>
      <c r="F181" s="126"/>
      <c r="G181" s="126"/>
      <c r="H181" s="126"/>
      <c r="I181" s="126"/>
      <c r="J181" s="126"/>
      <c r="K181" s="126"/>
      <c r="L181" s="126"/>
    </row>
    <row r="182" spans="1:12" ht="16.5" hidden="1" thickTop="1" x14ac:dyDescent="0.3">
      <c r="A182" s="23"/>
      <c r="B182" s="125"/>
      <c r="C182" s="126"/>
      <c r="D182" s="126"/>
      <c r="E182" s="126"/>
      <c r="F182" s="126"/>
      <c r="G182" s="126"/>
      <c r="H182" s="126"/>
      <c r="I182" s="126"/>
      <c r="J182" s="126"/>
      <c r="K182" s="126"/>
      <c r="L182" s="126"/>
    </row>
    <row r="183" spans="1:12" ht="16.5" hidden="1" thickTop="1" x14ac:dyDescent="0.3">
      <c r="A183" s="23"/>
      <c r="B183" s="125"/>
      <c r="C183" s="126"/>
      <c r="D183" s="126"/>
      <c r="E183" s="126"/>
      <c r="F183" s="126"/>
      <c r="G183" s="126"/>
      <c r="H183" s="126"/>
      <c r="I183" s="126"/>
      <c r="J183" s="126"/>
      <c r="K183" s="126"/>
      <c r="L183" s="126"/>
    </row>
    <row r="184" spans="1:12" ht="16.5" hidden="1" thickTop="1" x14ac:dyDescent="0.3">
      <c r="A184" s="23"/>
      <c r="B184" s="125"/>
      <c r="C184" s="126"/>
      <c r="D184" s="126"/>
      <c r="E184" s="126"/>
      <c r="F184" s="126"/>
      <c r="G184" s="126"/>
      <c r="H184" s="126"/>
      <c r="I184" s="126"/>
      <c r="J184" s="126"/>
      <c r="K184" s="126"/>
      <c r="L184" s="126"/>
    </row>
    <row r="185" spans="1:12" ht="16.5" hidden="1" thickTop="1" x14ac:dyDescent="0.3">
      <c r="A185" s="23"/>
      <c r="B185" s="125"/>
      <c r="C185" s="126"/>
      <c r="D185" s="126"/>
      <c r="E185" s="126"/>
      <c r="F185" s="126"/>
      <c r="G185" s="126"/>
      <c r="H185" s="126"/>
      <c r="I185" s="126"/>
      <c r="J185" s="126"/>
      <c r="K185" s="126"/>
      <c r="L185" s="126"/>
    </row>
    <row r="186" spans="1:12" ht="16.5" hidden="1" thickTop="1" x14ac:dyDescent="0.3">
      <c r="A186" s="23"/>
      <c r="B186" s="125"/>
      <c r="C186" s="126"/>
      <c r="D186" s="126"/>
      <c r="E186" s="126"/>
      <c r="F186" s="126"/>
      <c r="G186" s="126"/>
      <c r="H186" s="126"/>
      <c r="I186" s="126"/>
      <c r="J186" s="126"/>
      <c r="K186" s="126"/>
      <c r="L186" s="126"/>
    </row>
    <row r="187" spans="1:12" ht="16.5" hidden="1" thickTop="1" x14ac:dyDescent="0.3">
      <c r="A187" s="23"/>
      <c r="B187" s="125"/>
      <c r="C187" s="126"/>
      <c r="D187" s="126"/>
      <c r="E187" s="126"/>
      <c r="F187" s="126"/>
      <c r="G187" s="126"/>
      <c r="H187" s="126"/>
      <c r="I187" s="126"/>
      <c r="J187" s="126"/>
      <c r="K187" s="126"/>
      <c r="L187" s="126"/>
    </row>
    <row r="188" spans="1:12" ht="16.5" hidden="1" thickTop="1" x14ac:dyDescent="0.3">
      <c r="A188" s="23"/>
      <c r="B188" s="125"/>
      <c r="C188" s="126"/>
      <c r="D188" s="126"/>
      <c r="E188" s="126"/>
      <c r="F188" s="126"/>
      <c r="G188" s="126"/>
      <c r="H188" s="126"/>
      <c r="I188" s="126"/>
      <c r="J188" s="126"/>
      <c r="K188" s="126"/>
      <c r="L188" s="126"/>
    </row>
    <row r="189" spans="1:12" ht="16.5" hidden="1" thickTop="1" x14ac:dyDescent="0.3">
      <c r="A189" s="23"/>
      <c r="B189" s="125"/>
      <c r="C189" s="126"/>
      <c r="D189" s="126"/>
      <c r="E189" s="126"/>
      <c r="F189" s="126"/>
      <c r="G189" s="126"/>
      <c r="H189" s="126"/>
      <c r="I189" s="126"/>
      <c r="J189" s="126"/>
      <c r="K189" s="126"/>
      <c r="L189" s="126"/>
    </row>
    <row r="190" spans="1:12" ht="16.5" hidden="1" thickTop="1" x14ac:dyDescent="0.3">
      <c r="A190" s="23"/>
      <c r="B190" s="125"/>
      <c r="C190" s="126"/>
      <c r="D190" s="126"/>
      <c r="E190" s="126"/>
      <c r="F190" s="126"/>
      <c r="G190" s="126"/>
      <c r="H190" s="126"/>
      <c r="I190" s="126"/>
      <c r="J190" s="126"/>
      <c r="K190" s="126"/>
      <c r="L190" s="126"/>
    </row>
    <row r="191" spans="1:12" ht="16.5" hidden="1" thickTop="1" x14ac:dyDescent="0.3">
      <c r="A191" s="23"/>
      <c r="B191" s="125"/>
      <c r="C191" s="126"/>
      <c r="D191" s="126"/>
      <c r="E191" s="126"/>
      <c r="F191" s="126"/>
      <c r="G191" s="126"/>
      <c r="H191" s="126"/>
      <c r="I191" s="126"/>
      <c r="J191" s="126"/>
      <c r="K191" s="126"/>
      <c r="L191" s="126"/>
    </row>
    <row r="192" spans="1:12" ht="16.5" hidden="1" thickTop="1" x14ac:dyDescent="0.3">
      <c r="A192" s="23"/>
      <c r="B192" s="125"/>
      <c r="C192" s="126"/>
      <c r="D192" s="126"/>
      <c r="E192" s="126"/>
      <c r="F192" s="126"/>
      <c r="G192" s="126"/>
      <c r="H192" s="126"/>
      <c r="I192" s="126"/>
      <c r="J192" s="126"/>
      <c r="K192" s="126"/>
      <c r="L192" s="126"/>
    </row>
    <row r="193" spans="1:12" ht="16.5" hidden="1" thickTop="1" x14ac:dyDescent="0.3">
      <c r="A193" s="23"/>
      <c r="B193" s="125"/>
      <c r="C193" s="126"/>
      <c r="D193" s="126"/>
      <c r="E193" s="126"/>
      <c r="F193" s="126"/>
      <c r="G193" s="126"/>
      <c r="H193" s="126"/>
      <c r="I193" s="126"/>
      <c r="J193" s="126"/>
      <c r="K193" s="126"/>
      <c r="L193" s="126"/>
    </row>
    <row r="194" spans="1:12" ht="16.5" hidden="1" thickTop="1" x14ac:dyDescent="0.3">
      <c r="A194" s="23"/>
      <c r="B194" s="125"/>
      <c r="C194" s="126"/>
      <c r="D194" s="126"/>
      <c r="E194" s="126"/>
      <c r="F194" s="126"/>
      <c r="G194" s="126"/>
      <c r="H194" s="126"/>
      <c r="I194" s="126"/>
      <c r="J194" s="126"/>
      <c r="K194" s="126"/>
      <c r="L194" s="126"/>
    </row>
    <row r="195" spans="1:12" ht="15.75" hidden="1" thickTop="1" x14ac:dyDescent="0.25">
      <c r="A195" s="247"/>
      <c r="B195" s="51" t="s">
        <v>172</v>
      </c>
      <c r="C195" s="247"/>
      <c r="D195" s="247"/>
      <c r="I195" s="23"/>
      <c r="J195" s="23"/>
    </row>
    <row r="196" spans="1:12" ht="16.5" hidden="1" thickTop="1" x14ac:dyDescent="0.3">
      <c r="A196" s="248" t="s">
        <v>4</v>
      </c>
      <c r="B196" s="248" t="s">
        <v>5</v>
      </c>
      <c r="C196" s="431" t="s">
        <v>50</v>
      </c>
      <c r="D196" s="431"/>
      <c r="I196" s="23"/>
      <c r="J196" s="23"/>
    </row>
    <row r="197" spans="1:12" ht="16.5" hidden="1" thickTop="1" x14ac:dyDescent="0.3">
      <c r="A197" s="248"/>
      <c r="B197" s="249"/>
      <c r="C197" s="248" t="s">
        <v>11</v>
      </c>
      <c r="D197" s="248" t="s">
        <v>12</v>
      </c>
      <c r="I197" s="23"/>
      <c r="J197" s="23"/>
    </row>
    <row r="198" spans="1:12" ht="16.5" hidden="1" thickTop="1" x14ac:dyDescent="0.3">
      <c r="A198" s="250" t="s">
        <v>125</v>
      </c>
      <c r="B198" s="249" t="s">
        <v>13</v>
      </c>
      <c r="C198" s="251">
        <f>+K21+K75+K145</f>
        <v>49427594.560000002</v>
      </c>
      <c r="D198" s="251">
        <f>+L21+L75+L145</f>
        <v>49427594.560000002</v>
      </c>
      <c r="E198" s="28"/>
      <c r="F198" s="29"/>
      <c r="I198" s="23"/>
      <c r="J198" s="23"/>
    </row>
    <row r="199" spans="1:12" ht="16.5" hidden="1" thickTop="1" x14ac:dyDescent="0.3">
      <c r="A199" s="252"/>
      <c r="B199" s="249"/>
      <c r="C199" s="252"/>
      <c r="D199" s="253"/>
      <c r="E199" s="32"/>
      <c r="F199" s="32"/>
      <c r="G199" s="28"/>
      <c r="I199" s="23"/>
      <c r="J199" s="23"/>
    </row>
    <row r="200" spans="1:12" ht="16.5" hidden="1" thickTop="1" x14ac:dyDescent="0.3">
      <c r="A200" s="252"/>
      <c r="B200" s="249" t="s">
        <v>149</v>
      </c>
      <c r="C200" s="251"/>
      <c r="D200" s="251"/>
      <c r="E200" s="33"/>
      <c r="F200" s="33"/>
      <c r="I200" s="23"/>
      <c r="J200" s="23"/>
    </row>
    <row r="201" spans="1:12" ht="15.75" hidden="1" thickTop="1" x14ac:dyDescent="0.25">
      <c r="A201" s="254">
        <v>111</v>
      </c>
      <c r="B201" s="255" t="s">
        <v>15</v>
      </c>
      <c r="C201" s="25">
        <f t="shared" ref="C201:D222" si="19">+K24+K78+K148</f>
        <v>1078000</v>
      </c>
      <c r="D201" s="25">
        <f t="shared" si="19"/>
        <v>1078000</v>
      </c>
      <c r="E201" s="28"/>
      <c r="F201" s="29"/>
      <c r="I201" s="23"/>
      <c r="J201" s="23"/>
    </row>
    <row r="202" spans="1:12" ht="15.75" hidden="1" thickTop="1" x14ac:dyDescent="0.25">
      <c r="A202" s="254">
        <v>113</v>
      </c>
      <c r="B202" s="255" t="s">
        <v>16</v>
      </c>
      <c r="C202" s="25">
        <f t="shared" si="19"/>
        <v>114605.57</v>
      </c>
      <c r="D202" s="25">
        <f t="shared" si="19"/>
        <v>114605.57</v>
      </c>
      <c r="E202" s="28"/>
      <c r="F202" s="29"/>
      <c r="I202" s="23"/>
      <c r="J202" s="23"/>
    </row>
    <row r="203" spans="1:12" ht="15.75" hidden="1" thickTop="1" x14ac:dyDescent="0.25">
      <c r="A203" s="254">
        <v>122</v>
      </c>
      <c r="B203" s="255" t="s">
        <v>17</v>
      </c>
      <c r="C203" s="25">
        <f t="shared" si="19"/>
        <v>85102.55</v>
      </c>
      <c r="D203" s="25">
        <f t="shared" si="19"/>
        <v>85102.55</v>
      </c>
      <c r="E203" s="28"/>
      <c r="F203" s="29"/>
      <c r="I203" s="23"/>
      <c r="J203" s="23"/>
    </row>
    <row r="204" spans="1:12" ht="15.75" hidden="1" thickTop="1" x14ac:dyDescent="0.25">
      <c r="A204" s="254">
        <v>163</v>
      </c>
      <c r="B204" s="255" t="s">
        <v>18</v>
      </c>
      <c r="C204" s="25">
        <f t="shared" si="19"/>
        <v>977029</v>
      </c>
      <c r="D204" s="25">
        <f t="shared" si="19"/>
        <v>977023.83000000007</v>
      </c>
      <c r="E204" s="28"/>
      <c r="F204" s="29"/>
    </row>
    <row r="205" spans="1:12" ht="15.75" hidden="1" thickTop="1" x14ac:dyDescent="0.25">
      <c r="A205" s="254">
        <v>169</v>
      </c>
      <c r="B205" s="255" t="s">
        <v>137</v>
      </c>
      <c r="C205" s="25">
        <f t="shared" si="19"/>
        <v>51530</v>
      </c>
      <c r="D205" s="25">
        <f t="shared" si="19"/>
        <v>51282</v>
      </c>
      <c r="E205" s="28"/>
      <c r="F205" s="29"/>
    </row>
    <row r="206" spans="1:12" ht="15.75" hidden="1" thickTop="1" x14ac:dyDescent="0.25">
      <c r="A206" s="254">
        <v>171</v>
      </c>
      <c r="B206" s="255" t="s">
        <v>138</v>
      </c>
      <c r="C206" s="25">
        <f t="shared" si="19"/>
        <v>52130</v>
      </c>
      <c r="D206" s="25">
        <f t="shared" si="19"/>
        <v>52125</v>
      </c>
      <c r="E206" s="28"/>
      <c r="F206" s="29"/>
    </row>
    <row r="207" spans="1:12" ht="15.75" hidden="1" thickTop="1" x14ac:dyDescent="0.25">
      <c r="A207" s="254">
        <v>174</v>
      </c>
      <c r="B207" s="255" t="s">
        <v>19</v>
      </c>
      <c r="C207" s="25">
        <f t="shared" si="19"/>
        <v>97955</v>
      </c>
      <c r="D207" s="25">
        <f t="shared" si="19"/>
        <v>97870</v>
      </c>
      <c r="E207" s="28"/>
      <c r="F207" s="29"/>
    </row>
    <row r="208" spans="1:12" ht="15.75" hidden="1" thickTop="1" x14ac:dyDescent="0.25">
      <c r="A208" s="254">
        <v>182</v>
      </c>
      <c r="B208" s="255" t="s">
        <v>20</v>
      </c>
      <c r="C208" s="25">
        <f t="shared" si="19"/>
        <v>468400</v>
      </c>
      <c r="D208" s="25">
        <f t="shared" si="19"/>
        <v>468400</v>
      </c>
      <c r="E208" s="28"/>
      <c r="F208" s="29"/>
    </row>
    <row r="209" spans="1:7" ht="15.75" hidden="1" thickTop="1" x14ac:dyDescent="0.25">
      <c r="A209" s="254">
        <v>197</v>
      </c>
      <c r="B209" s="255" t="s">
        <v>21</v>
      </c>
      <c r="C209" s="25">
        <f t="shared" si="19"/>
        <v>520000</v>
      </c>
      <c r="D209" s="25">
        <f t="shared" si="19"/>
        <v>520000</v>
      </c>
      <c r="E209" s="28"/>
      <c r="F209" s="29"/>
    </row>
    <row r="210" spans="1:7" ht="15.75" hidden="1" thickTop="1" x14ac:dyDescent="0.25">
      <c r="A210" s="254">
        <v>199</v>
      </c>
      <c r="B210" s="255" t="s">
        <v>22</v>
      </c>
      <c r="C210" s="25">
        <f t="shared" si="19"/>
        <v>680111.40999999992</v>
      </c>
      <c r="D210" s="25">
        <f t="shared" si="19"/>
        <v>680105.06</v>
      </c>
      <c r="E210" s="28"/>
      <c r="F210" s="29"/>
    </row>
    <row r="211" spans="1:7" ht="15.75" hidden="1" thickTop="1" x14ac:dyDescent="0.25">
      <c r="A211" s="254">
        <v>261</v>
      </c>
      <c r="B211" s="255" t="s">
        <v>27</v>
      </c>
      <c r="C211" s="25">
        <f t="shared" si="19"/>
        <v>746324.62</v>
      </c>
      <c r="D211" s="25">
        <f t="shared" si="19"/>
        <v>746282.80999999994</v>
      </c>
      <c r="E211" s="28"/>
      <c r="F211" s="29"/>
    </row>
    <row r="212" spans="1:7" ht="15.75" hidden="1" thickTop="1" x14ac:dyDescent="0.25">
      <c r="A212" s="254">
        <v>262</v>
      </c>
      <c r="B212" s="255" t="s">
        <v>28</v>
      </c>
      <c r="C212" s="25">
        <f t="shared" si="19"/>
        <v>12000</v>
      </c>
      <c r="D212" s="25">
        <f t="shared" si="19"/>
        <v>11978.67</v>
      </c>
      <c r="E212" s="28"/>
      <c r="F212" s="29"/>
    </row>
    <row r="213" spans="1:7" ht="15.75" hidden="1" thickTop="1" x14ac:dyDescent="0.25">
      <c r="A213" s="254">
        <v>266</v>
      </c>
      <c r="B213" s="255" t="s">
        <v>29</v>
      </c>
      <c r="C213" s="25">
        <f t="shared" si="19"/>
        <v>1750135.4500000002</v>
      </c>
      <c r="D213" s="25">
        <f t="shared" si="19"/>
        <v>1750130.8</v>
      </c>
      <c r="E213" s="28"/>
      <c r="F213" s="29"/>
    </row>
    <row r="214" spans="1:7" ht="15.75" hidden="1" thickTop="1" x14ac:dyDescent="0.25">
      <c r="A214" s="254">
        <v>267</v>
      </c>
      <c r="B214" s="255" t="s">
        <v>30</v>
      </c>
      <c r="C214" s="25">
        <f t="shared" si="19"/>
        <v>20000</v>
      </c>
      <c r="D214" s="25">
        <f t="shared" si="19"/>
        <v>19907</v>
      </c>
      <c r="E214" s="28"/>
      <c r="F214" s="29"/>
    </row>
    <row r="215" spans="1:7" ht="15.75" hidden="1" thickTop="1" x14ac:dyDescent="0.25">
      <c r="A215" s="254">
        <v>268</v>
      </c>
      <c r="B215" s="255" t="s">
        <v>31</v>
      </c>
      <c r="C215" s="25">
        <f t="shared" si="19"/>
        <v>175554</v>
      </c>
      <c r="D215" s="25">
        <f t="shared" si="19"/>
        <v>175553.3</v>
      </c>
      <c r="E215" s="28"/>
      <c r="F215" s="29"/>
    </row>
    <row r="216" spans="1:7" ht="15.75" hidden="1" thickTop="1" x14ac:dyDescent="0.25">
      <c r="A216" s="254">
        <v>269</v>
      </c>
      <c r="B216" s="255" t="s">
        <v>32</v>
      </c>
      <c r="C216" s="25">
        <f t="shared" si="19"/>
        <v>10000</v>
      </c>
      <c r="D216" s="25">
        <f t="shared" si="19"/>
        <v>9996</v>
      </c>
      <c r="E216" s="28"/>
      <c r="F216" s="29"/>
    </row>
    <row r="217" spans="1:7" ht="15.75" hidden="1" thickTop="1" x14ac:dyDescent="0.25">
      <c r="A217" s="254">
        <v>292</v>
      </c>
      <c r="B217" s="255" t="s">
        <v>34</v>
      </c>
      <c r="C217" s="25">
        <f t="shared" si="19"/>
        <v>133636.26</v>
      </c>
      <c r="D217" s="25">
        <f t="shared" si="19"/>
        <v>133633.85</v>
      </c>
      <c r="E217" s="28"/>
      <c r="F217" s="29"/>
    </row>
    <row r="218" spans="1:7" ht="15.75" hidden="1" thickTop="1" x14ac:dyDescent="0.25">
      <c r="A218" s="254">
        <v>295</v>
      </c>
      <c r="B218" s="255" t="s">
        <v>35</v>
      </c>
      <c r="C218" s="25">
        <f t="shared" si="19"/>
        <v>21829839.960000001</v>
      </c>
      <c r="D218" s="25">
        <f t="shared" si="19"/>
        <v>21829793.140000001</v>
      </c>
      <c r="E218" s="28"/>
      <c r="F218" s="29"/>
      <c r="G218" s="37"/>
    </row>
    <row r="219" spans="1:7" ht="15.75" hidden="1" thickTop="1" x14ac:dyDescent="0.25">
      <c r="A219" s="254">
        <v>297</v>
      </c>
      <c r="B219" s="255" t="s">
        <v>36</v>
      </c>
      <c r="C219" s="25">
        <f t="shared" si="19"/>
        <v>26731.62</v>
      </c>
      <c r="D219" s="25">
        <f t="shared" si="19"/>
        <v>26727.1</v>
      </c>
      <c r="E219" s="28"/>
      <c r="F219" s="29"/>
    </row>
    <row r="220" spans="1:7" ht="15.75" hidden="1" thickTop="1" x14ac:dyDescent="0.25">
      <c r="A220" s="254">
        <v>298</v>
      </c>
      <c r="B220" s="255" t="s">
        <v>37</v>
      </c>
      <c r="C220" s="25">
        <f t="shared" si="19"/>
        <v>500000</v>
      </c>
      <c r="D220" s="25">
        <f t="shared" si="19"/>
        <v>499836.79</v>
      </c>
      <c r="E220" s="28"/>
      <c r="F220" s="29"/>
    </row>
    <row r="221" spans="1:7" ht="15.75" hidden="1" thickTop="1" x14ac:dyDescent="0.25">
      <c r="A221" s="254">
        <v>299</v>
      </c>
      <c r="B221" s="255" t="s">
        <v>38</v>
      </c>
      <c r="C221" s="25">
        <f t="shared" si="19"/>
        <v>400000</v>
      </c>
      <c r="D221" s="25">
        <f t="shared" si="19"/>
        <v>399995.07</v>
      </c>
      <c r="E221" s="28"/>
      <c r="F221" s="29"/>
    </row>
    <row r="222" spans="1:7" ht="15.75" hidden="1" thickTop="1" x14ac:dyDescent="0.25">
      <c r="A222" s="254">
        <v>323</v>
      </c>
      <c r="B222" s="255" t="s">
        <v>40</v>
      </c>
      <c r="C222" s="25">
        <f t="shared" si="19"/>
        <v>843320</v>
      </c>
      <c r="D222" s="25">
        <f t="shared" si="19"/>
        <v>843320</v>
      </c>
      <c r="E222" s="28"/>
      <c r="F222" s="29"/>
    </row>
    <row r="223" spans="1:7" ht="16.5" hidden="1" thickTop="1" x14ac:dyDescent="0.3">
      <c r="A223" s="256"/>
      <c r="B223" s="249" t="s">
        <v>51</v>
      </c>
      <c r="C223" s="251">
        <f>SUM(C201:C222)</f>
        <v>30572405.440000001</v>
      </c>
      <c r="D223" s="251">
        <f>SUM(D201:D222)</f>
        <v>30571668.539999999</v>
      </c>
    </row>
    <row r="224" spans="1:7" ht="16.5" hidden="1" thickTop="1" x14ac:dyDescent="0.3">
      <c r="A224" s="256"/>
      <c r="B224" s="249" t="s">
        <v>52</v>
      </c>
      <c r="C224" s="251">
        <f>+C223+C198</f>
        <v>80000000</v>
      </c>
      <c r="D224" s="251">
        <f>D223+D198</f>
        <v>79999263.099999994</v>
      </c>
      <c r="E224" s="28"/>
      <c r="F224" s="28"/>
      <c r="G224" s="28"/>
    </row>
    <row r="225" spans="1:12" ht="15.75" hidden="1" thickTop="1" x14ac:dyDescent="0.25">
      <c r="A225" s="23"/>
    </row>
    <row r="226" spans="1:12" ht="15.75" thickTop="1" x14ac:dyDescent="0.25">
      <c r="A226" s="23"/>
    </row>
    <row r="227" spans="1:12" ht="15.75" x14ac:dyDescent="0.3">
      <c r="A227" s="23"/>
      <c r="B227" s="397"/>
      <c r="C227" s="40"/>
      <c r="D227" s="41"/>
    </row>
    <row r="228" spans="1:12" ht="15.75" x14ac:dyDescent="0.3">
      <c r="B228" s="397"/>
      <c r="C228" s="40"/>
      <c r="D228" s="41"/>
    </row>
    <row r="229" spans="1:12" ht="15.75" x14ac:dyDescent="0.3">
      <c r="B229" s="397"/>
      <c r="C229" s="40"/>
      <c r="D229" s="41"/>
    </row>
    <row r="230" spans="1:12" ht="15.75" x14ac:dyDescent="0.3">
      <c r="B230" s="397"/>
      <c r="C230" s="40"/>
      <c r="D230" s="41"/>
    </row>
    <row r="231" spans="1:12" ht="15.75" x14ac:dyDescent="0.3">
      <c r="B231" s="397"/>
      <c r="C231" s="40"/>
      <c r="D231" s="41"/>
    </row>
    <row r="232" spans="1:12" ht="15.75" x14ac:dyDescent="0.3">
      <c r="B232" s="397"/>
      <c r="C232" s="40"/>
      <c r="D232" s="41"/>
    </row>
    <row r="233" spans="1:12" x14ac:dyDescent="0.25">
      <c r="B233" s="27"/>
      <c r="C233" s="42"/>
      <c r="D233" s="39"/>
    </row>
    <row r="237" spans="1:12" x14ac:dyDescent="0.25">
      <c r="B237" s="43" t="s">
        <v>53</v>
      </c>
      <c r="D237" s="12" t="s">
        <v>54</v>
      </c>
      <c r="E237" s="12"/>
      <c r="F237" s="12"/>
      <c r="G237" s="27"/>
      <c r="I237" s="27" t="s">
        <v>55</v>
      </c>
      <c r="K237" t="s">
        <v>80</v>
      </c>
    </row>
    <row r="238" spans="1:12" x14ac:dyDescent="0.25">
      <c r="D238" s="432" t="s">
        <v>56</v>
      </c>
      <c r="E238" s="432"/>
      <c r="F238" s="432"/>
      <c r="G238" s="27"/>
      <c r="H238" s="27"/>
      <c r="I238" s="27"/>
      <c r="J238" s="27"/>
      <c r="K238" s="27" t="s">
        <v>213</v>
      </c>
      <c r="L238" s="27"/>
    </row>
    <row r="239" spans="1:12" x14ac:dyDescent="0.25">
      <c r="D239" s="432" t="s">
        <v>57</v>
      </c>
      <c r="E239" s="432"/>
      <c r="F239" s="432"/>
      <c r="G239" s="27"/>
      <c r="H239" s="27"/>
      <c r="I239" s="27"/>
      <c r="J239" s="27"/>
      <c r="K239" s="27" t="s">
        <v>214</v>
      </c>
      <c r="L239" s="27"/>
    </row>
    <row r="240" spans="1:12" x14ac:dyDescent="0.25">
      <c r="D240" s="44"/>
      <c r="E240" s="44"/>
      <c r="H240" s="27"/>
      <c r="I240" s="27"/>
      <c r="J240" s="27"/>
    </row>
    <row r="241" spans="2:12" x14ac:dyDescent="0.25">
      <c r="B241" s="43" t="s">
        <v>58</v>
      </c>
      <c r="D241" s="27" t="s">
        <v>215</v>
      </c>
      <c r="H241" s="45"/>
      <c r="I241" s="45"/>
      <c r="J241" s="45"/>
      <c r="K241" s="433"/>
      <c r="L241" s="433"/>
    </row>
  </sheetData>
  <mergeCells count="29">
    <mergeCell ref="M137:N137"/>
    <mergeCell ref="C196:D196"/>
    <mergeCell ref="D238:F238"/>
    <mergeCell ref="D239:F239"/>
    <mergeCell ref="K241:L241"/>
    <mergeCell ref="A136:L136"/>
    <mergeCell ref="C137:D137"/>
    <mergeCell ref="E137:F137"/>
    <mergeCell ref="G137:H137"/>
    <mergeCell ref="I137:J137"/>
    <mergeCell ref="K137:L137"/>
    <mergeCell ref="R15:S15"/>
    <mergeCell ref="A68:L68"/>
    <mergeCell ref="C69:D69"/>
    <mergeCell ref="E69:F69"/>
    <mergeCell ref="G69:H69"/>
    <mergeCell ref="I69:J69"/>
    <mergeCell ref="K69:L69"/>
    <mergeCell ref="M69:N69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  <mergeCell ref="K15:L15"/>
  </mergeCells>
  <hyperlinks>
    <hyperlink ref="A12" r:id="rId1"/>
  </hyperlinks>
  <pageMargins left="0" right="0" top="0" bottom="0" header="0" footer="0"/>
  <pageSetup scale="60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C186" workbookViewId="0">
      <selection activeCell="D197" sqref="D197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403" t="s">
        <v>176</v>
      </c>
      <c r="J8" s="404"/>
    </row>
    <row r="9" spans="1:10" ht="5.25" customHeight="1" x14ac:dyDescent="0.25"/>
    <row r="10" spans="1:10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</row>
    <row r="11" spans="1:10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</row>
    <row r="12" spans="1:10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</row>
    <row r="13" spans="1:10" ht="4.5" customHeight="1" x14ac:dyDescent="0.25">
      <c r="A13" s="160"/>
      <c r="B13" s="160"/>
      <c r="C13" s="160"/>
      <c r="D13" s="160"/>
      <c r="E13" s="160"/>
      <c r="F13" s="160"/>
      <c r="G13" s="160"/>
      <c r="H13" s="160"/>
      <c r="I13" s="160"/>
      <c r="J13" s="160"/>
    </row>
    <row r="14" spans="1:10" ht="16.5" hidden="1" thickBot="1" x14ac:dyDescent="0.3">
      <c r="A14" s="408" t="s">
        <v>60</v>
      </c>
      <c r="B14" s="408"/>
      <c r="C14" s="408"/>
      <c r="D14" s="408"/>
      <c r="E14" s="408"/>
      <c r="F14" s="408"/>
      <c r="G14" s="408"/>
      <c r="H14" s="408"/>
      <c r="I14" s="408"/>
      <c r="J14" s="408"/>
    </row>
    <row r="15" spans="1:10" ht="30.75" hidden="1" customHeight="1" thickBot="1" x14ac:dyDescent="0.35">
      <c r="A15" s="4" t="s">
        <v>4</v>
      </c>
      <c r="B15" s="5" t="s">
        <v>5</v>
      </c>
      <c r="C15" s="446" t="s">
        <v>6</v>
      </c>
      <c r="D15" s="447"/>
      <c r="E15" s="446" t="s">
        <v>7</v>
      </c>
      <c r="F15" s="448"/>
      <c r="G15" s="446" t="s">
        <v>8</v>
      </c>
      <c r="H15" s="447"/>
      <c r="I15" s="446" t="s">
        <v>9</v>
      </c>
      <c r="J15" s="447"/>
    </row>
    <row r="16" spans="1:10" ht="15.75" hidden="1" x14ac:dyDescent="0.3">
      <c r="A16" s="6"/>
      <c r="B16" s="7"/>
      <c r="C16" s="8" t="s">
        <v>11</v>
      </c>
      <c r="D16" s="8" t="s">
        <v>12</v>
      </c>
      <c r="E16" s="8" t="s">
        <v>11</v>
      </c>
      <c r="F16" s="8" t="s">
        <v>12</v>
      </c>
      <c r="G16" s="8" t="s">
        <v>11</v>
      </c>
      <c r="H16" s="8" t="s">
        <v>12</v>
      </c>
      <c r="I16" s="8" t="s">
        <v>11</v>
      </c>
      <c r="J16" s="8" t="s">
        <v>12</v>
      </c>
    </row>
    <row r="17" spans="1:10" ht="15.75" hidden="1" x14ac:dyDescent="0.3">
      <c r="A17" s="10"/>
      <c r="B17" s="7" t="s">
        <v>13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30"/>
      <c r="B18" s="7"/>
      <c r="C18" s="31"/>
      <c r="D18" s="30"/>
      <c r="E18" s="46"/>
      <c r="F18" s="46"/>
      <c r="G18" s="30"/>
      <c r="H18" s="46"/>
      <c r="I18" s="30"/>
      <c r="J18" s="46"/>
    </row>
    <row r="19" spans="1:10" ht="15.75" hidden="1" x14ac:dyDescent="0.3">
      <c r="A19" s="30"/>
      <c r="B19" s="7" t="s">
        <v>14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34"/>
      <c r="B20" s="17" t="s">
        <v>15</v>
      </c>
      <c r="C20" s="26">
        <v>62500</v>
      </c>
      <c r="D20" s="26"/>
      <c r="E20" s="26">
        <v>62500</v>
      </c>
      <c r="F20" s="26">
        <v>56112.02</v>
      </c>
      <c r="G20" s="26">
        <v>62500</v>
      </c>
      <c r="H20" s="26"/>
      <c r="I20" s="26">
        <v>62500</v>
      </c>
      <c r="J20" s="26">
        <v>68083.009999999995</v>
      </c>
    </row>
    <row r="21" spans="1:10" hidden="1" x14ac:dyDescent="0.25">
      <c r="A21" s="34"/>
      <c r="B21" s="17" t="s">
        <v>16</v>
      </c>
      <c r="C21" s="26">
        <v>7500</v>
      </c>
      <c r="D21" s="26"/>
      <c r="E21" s="26">
        <v>7500</v>
      </c>
      <c r="F21" s="26">
        <v>10999</v>
      </c>
      <c r="G21" s="26">
        <v>7500</v>
      </c>
      <c r="H21" s="26">
        <v>11011</v>
      </c>
      <c r="I21" s="26">
        <v>7500</v>
      </c>
      <c r="J21" s="26">
        <v>10992</v>
      </c>
    </row>
    <row r="22" spans="1:10" hidden="1" x14ac:dyDescent="0.25">
      <c r="A22" s="34"/>
      <c r="B22" s="17" t="s">
        <v>17</v>
      </c>
      <c r="C22" s="26">
        <v>8133.97</v>
      </c>
      <c r="D22" s="26"/>
      <c r="E22" s="26">
        <v>8133.97</v>
      </c>
      <c r="F22" s="26"/>
      <c r="G22" s="26">
        <v>8133.97</v>
      </c>
      <c r="H22" s="26"/>
      <c r="I22" s="26">
        <v>8133.97</v>
      </c>
      <c r="J22" s="26">
        <v>4358</v>
      </c>
    </row>
    <row r="23" spans="1:10" hidden="1" x14ac:dyDescent="0.25">
      <c r="A23" s="34"/>
      <c r="B23" s="17" t="s">
        <v>18</v>
      </c>
      <c r="C23" s="26">
        <v>33333.33</v>
      </c>
      <c r="D23" s="26"/>
      <c r="E23" s="26">
        <v>33333.33</v>
      </c>
      <c r="F23" s="26"/>
      <c r="G23" s="26">
        <v>33333.33</v>
      </c>
      <c r="H23" s="26"/>
      <c r="I23" s="26">
        <v>33333.33</v>
      </c>
      <c r="J23" s="26">
        <v>45020</v>
      </c>
    </row>
    <row r="24" spans="1:10" hidden="1" x14ac:dyDescent="0.25">
      <c r="A24" s="34"/>
      <c r="B24" s="17" t="s">
        <v>20</v>
      </c>
      <c r="C24" s="26">
        <v>165141.75</v>
      </c>
      <c r="D24" s="26"/>
      <c r="E24" s="26">
        <v>165141.75</v>
      </c>
      <c r="F24" s="26"/>
      <c r="G24" s="26">
        <v>165141.75</v>
      </c>
      <c r="H24" s="26">
        <v>1000</v>
      </c>
      <c r="I24" s="26">
        <v>165141.75</v>
      </c>
      <c r="J24" s="26">
        <v>26842.86</v>
      </c>
    </row>
    <row r="25" spans="1:10" hidden="1" x14ac:dyDescent="0.25">
      <c r="A25" s="34"/>
      <c r="B25" s="17" t="s">
        <v>21</v>
      </c>
      <c r="C25" s="26">
        <v>40000</v>
      </c>
      <c r="D25" s="26"/>
      <c r="E25" s="26">
        <v>40000</v>
      </c>
      <c r="F25" s="26"/>
      <c r="G25" s="26">
        <v>40000</v>
      </c>
      <c r="H25" s="26"/>
      <c r="I25" s="26">
        <v>40000</v>
      </c>
      <c r="J25" s="26">
        <v>76240</v>
      </c>
    </row>
    <row r="26" spans="1:10" hidden="1" x14ac:dyDescent="0.25">
      <c r="A26" s="34"/>
      <c r="B26" s="17" t="s">
        <v>22</v>
      </c>
      <c r="C26" s="26">
        <v>26305.03</v>
      </c>
      <c r="D26" s="26"/>
      <c r="E26" s="26">
        <v>26305.03</v>
      </c>
      <c r="F26" s="26"/>
      <c r="G26" s="26">
        <v>26305.03</v>
      </c>
      <c r="H26" s="26">
        <v>46532.639999999999</v>
      </c>
      <c r="I26" s="26">
        <v>26305.03</v>
      </c>
      <c r="J26" s="26">
        <v>55063.68</v>
      </c>
    </row>
    <row r="27" spans="1:10" ht="16.5" hidden="1" thickBot="1" x14ac:dyDescent="0.35">
      <c r="A27" s="34"/>
      <c r="B27" s="19" t="s">
        <v>23</v>
      </c>
      <c r="C27" s="35">
        <f t="shared" ref="C27:J27" si="1">SUM(C20:C26)</f>
        <v>342914.07999999996</v>
      </c>
      <c r="D27" s="35">
        <f t="shared" si="1"/>
        <v>0</v>
      </c>
      <c r="E27" s="35">
        <f t="shared" si="1"/>
        <v>342914.07999999996</v>
      </c>
      <c r="F27" s="35">
        <f t="shared" si="1"/>
        <v>67111.01999999999</v>
      </c>
      <c r="G27" s="35">
        <f t="shared" si="1"/>
        <v>342914.07999999996</v>
      </c>
      <c r="H27" s="35">
        <f t="shared" si="1"/>
        <v>58543.64</v>
      </c>
      <c r="I27" s="35">
        <f t="shared" si="1"/>
        <v>342914.07999999996</v>
      </c>
      <c r="J27" s="35">
        <f t="shared" si="1"/>
        <v>286599.55</v>
      </c>
    </row>
    <row r="28" spans="1:10" ht="15.75" hidden="1" x14ac:dyDescent="0.3">
      <c r="A28" s="34"/>
      <c r="B28" s="20" t="s">
        <v>24</v>
      </c>
      <c r="C28" s="36"/>
      <c r="D28" s="36"/>
      <c r="E28" s="36"/>
      <c r="F28" s="36"/>
      <c r="G28" s="36"/>
      <c r="H28" s="36"/>
      <c r="I28" s="36"/>
      <c r="J28" s="36"/>
    </row>
    <row r="29" spans="1:10" hidden="1" x14ac:dyDescent="0.25">
      <c r="A29" s="34"/>
      <c r="B29" s="17" t="s">
        <v>25</v>
      </c>
      <c r="C29" s="26">
        <v>60936.45</v>
      </c>
      <c r="D29" s="26"/>
      <c r="E29" s="26">
        <v>60936.45</v>
      </c>
      <c r="F29" s="26"/>
      <c r="G29" s="26">
        <v>60936.45</v>
      </c>
      <c r="H29" s="26"/>
      <c r="I29" s="26">
        <v>60936.45</v>
      </c>
      <c r="J29" s="26">
        <v>202940.25</v>
      </c>
    </row>
    <row r="30" spans="1:10" hidden="1" x14ac:dyDescent="0.25">
      <c r="A30" s="34"/>
      <c r="B30" s="17" t="s">
        <v>26</v>
      </c>
      <c r="C30" s="26">
        <v>600</v>
      </c>
      <c r="D30" s="26"/>
      <c r="E30" s="26">
        <v>600</v>
      </c>
      <c r="F30" s="26"/>
      <c r="G30" s="26">
        <v>600</v>
      </c>
      <c r="H30" s="26"/>
      <c r="I30" s="26">
        <v>600</v>
      </c>
      <c r="J30" s="26"/>
    </row>
    <row r="31" spans="1:10" hidden="1" x14ac:dyDescent="0.25">
      <c r="A31" s="34"/>
      <c r="B31" s="17" t="s">
        <v>49</v>
      </c>
      <c r="C31" s="26">
        <v>945.42</v>
      </c>
      <c r="D31" s="26"/>
      <c r="E31" s="26">
        <v>945.42</v>
      </c>
      <c r="F31" s="26"/>
      <c r="G31" s="26">
        <v>945.42</v>
      </c>
      <c r="H31" s="26"/>
      <c r="I31" s="26">
        <v>945.42</v>
      </c>
      <c r="J31" s="26"/>
    </row>
    <row r="32" spans="1:10" hidden="1" x14ac:dyDescent="0.25">
      <c r="A32" s="34"/>
      <c r="B32" s="17" t="s">
        <v>27</v>
      </c>
      <c r="C32" s="26">
        <v>169652.57</v>
      </c>
      <c r="D32" s="26"/>
      <c r="E32" s="26">
        <v>169652.57</v>
      </c>
      <c r="F32" s="26"/>
      <c r="G32" s="26">
        <v>169652.57</v>
      </c>
      <c r="H32" s="26"/>
      <c r="I32" s="26">
        <v>169652.57</v>
      </c>
      <c r="J32" s="26">
        <v>178282.05</v>
      </c>
    </row>
    <row r="33" spans="1:10" hidden="1" x14ac:dyDescent="0.25">
      <c r="A33" s="34"/>
      <c r="B33" s="17" t="s">
        <v>28</v>
      </c>
      <c r="C33" s="26">
        <v>912</v>
      </c>
      <c r="D33" s="26"/>
      <c r="E33" s="26">
        <v>912</v>
      </c>
      <c r="F33" s="26"/>
      <c r="G33" s="26">
        <v>912</v>
      </c>
      <c r="H33" s="26"/>
      <c r="I33" s="26">
        <v>912</v>
      </c>
      <c r="J33" s="26"/>
    </row>
    <row r="34" spans="1:10" hidden="1" x14ac:dyDescent="0.25">
      <c r="A34" s="34"/>
      <c r="B34" s="17" t="s">
        <v>29</v>
      </c>
      <c r="C34" s="26">
        <v>427229.65</v>
      </c>
      <c r="D34" s="26"/>
      <c r="E34" s="26">
        <v>427229.65</v>
      </c>
      <c r="F34" s="26"/>
      <c r="G34" s="26">
        <v>427229.65</v>
      </c>
      <c r="H34" s="26"/>
      <c r="I34" s="26">
        <v>427229.65</v>
      </c>
      <c r="J34" s="26">
        <v>1425199.8</v>
      </c>
    </row>
    <row r="35" spans="1:10" hidden="1" x14ac:dyDescent="0.25">
      <c r="A35" s="34"/>
      <c r="B35" s="17" t="s">
        <v>30</v>
      </c>
      <c r="C35" s="26">
        <v>100</v>
      </c>
      <c r="D35" s="26"/>
      <c r="E35" s="26">
        <v>100</v>
      </c>
      <c r="F35" s="26"/>
      <c r="G35" s="26">
        <v>100</v>
      </c>
      <c r="H35" s="26"/>
      <c r="I35" s="26">
        <v>100</v>
      </c>
      <c r="J35" s="26"/>
    </row>
    <row r="36" spans="1:10" hidden="1" x14ac:dyDescent="0.25">
      <c r="A36" s="34"/>
      <c r="B36" s="17" t="s">
        <v>31</v>
      </c>
      <c r="C36" s="26">
        <v>13579.7</v>
      </c>
      <c r="D36" s="26"/>
      <c r="E36" s="26">
        <v>13579.7</v>
      </c>
      <c r="F36" s="26"/>
      <c r="G36" s="26">
        <v>13579.7</v>
      </c>
      <c r="H36" s="26"/>
      <c r="I36" s="26">
        <v>13579.7</v>
      </c>
      <c r="J36" s="26">
        <v>75162.240000000005</v>
      </c>
    </row>
    <row r="37" spans="1:10" hidden="1" x14ac:dyDescent="0.25">
      <c r="A37" s="34"/>
      <c r="B37" s="17" t="s">
        <v>33</v>
      </c>
      <c r="C37" s="26">
        <v>310</v>
      </c>
      <c r="D37" s="26"/>
      <c r="E37" s="26">
        <v>310</v>
      </c>
      <c r="F37" s="26"/>
      <c r="G37" s="26">
        <v>310</v>
      </c>
      <c r="H37" s="26"/>
      <c r="I37" s="26">
        <v>310</v>
      </c>
      <c r="J37" s="26"/>
    </row>
    <row r="38" spans="1:10" hidden="1" x14ac:dyDescent="0.25">
      <c r="A38" s="34"/>
      <c r="B38" s="17" t="s">
        <v>34</v>
      </c>
      <c r="C38" s="26">
        <v>10809.43</v>
      </c>
      <c r="D38" s="26"/>
      <c r="E38" s="26">
        <v>10809.43</v>
      </c>
      <c r="F38" s="26"/>
      <c r="G38" s="26">
        <v>10809.43</v>
      </c>
      <c r="H38" s="26"/>
      <c r="I38" s="26">
        <v>10809.43</v>
      </c>
      <c r="J38" s="26">
        <v>14528.6</v>
      </c>
    </row>
    <row r="39" spans="1:10" hidden="1" x14ac:dyDescent="0.25">
      <c r="A39" s="34"/>
      <c r="B39" s="17" t="s">
        <v>35</v>
      </c>
      <c r="C39" s="26">
        <v>1780006.32</v>
      </c>
      <c r="D39" s="26"/>
      <c r="E39" s="26">
        <v>1780006.32</v>
      </c>
      <c r="F39" s="26"/>
      <c r="G39" s="26">
        <v>1780006.32</v>
      </c>
      <c r="H39" s="26"/>
      <c r="I39" s="26">
        <v>1780006.32</v>
      </c>
      <c r="J39" s="26">
        <v>1545914.81</v>
      </c>
    </row>
    <row r="40" spans="1:10" hidden="1" x14ac:dyDescent="0.25">
      <c r="A40" s="34"/>
      <c r="B40" s="17" t="s">
        <v>36</v>
      </c>
      <c r="C40" s="26">
        <v>2208.6999999999998</v>
      </c>
      <c r="D40" s="26"/>
      <c r="E40" s="26">
        <v>2208.6999999999998</v>
      </c>
      <c r="F40" s="26"/>
      <c r="G40" s="26">
        <v>2208.6999999999998</v>
      </c>
      <c r="H40" s="26"/>
      <c r="I40" s="26">
        <v>2208.6999999999998</v>
      </c>
      <c r="J40" s="26">
        <v>15300</v>
      </c>
    </row>
    <row r="41" spans="1:10" hidden="1" x14ac:dyDescent="0.25">
      <c r="A41" s="34"/>
      <c r="B41" s="17" t="s">
        <v>37</v>
      </c>
      <c r="C41" s="26">
        <v>8105.1</v>
      </c>
      <c r="D41" s="26"/>
      <c r="E41" s="26">
        <v>8105.1</v>
      </c>
      <c r="F41" s="26"/>
      <c r="G41" s="26">
        <v>8105.1</v>
      </c>
      <c r="H41" s="26"/>
      <c r="I41" s="26">
        <v>8105.1</v>
      </c>
      <c r="J41" s="26"/>
    </row>
    <row r="42" spans="1:10" hidden="1" x14ac:dyDescent="0.25">
      <c r="A42" s="34"/>
      <c r="B42" s="17" t="s">
        <v>38</v>
      </c>
      <c r="C42" s="26">
        <v>165.5</v>
      </c>
      <c r="D42" s="26"/>
      <c r="E42" s="26">
        <v>165.5</v>
      </c>
      <c r="F42" s="26"/>
      <c r="G42" s="26">
        <v>165.5</v>
      </c>
      <c r="H42" s="26"/>
      <c r="I42" s="26">
        <v>165.5</v>
      </c>
      <c r="J42" s="26"/>
    </row>
    <row r="43" spans="1:10" ht="16.5" hidden="1" thickBot="1" x14ac:dyDescent="0.35">
      <c r="A43" s="34"/>
      <c r="B43" s="21" t="s">
        <v>39</v>
      </c>
      <c r="C43" s="35">
        <f t="shared" ref="C43:J43" si="2">SUM(C29:C42)</f>
        <v>2475560.8400000003</v>
      </c>
      <c r="D43" s="35">
        <f t="shared" si="2"/>
        <v>0</v>
      </c>
      <c r="E43" s="35">
        <f t="shared" si="2"/>
        <v>2475560.8400000003</v>
      </c>
      <c r="F43" s="35">
        <f t="shared" si="2"/>
        <v>0</v>
      </c>
      <c r="G43" s="35">
        <f t="shared" si="2"/>
        <v>2475560.8400000003</v>
      </c>
      <c r="H43" s="35">
        <f t="shared" si="2"/>
        <v>0</v>
      </c>
      <c r="I43" s="35">
        <f t="shared" si="2"/>
        <v>2475560.8400000003</v>
      </c>
      <c r="J43" s="35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408" t="s">
        <v>61</v>
      </c>
      <c r="B46" s="408"/>
      <c r="C46" s="408"/>
      <c r="D46" s="408"/>
      <c r="E46" s="408"/>
      <c r="F46" s="408"/>
      <c r="G46" s="408"/>
      <c r="H46" s="408"/>
      <c r="I46" s="408"/>
      <c r="J46" s="408"/>
    </row>
    <row r="47" spans="1:10" ht="28.5" hidden="1" customHeight="1" x14ac:dyDescent="0.25">
      <c r="A47" s="94" t="s">
        <v>4</v>
      </c>
      <c r="B47" s="47" t="s">
        <v>62</v>
      </c>
      <c r="C47" s="416" t="s">
        <v>63</v>
      </c>
      <c r="D47" s="444"/>
      <c r="E47" s="416" t="s">
        <v>64</v>
      </c>
      <c r="F47" s="445"/>
      <c r="G47" s="162" t="s">
        <v>65</v>
      </c>
      <c r="H47" s="163"/>
      <c r="I47" s="163"/>
      <c r="J47" s="163"/>
    </row>
    <row r="48" spans="1:10" hidden="1" x14ac:dyDescent="0.25">
      <c r="A48" s="161"/>
      <c r="B48" s="48" t="s">
        <v>66</v>
      </c>
      <c r="C48" s="161" t="s">
        <v>67</v>
      </c>
      <c r="D48" s="161" t="s">
        <v>68</v>
      </c>
      <c r="E48" s="161" t="s">
        <v>67</v>
      </c>
      <c r="F48" s="161" t="s">
        <v>68</v>
      </c>
      <c r="G48" s="161" t="s">
        <v>67</v>
      </c>
      <c r="H48" s="161" t="s">
        <v>68</v>
      </c>
      <c r="I48" s="161"/>
      <c r="J48" s="161"/>
    </row>
    <row r="49" spans="1:10" hidden="1" x14ac:dyDescent="0.25">
      <c r="A49" s="38"/>
      <c r="B49" s="38"/>
      <c r="C49" s="38"/>
      <c r="D49" s="38"/>
      <c r="E49" s="38"/>
      <c r="F49" s="38"/>
      <c r="G49" s="38"/>
      <c r="H49" s="38"/>
      <c r="I49" s="38"/>
      <c r="J49" s="38"/>
    </row>
    <row r="50" spans="1:10" hidden="1" x14ac:dyDescent="0.25">
      <c r="A50" s="38"/>
      <c r="B50" s="38"/>
      <c r="C50" s="38"/>
      <c r="D50" s="38"/>
      <c r="E50" s="38"/>
      <c r="F50" s="38"/>
      <c r="G50" s="38"/>
      <c r="H50" s="38"/>
      <c r="I50" s="38"/>
      <c r="J50" s="38"/>
    </row>
    <row r="51" spans="1:10" hidden="1" x14ac:dyDescent="0.25">
      <c r="A51" s="38"/>
      <c r="B51" s="48" t="s">
        <v>69</v>
      </c>
      <c r="C51" s="38"/>
      <c r="D51" s="38"/>
      <c r="E51" s="38"/>
      <c r="F51" s="38"/>
      <c r="G51" s="38"/>
      <c r="H51" s="38"/>
      <c r="I51" s="38"/>
      <c r="J51" s="38"/>
    </row>
    <row r="52" spans="1:10" hidden="1" x14ac:dyDescent="0.25">
      <c r="A52" s="38"/>
      <c r="B52" s="38" t="s">
        <v>70</v>
      </c>
      <c r="C52" s="38"/>
      <c r="D52" s="38"/>
      <c r="E52" s="38"/>
      <c r="F52" s="38"/>
      <c r="G52" s="38"/>
      <c r="H52" s="38"/>
      <c r="I52" s="38"/>
      <c r="J52" s="38"/>
    </row>
    <row r="53" spans="1:10" hidden="1" x14ac:dyDescent="0.25">
      <c r="A53" s="38"/>
      <c r="B53" s="38"/>
      <c r="C53" s="38"/>
      <c r="D53" s="38"/>
      <c r="E53" s="38"/>
      <c r="F53" s="38"/>
      <c r="G53" s="38"/>
      <c r="H53" s="38"/>
      <c r="I53" s="38"/>
      <c r="J53" s="38"/>
    </row>
    <row r="54" spans="1:10" hidden="1" x14ac:dyDescent="0.25">
      <c r="A54" s="38"/>
      <c r="B54" s="38"/>
      <c r="C54" s="38"/>
      <c r="D54" s="38"/>
      <c r="E54" s="38"/>
      <c r="F54" s="38"/>
      <c r="G54" s="38"/>
      <c r="H54" s="38"/>
      <c r="I54" s="38"/>
      <c r="J54" s="38"/>
    </row>
    <row r="55" spans="1:10" hidden="1" x14ac:dyDescent="0.25">
      <c r="A55" s="38"/>
      <c r="B55" s="38"/>
      <c r="C55" s="38"/>
      <c r="D55" s="38"/>
      <c r="E55" s="38"/>
      <c r="F55" s="38"/>
      <c r="G55" s="38"/>
      <c r="H55" s="38"/>
      <c r="I55" s="38"/>
      <c r="J55" s="38"/>
    </row>
    <row r="56" spans="1:10" hidden="1" x14ac:dyDescent="0.25">
      <c r="A56" s="38"/>
      <c r="B56" s="38"/>
      <c r="C56" s="38"/>
      <c r="D56" s="38"/>
      <c r="E56" s="38"/>
      <c r="F56" s="38"/>
      <c r="G56" s="38"/>
      <c r="H56" s="38"/>
      <c r="I56" s="38"/>
      <c r="J56" s="38"/>
    </row>
    <row r="57" spans="1:10" hidden="1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 hidden="1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hidden="1" x14ac:dyDescent="0.25">
      <c r="A59" s="38"/>
      <c r="B59" s="38"/>
      <c r="C59" s="38"/>
      <c r="D59" s="38"/>
      <c r="E59" s="38"/>
      <c r="F59" s="38"/>
      <c r="G59" s="38"/>
      <c r="H59" s="38"/>
      <c r="I59" s="38"/>
      <c r="J59" s="38"/>
    </row>
    <row r="60" spans="1:10" hidden="1" x14ac:dyDescent="0.25">
      <c r="A60" s="449" t="s">
        <v>71</v>
      </c>
      <c r="B60" s="449"/>
      <c r="C60" s="38"/>
      <c r="D60" s="38"/>
      <c r="E60" s="38"/>
      <c r="F60" s="38"/>
      <c r="G60" s="38"/>
      <c r="H60" s="38"/>
      <c r="I60" s="38"/>
      <c r="J60" s="38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408" t="s">
        <v>72</v>
      </c>
      <c r="B73" s="408"/>
      <c r="C73" s="408"/>
      <c r="D73" s="408"/>
      <c r="E73" s="408"/>
      <c r="F73" s="408"/>
      <c r="G73" s="408"/>
      <c r="H73" s="408"/>
      <c r="I73" s="408"/>
      <c r="J73" s="408"/>
    </row>
    <row r="74" spans="1:10" ht="16.5" hidden="1" customHeight="1" thickBot="1" x14ac:dyDescent="0.35">
      <c r="A74" s="4" t="s">
        <v>4</v>
      </c>
      <c r="B74" s="5" t="s">
        <v>5</v>
      </c>
      <c r="C74" s="446" t="s">
        <v>41</v>
      </c>
      <c r="D74" s="447"/>
      <c r="E74" s="446" t="s">
        <v>42</v>
      </c>
      <c r="F74" s="448"/>
      <c r="G74" s="446" t="s">
        <v>43</v>
      </c>
      <c r="H74" s="447"/>
      <c r="I74" s="446" t="s">
        <v>44</v>
      </c>
      <c r="J74" s="447"/>
    </row>
    <row r="75" spans="1:10" ht="15.75" hidden="1" x14ac:dyDescent="0.3">
      <c r="A75" s="6"/>
      <c r="B75" s="7"/>
      <c r="C75" s="8" t="s">
        <v>11</v>
      </c>
      <c r="D75" s="8" t="s">
        <v>12</v>
      </c>
      <c r="E75" s="8" t="s">
        <v>11</v>
      </c>
      <c r="F75" s="8" t="s">
        <v>12</v>
      </c>
      <c r="G75" s="8" t="s">
        <v>11</v>
      </c>
      <c r="H75" s="8" t="s">
        <v>12</v>
      </c>
      <c r="I75" s="8" t="s">
        <v>11</v>
      </c>
      <c r="J75" s="8" t="s">
        <v>12</v>
      </c>
    </row>
    <row r="76" spans="1:10" ht="15.75" hidden="1" x14ac:dyDescent="0.3">
      <c r="A76" s="10"/>
      <c r="B76" s="7" t="s">
        <v>13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30"/>
      <c r="B77" s="7"/>
      <c r="C77" s="30"/>
      <c r="D77" s="30"/>
      <c r="E77" s="30"/>
      <c r="F77" s="46"/>
      <c r="G77" s="46"/>
      <c r="H77" s="46"/>
      <c r="I77" s="46"/>
      <c r="J77" s="46"/>
    </row>
    <row r="78" spans="1:10" ht="15.75" hidden="1" x14ac:dyDescent="0.3">
      <c r="A78" s="30"/>
      <c r="B78" s="7" t="s">
        <v>14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34"/>
      <c r="B79" s="17" t="s">
        <v>15</v>
      </c>
      <c r="C79" s="26">
        <v>62500</v>
      </c>
      <c r="D79" s="26">
        <v>138609.60999999999</v>
      </c>
      <c r="E79" s="26">
        <v>62500</v>
      </c>
      <c r="F79" s="26"/>
      <c r="G79" s="26"/>
      <c r="H79" s="26"/>
      <c r="I79" s="26"/>
      <c r="J79" s="26"/>
    </row>
    <row r="80" spans="1:10" hidden="1" x14ac:dyDescent="0.25">
      <c r="A80" s="34"/>
      <c r="B80" s="17" t="s">
        <v>16</v>
      </c>
      <c r="C80" s="26">
        <v>7500</v>
      </c>
      <c r="D80" s="26">
        <v>9818.25</v>
      </c>
      <c r="E80" s="26">
        <v>7500</v>
      </c>
      <c r="F80" s="26">
        <v>9560.36</v>
      </c>
      <c r="G80" s="26"/>
      <c r="H80" s="26"/>
      <c r="I80" s="26"/>
      <c r="J80" s="26"/>
    </row>
    <row r="81" spans="1:10" hidden="1" x14ac:dyDescent="0.25">
      <c r="A81" s="34"/>
      <c r="B81" s="17" t="s">
        <v>17</v>
      </c>
      <c r="C81" s="26">
        <v>8133.97</v>
      </c>
      <c r="D81" s="26"/>
      <c r="E81" s="26">
        <v>8133.97</v>
      </c>
      <c r="F81" s="26">
        <v>39787</v>
      </c>
      <c r="G81" s="26"/>
      <c r="H81" s="26"/>
      <c r="I81" s="26"/>
      <c r="J81" s="26"/>
    </row>
    <row r="82" spans="1:10" hidden="1" x14ac:dyDescent="0.25">
      <c r="A82" s="34"/>
      <c r="B82" s="17" t="s">
        <v>18</v>
      </c>
      <c r="C82" s="26">
        <v>33333.33</v>
      </c>
      <c r="D82" s="26">
        <v>19161.8</v>
      </c>
      <c r="E82" s="26">
        <v>33333.33</v>
      </c>
      <c r="F82" s="26"/>
      <c r="G82" s="26"/>
      <c r="H82" s="26"/>
      <c r="I82" s="26"/>
      <c r="J82" s="26"/>
    </row>
    <row r="83" spans="1:10" hidden="1" x14ac:dyDescent="0.25">
      <c r="A83" s="34"/>
      <c r="B83" s="17" t="s">
        <v>20</v>
      </c>
      <c r="C83" s="26">
        <v>165141.75</v>
      </c>
      <c r="D83" s="26">
        <v>4057.14</v>
      </c>
      <c r="E83" s="26">
        <v>165141.75</v>
      </c>
      <c r="F83" s="26">
        <v>184282.78</v>
      </c>
      <c r="G83" s="26"/>
      <c r="H83" s="26"/>
      <c r="I83" s="26"/>
      <c r="J83" s="26"/>
    </row>
    <row r="84" spans="1:10" hidden="1" x14ac:dyDescent="0.25">
      <c r="A84" s="34"/>
      <c r="B84" s="17" t="s">
        <v>21</v>
      </c>
      <c r="C84" s="26">
        <v>40000</v>
      </c>
      <c r="D84" s="26">
        <v>38120</v>
      </c>
      <c r="E84" s="26">
        <v>40000</v>
      </c>
      <c r="F84" s="26">
        <v>38120</v>
      </c>
      <c r="G84" s="26"/>
      <c r="H84" s="26"/>
      <c r="I84" s="26"/>
      <c r="J84" s="26"/>
    </row>
    <row r="85" spans="1:10" hidden="1" x14ac:dyDescent="0.25">
      <c r="A85" s="34"/>
      <c r="B85" s="17" t="s">
        <v>22</v>
      </c>
      <c r="C85" s="26">
        <v>26305.03</v>
      </c>
      <c r="D85" s="26">
        <v>48548.639999999999</v>
      </c>
      <c r="E85" s="26">
        <v>26305.03</v>
      </c>
      <c r="F85" s="26">
        <v>44604</v>
      </c>
      <c r="G85" s="26"/>
      <c r="H85" s="26"/>
      <c r="I85" s="26"/>
      <c r="J85" s="26"/>
    </row>
    <row r="86" spans="1:10" ht="16.5" hidden="1" thickBot="1" x14ac:dyDescent="0.35">
      <c r="A86" s="34"/>
      <c r="B86" s="19" t="s">
        <v>23</v>
      </c>
      <c r="C86" s="35">
        <f t="shared" ref="C86:J86" si="4">SUM(C79:C85)</f>
        <v>342914.07999999996</v>
      </c>
      <c r="D86" s="35">
        <f t="shared" si="4"/>
        <v>258315.44</v>
      </c>
      <c r="E86" s="35">
        <f t="shared" si="4"/>
        <v>342914.07999999996</v>
      </c>
      <c r="F86" s="35">
        <f t="shared" si="4"/>
        <v>316354.14</v>
      </c>
      <c r="G86" s="35">
        <f t="shared" si="4"/>
        <v>0</v>
      </c>
      <c r="H86" s="35">
        <f t="shared" si="4"/>
        <v>0</v>
      </c>
      <c r="I86" s="35">
        <f t="shared" si="4"/>
        <v>0</v>
      </c>
      <c r="J86" s="35">
        <f t="shared" si="4"/>
        <v>0</v>
      </c>
    </row>
    <row r="87" spans="1:10" ht="15.75" hidden="1" x14ac:dyDescent="0.3">
      <c r="A87" s="34"/>
      <c r="B87" s="20" t="s">
        <v>24</v>
      </c>
      <c r="C87" s="36"/>
      <c r="D87" s="36"/>
      <c r="E87" s="36"/>
      <c r="F87" s="36"/>
      <c r="G87" s="36"/>
      <c r="H87" s="36"/>
      <c r="I87" s="36"/>
      <c r="J87" s="36"/>
    </row>
    <row r="88" spans="1:10" hidden="1" x14ac:dyDescent="0.25">
      <c r="A88" s="34"/>
      <c r="B88" s="17" t="s">
        <v>25</v>
      </c>
      <c r="C88" s="26">
        <v>60936.45</v>
      </c>
      <c r="D88" s="26">
        <v>1023</v>
      </c>
      <c r="E88" s="26">
        <v>60936.45</v>
      </c>
      <c r="F88" s="26">
        <v>58023.7</v>
      </c>
      <c r="G88" s="26"/>
      <c r="H88" s="26"/>
      <c r="I88" s="26"/>
      <c r="J88" s="26"/>
    </row>
    <row r="89" spans="1:10" hidden="1" x14ac:dyDescent="0.25">
      <c r="A89" s="34"/>
      <c r="B89" s="17" t="s">
        <v>26</v>
      </c>
      <c r="C89" s="26">
        <v>600</v>
      </c>
      <c r="D89" s="26"/>
      <c r="E89" s="26">
        <v>600</v>
      </c>
      <c r="F89" s="26"/>
      <c r="G89" s="26"/>
      <c r="H89" s="26"/>
      <c r="I89" s="26"/>
      <c r="J89" s="26"/>
    </row>
    <row r="90" spans="1:10" hidden="1" x14ac:dyDescent="0.25">
      <c r="A90" s="34"/>
      <c r="B90" s="17" t="s">
        <v>49</v>
      </c>
      <c r="C90" s="26">
        <v>945.42</v>
      </c>
      <c r="D90" s="26"/>
      <c r="E90" s="26">
        <v>945.42</v>
      </c>
      <c r="F90" s="26"/>
      <c r="G90" s="26"/>
      <c r="H90" s="26"/>
      <c r="I90" s="26"/>
      <c r="J90" s="26"/>
    </row>
    <row r="91" spans="1:10" hidden="1" x14ac:dyDescent="0.25">
      <c r="A91" s="34"/>
      <c r="B91" s="17" t="s">
        <v>27</v>
      </c>
      <c r="C91" s="26">
        <v>169652.57</v>
      </c>
      <c r="D91" s="26">
        <v>181188.84</v>
      </c>
      <c r="E91" s="26">
        <v>169652.57</v>
      </c>
      <c r="F91" s="26">
        <v>66957.58</v>
      </c>
      <c r="G91" s="26"/>
      <c r="H91" s="26"/>
      <c r="I91" s="26"/>
      <c r="J91" s="26"/>
    </row>
    <row r="92" spans="1:10" hidden="1" x14ac:dyDescent="0.25">
      <c r="A92" s="34"/>
      <c r="B92" s="17" t="s">
        <v>28</v>
      </c>
      <c r="C92" s="26">
        <v>912</v>
      </c>
      <c r="D92" s="26"/>
      <c r="E92" s="26">
        <v>912</v>
      </c>
      <c r="F92" s="26"/>
      <c r="G92" s="26"/>
      <c r="H92" s="26"/>
      <c r="I92" s="26"/>
      <c r="J92" s="26"/>
    </row>
    <row r="93" spans="1:10" hidden="1" x14ac:dyDescent="0.25">
      <c r="A93" s="34"/>
      <c r="B93" s="17" t="s">
        <v>29</v>
      </c>
      <c r="C93" s="26">
        <v>427229.65</v>
      </c>
      <c r="D93" s="26">
        <v>535053.32999999996</v>
      </c>
      <c r="E93" s="26">
        <v>427229.65</v>
      </c>
      <c r="F93" s="26">
        <v>261536.69</v>
      </c>
      <c r="G93" s="26"/>
      <c r="H93" s="26"/>
      <c r="I93" s="26"/>
      <c r="J93" s="26"/>
    </row>
    <row r="94" spans="1:10" hidden="1" x14ac:dyDescent="0.25">
      <c r="A94" s="34"/>
      <c r="B94" s="17" t="s">
        <v>30</v>
      </c>
      <c r="C94" s="26">
        <v>100</v>
      </c>
      <c r="D94" s="26"/>
      <c r="E94" s="26">
        <v>100</v>
      </c>
      <c r="F94" s="26"/>
      <c r="G94" s="26"/>
      <c r="H94" s="26"/>
      <c r="I94" s="26"/>
      <c r="J94" s="26"/>
    </row>
    <row r="95" spans="1:10" hidden="1" x14ac:dyDescent="0.25">
      <c r="A95" s="34"/>
      <c r="B95" s="17" t="s">
        <v>31</v>
      </c>
      <c r="C95" s="26">
        <v>13579.7</v>
      </c>
      <c r="D95" s="26">
        <v>6224.76</v>
      </c>
      <c r="E95" s="26">
        <v>13579.7</v>
      </c>
      <c r="F95" s="26">
        <v>6630</v>
      </c>
      <c r="G95" s="26"/>
      <c r="H95" s="26"/>
      <c r="I95" s="26"/>
      <c r="J95" s="26"/>
    </row>
    <row r="96" spans="1:10" hidden="1" x14ac:dyDescent="0.25">
      <c r="A96" s="34"/>
      <c r="B96" s="17" t="s">
        <v>33</v>
      </c>
      <c r="C96" s="26">
        <v>310</v>
      </c>
      <c r="D96" s="26">
        <v>3610</v>
      </c>
      <c r="E96" s="26">
        <v>310</v>
      </c>
      <c r="F96" s="26"/>
      <c r="G96" s="26"/>
      <c r="H96" s="26"/>
      <c r="I96" s="26"/>
      <c r="J96" s="26"/>
    </row>
    <row r="97" spans="1:10" hidden="1" x14ac:dyDescent="0.25">
      <c r="A97" s="34"/>
      <c r="B97" s="17" t="s">
        <v>34</v>
      </c>
      <c r="C97" s="26">
        <v>10809.43</v>
      </c>
      <c r="D97" s="26">
        <v>39404.76</v>
      </c>
      <c r="E97" s="26">
        <v>10809.43</v>
      </c>
      <c r="F97" s="26">
        <v>23463</v>
      </c>
      <c r="G97" s="26"/>
      <c r="H97" s="26"/>
      <c r="I97" s="26"/>
      <c r="J97" s="26"/>
    </row>
    <row r="98" spans="1:10" hidden="1" x14ac:dyDescent="0.25">
      <c r="A98" s="34"/>
      <c r="B98" s="17" t="s">
        <v>35</v>
      </c>
      <c r="C98" s="26">
        <v>1780006.32</v>
      </c>
      <c r="D98" s="26">
        <v>2752150.16</v>
      </c>
      <c r="E98" s="26">
        <v>1780006.32</v>
      </c>
      <c r="F98" s="26">
        <v>1617110.07</v>
      </c>
      <c r="G98" s="26"/>
      <c r="H98" s="26"/>
      <c r="I98" s="26"/>
      <c r="J98" s="26"/>
    </row>
    <row r="99" spans="1:10" hidden="1" x14ac:dyDescent="0.25">
      <c r="A99" s="34"/>
      <c r="B99" s="17" t="s">
        <v>36</v>
      </c>
      <c r="C99" s="26">
        <v>2208.6999999999998</v>
      </c>
      <c r="D99" s="26"/>
      <c r="E99" s="26">
        <v>2208.6999999999998</v>
      </c>
      <c r="F99" s="26">
        <v>11097</v>
      </c>
      <c r="G99" s="26"/>
      <c r="H99" s="26"/>
      <c r="I99" s="26"/>
      <c r="J99" s="26"/>
    </row>
    <row r="100" spans="1:10" hidden="1" x14ac:dyDescent="0.25">
      <c r="A100" s="34"/>
      <c r="B100" s="17" t="s">
        <v>37</v>
      </c>
      <c r="C100" s="26">
        <v>8105.1</v>
      </c>
      <c r="D100" s="26">
        <v>43640</v>
      </c>
      <c r="E100" s="26">
        <v>8105.1</v>
      </c>
      <c r="F100" s="26"/>
      <c r="G100" s="26"/>
      <c r="H100" s="26"/>
      <c r="I100" s="26"/>
      <c r="J100" s="26"/>
    </row>
    <row r="101" spans="1:10" hidden="1" x14ac:dyDescent="0.25">
      <c r="A101" s="34"/>
      <c r="B101" s="17" t="s">
        <v>38</v>
      </c>
      <c r="C101" s="26">
        <v>165.5</v>
      </c>
      <c r="D101" s="26"/>
      <c r="E101" s="26">
        <v>165.5</v>
      </c>
      <c r="F101" s="26"/>
      <c r="G101" s="26"/>
      <c r="H101" s="26"/>
      <c r="I101" s="26"/>
      <c r="J101" s="26"/>
    </row>
    <row r="102" spans="1:10" ht="16.5" hidden="1" thickBot="1" x14ac:dyDescent="0.35">
      <c r="A102" s="34"/>
      <c r="B102" s="21" t="s">
        <v>39</v>
      </c>
      <c r="C102" s="35">
        <f t="shared" ref="C102:J102" si="5">SUM(C88:C101)</f>
        <v>2475560.8400000003</v>
      </c>
      <c r="D102" s="35">
        <f t="shared" si="5"/>
        <v>3562294.85</v>
      </c>
      <c r="E102" s="35">
        <f t="shared" si="5"/>
        <v>2475560.8400000003</v>
      </c>
      <c r="F102" s="35">
        <f t="shared" si="5"/>
        <v>2044818.04</v>
      </c>
      <c r="G102" s="35">
        <f t="shared" si="5"/>
        <v>0</v>
      </c>
      <c r="H102" s="35">
        <f t="shared" si="5"/>
        <v>0</v>
      </c>
      <c r="I102" s="35">
        <f t="shared" si="5"/>
        <v>0</v>
      </c>
      <c r="J102" s="35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408" t="s">
        <v>73</v>
      </c>
      <c r="B123" s="408"/>
      <c r="C123" s="408"/>
      <c r="D123" s="408"/>
      <c r="E123" s="408"/>
      <c r="F123" s="408"/>
      <c r="G123" s="408"/>
      <c r="H123" s="408"/>
      <c r="I123" s="408"/>
      <c r="J123" s="408"/>
    </row>
    <row r="124" spans="1:10" ht="16.5" hidden="1" customHeight="1" thickBot="1" x14ac:dyDescent="0.35">
      <c r="A124" s="4" t="s">
        <v>4</v>
      </c>
      <c r="B124" s="5" t="s">
        <v>5</v>
      </c>
      <c r="C124" s="446" t="s">
        <v>45</v>
      </c>
      <c r="D124" s="447"/>
      <c r="E124" s="446" t="s">
        <v>46</v>
      </c>
      <c r="F124" s="448"/>
      <c r="G124" s="446" t="s">
        <v>47</v>
      </c>
      <c r="H124" s="447"/>
      <c r="I124" s="446" t="s">
        <v>48</v>
      </c>
      <c r="J124" s="447"/>
    </row>
    <row r="125" spans="1:10" ht="15.75" hidden="1" x14ac:dyDescent="0.3">
      <c r="A125" s="6"/>
      <c r="B125" s="7"/>
      <c r="C125" s="8" t="s">
        <v>11</v>
      </c>
      <c r="D125" s="8" t="s">
        <v>12</v>
      </c>
      <c r="E125" s="8" t="s">
        <v>11</v>
      </c>
      <c r="F125" s="8" t="s">
        <v>12</v>
      </c>
      <c r="G125" s="8" t="s">
        <v>11</v>
      </c>
      <c r="H125" s="8" t="s">
        <v>12</v>
      </c>
      <c r="I125" s="8" t="s">
        <v>11</v>
      </c>
      <c r="J125" s="8" t="s">
        <v>12</v>
      </c>
    </row>
    <row r="126" spans="1:10" ht="15.75" hidden="1" x14ac:dyDescent="0.3">
      <c r="A126" s="10"/>
      <c r="B126" s="7" t="s">
        <v>13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30"/>
      <c r="B127" s="7"/>
      <c r="C127" s="46"/>
      <c r="D127" s="31"/>
      <c r="E127" s="46"/>
      <c r="F127" s="46"/>
      <c r="G127" s="46"/>
      <c r="H127" s="46"/>
      <c r="I127" s="46"/>
      <c r="J127" s="46"/>
    </row>
    <row r="128" spans="1:10" ht="15.75" hidden="1" x14ac:dyDescent="0.3">
      <c r="A128" s="30"/>
      <c r="B128" s="7" t="s">
        <v>14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34"/>
      <c r="B129" s="17" t="s">
        <v>15</v>
      </c>
      <c r="C129" s="26"/>
      <c r="D129" s="26"/>
      <c r="E129" s="26"/>
      <c r="F129" s="26"/>
      <c r="G129" s="26"/>
      <c r="H129" s="26"/>
      <c r="I129" s="26"/>
      <c r="J129" s="26"/>
    </row>
    <row r="130" spans="1:10" hidden="1" x14ac:dyDescent="0.25">
      <c r="A130" s="34"/>
      <c r="B130" s="17" t="s">
        <v>16</v>
      </c>
      <c r="C130" s="26"/>
      <c r="D130" s="26"/>
      <c r="E130" s="26"/>
      <c r="F130" s="26"/>
      <c r="G130" s="26"/>
      <c r="H130" s="26"/>
      <c r="I130" s="26"/>
      <c r="J130" s="26"/>
    </row>
    <row r="131" spans="1:10" hidden="1" x14ac:dyDescent="0.25">
      <c r="A131" s="34"/>
      <c r="B131" s="17" t="s">
        <v>17</v>
      </c>
      <c r="C131" s="26"/>
      <c r="D131" s="26"/>
      <c r="E131" s="26"/>
      <c r="F131" s="26"/>
      <c r="G131" s="26"/>
      <c r="H131" s="26"/>
      <c r="I131" s="26"/>
      <c r="J131" s="26"/>
    </row>
    <row r="132" spans="1:10" hidden="1" x14ac:dyDescent="0.25">
      <c r="A132" s="34"/>
      <c r="B132" s="17" t="s">
        <v>18</v>
      </c>
      <c r="C132" s="26"/>
      <c r="D132" s="26"/>
      <c r="E132" s="26"/>
      <c r="F132" s="26"/>
      <c r="G132" s="26"/>
      <c r="H132" s="26"/>
      <c r="I132" s="26"/>
      <c r="J132" s="26"/>
    </row>
    <row r="133" spans="1:10" hidden="1" x14ac:dyDescent="0.25">
      <c r="A133" s="34"/>
      <c r="B133" s="17" t="s">
        <v>20</v>
      </c>
      <c r="C133" s="26"/>
      <c r="D133" s="26"/>
      <c r="E133" s="26"/>
      <c r="F133" s="26"/>
      <c r="G133" s="26"/>
      <c r="H133" s="26"/>
      <c r="I133" s="26"/>
      <c r="J133" s="26"/>
    </row>
    <row r="134" spans="1:10" hidden="1" x14ac:dyDescent="0.25">
      <c r="A134" s="34"/>
      <c r="B134" s="17" t="s">
        <v>21</v>
      </c>
      <c r="C134" s="26"/>
      <c r="D134" s="26"/>
      <c r="E134" s="26"/>
      <c r="F134" s="26"/>
      <c r="G134" s="26"/>
      <c r="H134" s="26"/>
      <c r="I134" s="26"/>
      <c r="J134" s="26"/>
    </row>
    <row r="135" spans="1:10" hidden="1" x14ac:dyDescent="0.25">
      <c r="A135" s="34"/>
      <c r="B135" s="17" t="s">
        <v>22</v>
      </c>
      <c r="C135" s="26"/>
      <c r="D135" s="26"/>
      <c r="E135" s="26"/>
      <c r="F135" s="26"/>
      <c r="G135" s="26"/>
      <c r="H135" s="26"/>
      <c r="I135" s="26"/>
      <c r="J135" s="26"/>
    </row>
    <row r="136" spans="1:10" ht="16.5" hidden="1" thickBot="1" x14ac:dyDescent="0.35">
      <c r="A136" s="34"/>
      <c r="B136" s="19" t="s">
        <v>23</v>
      </c>
      <c r="C136" s="35">
        <f t="shared" ref="C136:J136" si="7">SUM(C129:C135)</f>
        <v>0</v>
      </c>
      <c r="D136" s="35">
        <f t="shared" si="7"/>
        <v>0</v>
      </c>
      <c r="E136" s="35">
        <f t="shared" si="7"/>
        <v>0</v>
      </c>
      <c r="F136" s="35">
        <f t="shared" si="7"/>
        <v>0</v>
      </c>
      <c r="G136" s="35">
        <f t="shared" si="7"/>
        <v>0</v>
      </c>
      <c r="H136" s="35">
        <f t="shared" si="7"/>
        <v>0</v>
      </c>
      <c r="I136" s="35">
        <f t="shared" si="7"/>
        <v>0</v>
      </c>
      <c r="J136" s="35">
        <f t="shared" si="7"/>
        <v>0</v>
      </c>
    </row>
    <row r="137" spans="1:10" ht="15.75" hidden="1" x14ac:dyDescent="0.3">
      <c r="A137" s="34"/>
      <c r="B137" s="20" t="s">
        <v>24</v>
      </c>
      <c r="C137" s="36"/>
      <c r="D137" s="36"/>
      <c r="E137" s="36"/>
      <c r="F137" s="36"/>
      <c r="G137" s="36"/>
      <c r="H137" s="36"/>
      <c r="I137" s="36"/>
      <c r="J137" s="36"/>
    </row>
    <row r="138" spans="1:10" hidden="1" x14ac:dyDescent="0.25">
      <c r="A138" s="34"/>
      <c r="B138" s="17" t="s">
        <v>25</v>
      </c>
      <c r="C138" s="26"/>
      <c r="D138" s="26"/>
      <c r="E138" s="26"/>
      <c r="F138" s="26"/>
      <c r="G138" s="26"/>
      <c r="H138" s="26"/>
      <c r="I138" s="26"/>
      <c r="J138" s="26"/>
    </row>
    <row r="139" spans="1:10" hidden="1" x14ac:dyDescent="0.25">
      <c r="A139" s="34"/>
      <c r="B139" s="17" t="s">
        <v>74</v>
      </c>
      <c r="C139" s="26"/>
      <c r="D139" s="26"/>
      <c r="E139" s="26"/>
      <c r="F139" s="26"/>
      <c r="G139" s="26"/>
      <c r="H139" s="26"/>
      <c r="I139" s="26"/>
      <c r="J139" s="26"/>
    </row>
    <row r="140" spans="1:10" hidden="1" x14ac:dyDescent="0.25">
      <c r="A140" s="34"/>
      <c r="B140" s="17" t="s">
        <v>49</v>
      </c>
      <c r="C140" s="26"/>
      <c r="D140" s="26"/>
      <c r="E140" s="26"/>
      <c r="F140" s="26"/>
      <c r="G140" s="26"/>
      <c r="H140" s="26"/>
      <c r="I140" s="26"/>
      <c r="J140" s="26"/>
    </row>
    <row r="141" spans="1:10" hidden="1" x14ac:dyDescent="0.25">
      <c r="A141" s="34"/>
      <c r="B141" s="17" t="s">
        <v>27</v>
      </c>
      <c r="C141" s="26"/>
      <c r="D141" s="26"/>
      <c r="E141" s="26"/>
      <c r="F141" s="26"/>
      <c r="G141" s="26"/>
      <c r="H141" s="26"/>
      <c r="I141" s="26"/>
      <c r="J141" s="26"/>
    </row>
    <row r="142" spans="1:10" hidden="1" x14ac:dyDescent="0.25">
      <c r="A142" s="34"/>
      <c r="B142" s="17" t="s">
        <v>28</v>
      </c>
      <c r="C142" s="26"/>
      <c r="D142" s="26"/>
      <c r="E142" s="26"/>
      <c r="F142" s="26"/>
      <c r="G142" s="26"/>
      <c r="H142" s="26"/>
      <c r="I142" s="26"/>
      <c r="J142" s="26"/>
    </row>
    <row r="143" spans="1:10" hidden="1" x14ac:dyDescent="0.25">
      <c r="A143" s="34"/>
      <c r="B143" s="17" t="s">
        <v>29</v>
      </c>
      <c r="C143" s="26"/>
      <c r="D143" s="26"/>
      <c r="E143" s="26"/>
      <c r="F143" s="26"/>
      <c r="G143" s="26"/>
      <c r="H143" s="26"/>
      <c r="I143" s="26"/>
      <c r="J143" s="26"/>
    </row>
    <row r="144" spans="1:10" hidden="1" x14ac:dyDescent="0.25">
      <c r="A144" s="34"/>
      <c r="B144" s="17" t="s">
        <v>30</v>
      </c>
      <c r="C144" s="26"/>
      <c r="D144" s="26"/>
      <c r="E144" s="26"/>
      <c r="F144" s="26"/>
      <c r="G144" s="26"/>
      <c r="H144" s="26"/>
      <c r="I144" s="26"/>
      <c r="J144" s="26"/>
    </row>
    <row r="145" spans="1:10" hidden="1" x14ac:dyDescent="0.25">
      <c r="A145" s="34"/>
      <c r="B145" s="17" t="s">
        <v>31</v>
      </c>
      <c r="C145" s="26"/>
      <c r="D145" s="26"/>
      <c r="E145" s="26"/>
      <c r="F145" s="26"/>
      <c r="G145" s="26"/>
      <c r="H145" s="26"/>
      <c r="I145" s="26"/>
      <c r="J145" s="26"/>
    </row>
    <row r="146" spans="1:10" hidden="1" x14ac:dyDescent="0.25">
      <c r="A146" s="34"/>
      <c r="B146" s="17" t="s">
        <v>33</v>
      </c>
      <c r="C146" s="26"/>
      <c r="D146" s="26"/>
      <c r="E146" s="26"/>
      <c r="F146" s="26"/>
      <c r="G146" s="26"/>
      <c r="H146" s="26"/>
      <c r="I146" s="26"/>
      <c r="J146" s="26"/>
    </row>
    <row r="147" spans="1:10" hidden="1" x14ac:dyDescent="0.25">
      <c r="A147" s="34"/>
      <c r="B147" s="17" t="s">
        <v>34</v>
      </c>
      <c r="C147" s="26"/>
      <c r="D147" s="26"/>
      <c r="E147" s="26"/>
      <c r="F147" s="26"/>
      <c r="G147" s="26"/>
      <c r="H147" s="26"/>
      <c r="I147" s="26"/>
      <c r="J147" s="26"/>
    </row>
    <row r="148" spans="1:10" hidden="1" x14ac:dyDescent="0.25">
      <c r="A148" s="34"/>
      <c r="B148" s="17" t="s">
        <v>35</v>
      </c>
      <c r="C148" s="26"/>
      <c r="D148" s="26"/>
      <c r="E148" s="26"/>
      <c r="F148" s="26"/>
      <c r="G148" s="26"/>
      <c r="H148" s="26"/>
      <c r="I148" s="26"/>
      <c r="J148" s="26"/>
    </row>
    <row r="149" spans="1:10" hidden="1" x14ac:dyDescent="0.25">
      <c r="A149" s="34"/>
      <c r="B149" s="17" t="s">
        <v>36</v>
      </c>
      <c r="C149" s="26"/>
      <c r="D149" s="26"/>
      <c r="E149" s="26"/>
      <c r="F149" s="26"/>
      <c r="G149" s="26"/>
      <c r="H149" s="26"/>
      <c r="I149" s="26"/>
      <c r="J149" s="26"/>
    </row>
    <row r="150" spans="1:10" hidden="1" x14ac:dyDescent="0.25">
      <c r="A150" s="34"/>
      <c r="B150" s="17" t="s">
        <v>37</v>
      </c>
      <c r="C150" s="26"/>
      <c r="D150" s="26"/>
      <c r="E150" s="26"/>
      <c r="F150" s="26"/>
      <c r="G150" s="26"/>
      <c r="H150" s="26"/>
      <c r="I150" s="26"/>
      <c r="J150" s="26"/>
    </row>
    <row r="151" spans="1:10" hidden="1" x14ac:dyDescent="0.25">
      <c r="A151" s="34"/>
      <c r="B151" s="17" t="s">
        <v>38</v>
      </c>
      <c r="C151" s="26"/>
      <c r="D151" s="26"/>
      <c r="E151" s="26"/>
      <c r="F151" s="26"/>
      <c r="G151" s="26"/>
      <c r="H151" s="26"/>
      <c r="I151" s="26"/>
      <c r="J151" s="26"/>
    </row>
    <row r="152" spans="1:10" ht="16.5" hidden="1" thickBot="1" x14ac:dyDescent="0.35">
      <c r="A152" s="34"/>
      <c r="B152" s="21" t="s">
        <v>39</v>
      </c>
      <c r="C152" s="35">
        <f t="shared" ref="C152:J152" si="8">SUM(C138:C151)</f>
        <v>0</v>
      </c>
      <c r="D152" s="35">
        <f t="shared" si="8"/>
        <v>0</v>
      </c>
      <c r="E152" s="35">
        <f t="shared" si="8"/>
        <v>0</v>
      </c>
      <c r="F152" s="35">
        <f t="shared" si="8"/>
        <v>0</v>
      </c>
      <c r="G152" s="35">
        <f t="shared" si="8"/>
        <v>0</v>
      </c>
      <c r="H152" s="35">
        <f t="shared" si="8"/>
        <v>0</v>
      </c>
      <c r="I152" s="35">
        <f t="shared" si="8"/>
        <v>0</v>
      </c>
      <c r="J152" s="35">
        <f t="shared" si="8"/>
        <v>0</v>
      </c>
    </row>
    <row r="153" spans="1:10" hidden="1" x14ac:dyDescent="0.25">
      <c r="D153" s="32"/>
      <c r="J153" s="49"/>
    </row>
    <row r="154" spans="1:10" hidden="1" x14ac:dyDescent="0.25">
      <c r="J154" s="28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453" t="s">
        <v>177</v>
      </c>
      <c r="D177" s="453"/>
      <c r="E177" s="453"/>
      <c r="F177" s="453"/>
    </row>
    <row r="178" spans="3:7" ht="15.75" thickBot="1" x14ac:dyDescent="0.3">
      <c r="C178" s="450" t="s">
        <v>178</v>
      </c>
      <c r="D178" s="450"/>
      <c r="E178" s="450"/>
      <c r="F178" s="450"/>
    </row>
    <row r="179" spans="3:7" ht="16.5" thickBot="1" x14ac:dyDescent="0.35">
      <c r="C179" s="257" t="s">
        <v>4</v>
      </c>
      <c r="D179" s="258" t="s">
        <v>164</v>
      </c>
      <c r="E179" s="451" t="s">
        <v>50</v>
      </c>
      <c r="F179" s="452"/>
    </row>
    <row r="180" spans="3:7" ht="15.75" x14ac:dyDescent="0.3">
      <c r="C180" s="259"/>
      <c r="D180" s="260"/>
      <c r="E180" s="261" t="s">
        <v>11</v>
      </c>
      <c r="F180" s="261" t="s">
        <v>75</v>
      </c>
    </row>
    <row r="181" spans="3:7" ht="15.75" x14ac:dyDescent="0.3">
      <c r="C181" s="127" t="s">
        <v>125</v>
      </c>
      <c r="D181" s="14" t="s">
        <v>13</v>
      </c>
      <c r="E181" s="16">
        <f>+'SEPTIEMBRE DECE-5'!E144</f>
        <v>35498659.060000002</v>
      </c>
      <c r="F181" s="16">
        <f>+'SEPTIEMBRE DECE-5'!F144</f>
        <v>35755207.359999999</v>
      </c>
      <c r="G181" s="28"/>
    </row>
    <row r="182" spans="3:7" ht="15.75" x14ac:dyDescent="0.3">
      <c r="C182" s="252"/>
      <c r="D182" s="14"/>
      <c r="E182" s="13"/>
      <c r="F182" s="15"/>
      <c r="G182" s="28"/>
    </row>
    <row r="183" spans="3:7" ht="15.75" x14ac:dyDescent="0.3">
      <c r="C183" s="252"/>
      <c r="D183" s="14" t="s">
        <v>149</v>
      </c>
      <c r="E183" s="16"/>
      <c r="F183" s="16"/>
    </row>
    <row r="184" spans="3:7" x14ac:dyDescent="0.25">
      <c r="C184" s="128">
        <v>111</v>
      </c>
      <c r="D184" s="17" t="s">
        <v>15</v>
      </c>
      <c r="E184" s="18">
        <f>+'SEPTIEMBRE DECE-5'!E147</f>
        <v>784000</v>
      </c>
      <c r="F184" s="18">
        <v>874509.04</v>
      </c>
      <c r="G184" s="28"/>
    </row>
    <row r="185" spans="3:7" x14ac:dyDescent="0.25">
      <c r="C185" s="128">
        <v>113</v>
      </c>
      <c r="D185" s="17" t="s">
        <v>16</v>
      </c>
      <c r="E185" s="18">
        <f>+'SEPTIEMBRE DECE-5'!E148</f>
        <v>92760</v>
      </c>
      <c r="F185" s="18">
        <v>91479.52</v>
      </c>
      <c r="G185" s="28"/>
    </row>
    <row r="186" spans="3:7" x14ac:dyDescent="0.25">
      <c r="C186" s="128">
        <v>122</v>
      </c>
      <c r="D186" s="17" t="s">
        <v>17</v>
      </c>
      <c r="E186" s="18">
        <f>+'SEPTIEMBRE DECE-5'!E149</f>
        <v>59571.770000000004</v>
      </c>
      <c r="F186" s="18">
        <v>84848.1</v>
      </c>
      <c r="G186" s="28"/>
    </row>
    <row r="187" spans="3:7" x14ac:dyDescent="0.25">
      <c r="C187" s="128">
        <v>163</v>
      </c>
      <c r="D187" s="17" t="s">
        <v>18</v>
      </c>
      <c r="E187" s="18">
        <f>+'SEPTIEMBRE DECE-5'!E150</f>
        <v>962158</v>
      </c>
      <c r="F187" s="18">
        <v>873048.5</v>
      </c>
      <c r="G187" s="28"/>
    </row>
    <row r="188" spans="3:7" x14ac:dyDescent="0.25">
      <c r="C188" s="128">
        <v>169</v>
      </c>
      <c r="D188" s="17" t="s">
        <v>137</v>
      </c>
      <c r="E188" s="18">
        <f>+'SEPTIEMBRE DECE-5'!E151</f>
        <v>33815</v>
      </c>
      <c r="F188" s="18">
        <v>28452</v>
      </c>
      <c r="G188" s="28"/>
    </row>
    <row r="189" spans="3:7" x14ac:dyDescent="0.25">
      <c r="C189" s="128">
        <v>171</v>
      </c>
      <c r="D189" s="17" t="s">
        <v>138</v>
      </c>
      <c r="E189" s="18">
        <f>+'SEPTIEMBRE DECE-5'!E152</f>
        <v>39320</v>
      </c>
      <c r="F189" s="18">
        <v>47425</v>
      </c>
      <c r="G189" s="28"/>
    </row>
    <row r="190" spans="3:7" x14ac:dyDescent="0.25">
      <c r="C190" s="128">
        <v>174</v>
      </c>
      <c r="D190" s="17" t="s">
        <v>19</v>
      </c>
      <c r="E190" s="18">
        <f>+'SEPTIEMBRE DECE-5'!E153</f>
        <v>77660</v>
      </c>
      <c r="F190" s="18">
        <v>74220</v>
      </c>
      <c r="G190" s="28"/>
    </row>
    <row r="191" spans="3:7" x14ac:dyDescent="0.25">
      <c r="C191" s="128">
        <v>182</v>
      </c>
      <c r="D191" s="17" t="s">
        <v>20</v>
      </c>
      <c r="E191" s="18">
        <f>+'SEPTIEMBRE DECE-5'!E154</f>
        <v>425000</v>
      </c>
      <c r="F191" s="18">
        <v>468400</v>
      </c>
      <c r="G191" s="28"/>
    </row>
    <row r="192" spans="3:7" x14ac:dyDescent="0.25">
      <c r="C192" s="128">
        <v>197</v>
      </c>
      <c r="D192" s="17" t="s">
        <v>21</v>
      </c>
      <c r="E192" s="18">
        <f>+'SEPTIEMBRE DECE-5'!E155</f>
        <v>455000</v>
      </c>
      <c r="F192" s="18">
        <v>364000</v>
      </c>
      <c r="G192" s="28"/>
    </row>
    <row r="193" spans="2:8" x14ac:dyDescent="0.25">
      <c r="C193" s="128">
        <v>199</v>
      </c>
      <c r="D193" s="17" t="s">
        <v>22</v>
      </c>
      <c r="E193" s="18">
        <f>+'SEPTIEMBRE DECE-5'!E156</f>
        <v>545664.6</v>
      </c>
      <c r="F193" s="18">
        <v>547876.80000000005</v>
      </c>
      <c r="G193" s="28"/>
    </row>
    <row r="194" spans="2:8" x14ac:dyDescent="0.25">
      <c r="C194" s="128">
        <v>261</v>
      </c>
      <c r="D194" s="17" t="s">
        <v>27</v>
      </c>
      <c r="E194" s="18">
        <f>+'SEPTIEMBRE DECE-5'!E157</f>
        <v>790342.75</v>
      </c>
      <c r="F194" s="18">
        <v>570276.88</v>
      </c>
      <c r="G194" s="28"/>
    </row>
    <row r="195" spans="2:8" x14ac:dyDescent="0.25">
      <c r="C195" s="128">
        <v>262</v>
      </c>
      <c r="D195" s="17" t="s">
        <v>28</v>
      </c>
      <c r="E195" s="18">
        <f>+'SEPTIEMBRE DECE-5'!E158</f>
        <v>8400</v>
      </c>
      <c r="F195" s="18">
        <v>11978.67</v>
      </c>
      <c r="G195" s="28"/>
    </row>
    <row r="196" spans="2:8" x14ac:dyDescent="0.25">
      <c r="C196" s="128">
        <v>266</v>
      </c>
      <c r="D196" s="17" t="s">
        <v>29</v>
      </c>
      <c r="E196" s="18">
        <f>+'SEPTIEMBRE DECE-5'!E159</f>
        <v>1225094.83</v>
      </c>
      <c r="F196" s="18">
        <v>1667873.94</v>
      </c>
      <c r="G196" s="28"/>
    </row>
    <row r="197" spans="2:8" x14ac:dyDescent="0.25">
      <c r="C197" s="128">
        <v>267</v>
      </c>
      <c r="D197" s="17" t="s">
        <v>30</v>
      </c>
      <c r="E197" s="18">
        <f>+'SEPTIEMBRE DECE-5'!E160</f>
        <v>14000</v>
      </c>
      <c r="F197" s="18">
        <v>7532</v>
      </c>
      <c r="G197" s="28"/>
    </row>
    <row r="198" spans="2:8" x14ac:dyDescent="0.25">
      <c r="C198" s="128">
        <v>268</v>
      </c>
      <c r="D198" s="17" t="s">
        <v>31</v>
      </c>
      <c r="E198" s="18">
        <f>+'SEPTIEMBRE DECE-5'!E161</f>
        <v>122887.80000000002</v>
      </c>
      <c r="F198" s="18">
        <v>133358.75</v>
      </c>
      <c r="G198" s="28"/>
    </row>
    <row r="199" spans="2:8" x14ac:dyDescent="0.25">
      <c r="C199" s="128">
        <v>269</v>
      </c>
      <c r="D199" s="17" t="s">
        <v>32</v>
      </c>
      <c r="E199" s="18">
        <f>+'SEPTIEMBRE DECE-5'!E162</f>
        <v>7000</v>
      </c>
      <c r="F199" s="18">
        <v>0</v>
      </c>
      <c r="G199" s="28"/>
    </row>
    <row r="200" spans="2:8" x14ac:dyDescent="0.25">
      <c r="C200" s="128">
        <v>292</v>
      </c>
      <c r="D200" s="17" t="s">
        <v>34</v>
      </c>
      <c r="E200" s="18">
        <f>+'SEPTIEMBRE DECE-5'!E163</f>
        <v>133636.26</v>
      </c>
      <c r="F200" s="18">
        <v>108316.05</v>
      </c>
      <c r="G200" s="28"/>
    </row>
    <row r="201" spans="2:8" x14ac:dyDescent="0.25">
      <c r="C201" s="128">
        <v>295</v>
      </c>
      <c r="D201" s="17" t="s">
        <v>35</v>
      </c>
      <c r="E201" s="18">
        <f>+'SEPTIEMBRE DECE-5'!E164</f>
        <v>14560964.17</v>
      </c>
      <c r="F201" s="18">
        <v>19981052.359999999</v>
      </c>
      <c r="G201" s="28"/>
    </row>
    <row r="202" spans="2:8" x14ac:dyDescent="0.25">
      <c r="C202" s="128">
        <v>297</v>
      </c>
      <c r="D202" s="17" t="s">
        <v>36</v>
      </c>
      <c r="E202" s="18">
        <f>+'SEPTIEMBRE DECE-5'!E165</f>
        <v>23731.62</v>
      </c>
      <c r="F202" s="18">
        <v>26727.1</v>
      </c>
      <c r="G202" s="28"/>
    </row>
    <row r="203" spans="2:8" x14ac:dyDescent="0.25">
      <c r="C203" s="128">
        <v>298</v>
      </c>
      <c r="D203" s="17" t="s">
        <v>37</v>
      </c>
      <c r="E203" s="18">
        <f>+'SEPTIEMBRE DECE-5'!E166</f>
        <v>350000</v>
      </c>
      <c r="F203" s="18">
        <v>462771.79</v>
      </c>
      <c r="G203" s="28"/>
      <c r="H203" s="28"/>
    </row>
    <row r="204" spans="2:8" x14ac:dyDescent="0.25">
      <c r="C204" s="128">
        <v>299</v>
      </c>
      <c r="D204" s="17" t="s">
        <v>38</v>
      </c>
      <c r="E204" s="18">
        <f>+'SEPTIEMBRE DECE-5'!E167</f>
        <v>280000</v>
      </c>
      <c r="F204" s="18">
        <v>215334.87</v>
      </c>
      <c r="G204" s="28"/>
      <c r="H204" s="28"/>
    </row>
    <row r="205" spans="2:8" x14ac:dyDescent="0.25">
      <c r="C205" s="128">
        <v>323</v>
      </c>
      <c r="D205" s="17" t="s">
        <v>40</v>
      </c>
      <c r="E205" s="18">
        <f>+'SEPTIEMBRE DECE-5'!E168</f>
        <v>850778.32000000007</v>
      </c>
      <c r="F205" s="18">
        <v>843320</v>
      </c>
      <c r="G205" s="28"/>
    </row>
    <row r="206" spans="2:8" ht="15.75" x14ac:dyDescent="0.3">
      <c r="C206" s="22"/>
      <c r="D206" s="262" t="s">
        <v>160</v>
      </c>
      <c r="E206" s="50">
        <f>SUM(E184:E205)</f>
        <v>21841785.120000001</v>
      </c>
      <c r="F206" s="50">
        <f>SUM(F184:F205)</f>
        <v>27482801.370000001</v>
      </c>
      <c r="G206" s="28"/>
    </row>
    <row r="207" spans="2:8" ht="15.75" x14ac:dyDescent="0.3">
      <c r="C207" s="22"/>
      <c r="D207" s="14" t="s">
        <v>52</v>
      </c>
      <c r="E207" s="16">
        <f>E206+E181</f>
        <v>57340444.180000007</v>
      </c>
      <c r="F207" s="16">
        <f>+F206+F181</f>
        <v>63238008.730000004</v>
      </c>
      <c r="G207" s="28"/>
    </row>
    <row r="208" spans="2:8" x14ac:dyDescent="0.25">
      <c r="B208" s="27"/>
      <c r="C208" s="28"/>
      <c r="G208" s="27"/>
    </row>
    <row r="209" spans="2:3" x14ac:dyDescent="0.25">
      <c r="B209" s="27"/>
      <c r="C209" s="28"/>
    </row>
    <row r="240" spans="2:8" x14ac:dyDescent="0.25">
      <c r="B240" s="43" t="s">
        <v>53</v>
      </c>
      <c r="D240" s="12" t="s">
        <v>79</v>
      </c>
      <c r="E240" s="12"/>
      <c r="F240" s="12"/>
      <c r="G240" s="27" t="s">
        <v>76</v>
      </c>
      <c r="H240" t="s">
        <v>80</v>
      </c>
    </row>
    <row r="241" spans="2:10" x14ac:dyDescent="0.25">
      <c r="D241" s="432" t="s">
        <v>81</v>
      </c>
      <c r="E241" s="432"/>
      <c r="F241" s="432"/>
      <c r="G241" s="27"/>
      <c r="H241" s="27" t="s">
        <v>173</v>
      </c>
      <c r="J241" s="27"/>
    </row>
    <row r="242" spans="2:10" x14ac:dyDescent="0.25">
      <c r="D242" s="432" t="s">
        <v>82</v>
      </c>
      <c r="E242" s="432"/>
      <c r="F242" s="432"/>
      <c r="G242" s="27"/>
      <c r="H242" s="27" t="s">
        <v>174</v>
      </c>
      <c r="J242" s="27"/>
    </row>
    <row r="243" spans="2:10" ht="9" customHeight="1" x14ac:dyDescent="0.25">
      <c r="D243" s="44"/>
      <c r="E243" s="44"/>
      <c r="H243" s="27"/>
      <c r="I243" s="27"/>
      <c r="J243" s="27"/>
    </row>
    <row r="244" spans="2:10" x14ac:dyDescent="0.25">
      <c r="B244" s="43" t="s">
        <v>58</v>
      </c>
      <c r="D244" s="27" t="s">
        <v>175</v>
      </c>
      <c r="H244" s="45"/>
      <c r="I244" s="45"/>
      <c r="J244" s="45"/>
    </row>
    <row r="246" spans="2:10" x14ac:dyDescent="0.25">
      <c r="D246" s="27"/>
    </row>
  </sheetData>
  <mergeCells count="28">
    <mergeCell ref="D242:F242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189" workbookViewId="0">
      <selection activeCell="H141" sqref="H14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403" t="s">
        <v>176</v>
      </c>
      <c r="J8" s="404"/>
    </row>
    <row r="9" spans="1:10" ht="5.25" customHeight="1" x14ac:dyDescent="0.25"/>
    <row r="10" spans="1:10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</row>
    <row r="11" spans="1:10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</row>
    <row r="12" spans="1:10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</row>
    <row r="13" spans="1:10" ht="4.5" customHeight="1" x14ac:dyDescent="0.25">
      <c r="A13" s="275"/>
      <c r="B13" s="275"/>
      <c r="C13" s="275"/>
      <c r="D13" s="275"/>
      <c r="E13" s="275"/>
      <c r="F13" s="275"/>
      <c r="G13" s="275"/>
      <c r="H13" s="275"/>
      <c r="I13" s="275"/>
      <c r="J13" s="275"/>
    </row>
    <row r="14" spans="1:10" ht="16.5" hidden="1" thickBot="1" x14ac:dyDescent="0.3">
      <c r="A14" s="408" t="s">
        <v>60</v>
      </c>
      <c r="B14" s="408"/>
      <c r="C14" s="408"/>
      <c r="D14" s="408"/>
      <c r="E14" s="408"/>
      <c r="F14" s="408"/>
      <c r="G14" s="408"/>
      <c r="H14" s="408"/>
      <c r="I14" s="408"/>
      <c r="J14" s="408"/>
    </row>
    <row r="15" spans="1:10" ht="30.75" hidden="1" customHeight="1" thickBot="1" x14ac:dyDescent="0.35">
      <c r="A15" s="4" t="s">
        <v>4</v>
      </c>
      <c r="B15" s="5" t="s">
        <v>5</v>
      </c>
      <c r="C15" s="446" t="s">
        <v>6</v>
      </c>
      <c r="D15" s="447"/>
      <c r="E15" s="446" t="s">
        <v>7</v>
      </c>
      <c r="F15" s="448"/>
      <c r="G15" s="446" t="s">
        <v>8</v>
      </c>
      <c r="H15" s="447"/>
      <c r="I15" s="446" t="s">
        <v>9</v>
      </c>
      <c r="J15" s="447"/>
    </row>
    <row r="16" spans="1:10" ht="15.75" hidden="1" x14ac:dyDescent="0.3">
      <c r="A16" s="6"/>
      <c r="B16" s="7"/>
      <c r="C16" s="8" t="s">
        <v>11</v>
      </c>
      <c r="D16" s="8" t="s">
        <v>12</v>
      </c>
      <c r="E16" s="8" t="s">
        <v>11</v>
      </c>
      <c r="F16" s="8" t="s">
        <v>12</v>
      </c>
      <c r="G16" s="8" t="s">
        <v>11</v>
      </c>
      <c r="H16" s="8" t="s">
        <v>12</v>
      </c>
      <c r="I16" s="8" t="s">
        <v>11</v>
      </c>
      <c r="J16" s="8" t="s">
        <v>12</v>
      </c>
    </row>
    <row r="17" spans="1:10" ht="15.75" hidden="1" x14ac:dyDescent="0.3">
      <c r="A17" s="10"/>
      <c r="B17" s="7" t="s">
        <v>13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30"/>
      <c r="B18" s="7"/>
      <c r="C18" s="31"/>
      <c r="D18" s="30"/>
      <c r="E18" s="46"/>
      <c r="F18" s="46"/>
      <c r="G18" s="30"/>
      <c r="H18" s="46"/>
      <c r="I18" s="30"/>
      <c r="J18" s="46"/>
    </row>
    <row r="19" spans="1:10" ht="15.75" hidden="1" x14ac:dyDescent="0.3">
      <c r="A19" s="30"/>
      <c r="B19" s="7" t="s">
        <v>14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34"/>
      <c r="B20" s="17" t="s">
        <v>15</v>
      </c>
      <c r="C20" s="26">
        <v>62500</v>
      </c>
      <c r="D20" s="26"/>
      <c r="E20" s="26">
        <v>62500</v>
      </c>
      <c r="F20" s="26">
        <v>56112.02</v>
      </c>
      <c r="G20" s="26">
        <v>62500</v>
      </c>
      <c r="H20" s="26"/>
      <c r="I20" s="26">
        <v>62500</v>
      </c>
      <c r="J20" s="26">
        <v>68083.009999999995</v>
      </c>
    </row>
    <row r="21" spans="1:10" hidden="1" x14ac:dyDescent="0.25">
      <c r="A21" s="34"/>
      <c r="B21" s="17" t="s">
        <v>16</v>
      </c>
      <c r="C21" s="26">
        <v>7500</v>
      </c>
      <c r="D21" s="26"/>
      <c r="E21" s="26">
        <v>7500</v>
      </c>
      <c r="F21" s="26">
        <v>10999</v>
      </c>
      <c r="G21" s="26">
        <v>7500</v>
      </c>
      <c r="H21" s="26">
        <v>11011</v>
      </c>
      <c r="I21" s="26">
        <v>7500</v>
      </c>
      <c r="J21" s="26">
        <v>10992</v>
      </c>
    </row>
    <row r="22" spans="1:10" hidden="1" x14ac:dyDescent="0.25">
      <c r="A22" s="34"/>
      <c r="B22" s="17" t="s">
        <v>17</v>
      </c>
      <c r="C22" s="26">
        <v>8133.97</v>
      </c>
      <c r="D22" s="26"/>
      <c r="E22" s="26">
        <v>8133.97</v>
      </c>
      <c r="F22" s="26"/>
      <c r="G22" s="26">
        <v>8133.97</v>
      </c>
      <c r="H22" s="26"/>
      <c r="I22" s="26">
        <v>8133.97</v>
      </c>
      <c r="J22" s="26">
        <v>4358</v>
      </c>
    </row>
    <row r="23" spans="1:10" hidden="1" x14ac:dyDescent="0.25">
      <c r="A23" s="34"/>
      <c r="B23" s="17" t="s">
        <v>18</v>
      </c>
      <c r="C23" s="26">
        <v>33333.33</v>
      </c>
      <c r="D23" s="26"/>
      <c r="E23" s="26">
        <v>33333.33</v>
      </c>
      <c r="F23" s="26"/>
      <c r="G23" s="26">
        <v>33333.33</v>
      </c>
      <c r="H23" s="26"/>
      <c r="I23" s="26">
        <v>33333.33</v>
      </c>
      <c r="J23" s="26">
        <v>45020</v>
      </c>
    </row>
    <row r="24" spans="1:10" hidden="1" x14ac:dyDescent="0.25">
      <c r="A24" s="34"/>
      <c r="B24" s="17" t="s">
        <v>20</v>
      </c>
      <c r="C24" s="26">
        <v>165141.75</v>
      </c>
      <c r="D24" s="26"/>
      <c r="E24" s="26">
        <v>165141.75</v>
      </c>
      <c r="F24" s="26"/>
      <c r="G24" s="26">
        <v>165141.75</v>
      </c>
      <c r="H24" s="26">
        <v>1000</v>
      </c>
      <c r="I24" s="26">
        <v>165141.75</v>
      </c>
      <c r="J24" s="26">
        <v>26842.86</v>
      </c>
    </row>
    <row r="25" spans="1:10" hidden="1" x14ac:dyDescent="0.25">
      <c r="A25" s="34"/>
      <c r="B25" s="17" t="s">
        <v>21</v>
      </c>
      <c r="C25" s="26">
        <v>40000</v>
      </c>
      <c r="D25" s="26"/>
      <c r="E25" s="26">
        <v>40000</v>
      </c>
      <c r="F25" s="26"/>
      <c r="G25" s="26">
        <v>40000</v>
      </c>
      <c r="H25" s="26"/>
      <c r="I25" s="26">
        <v>40000</v>
      </c>
      <c r="J25" s="26">
        <v>76240</v>
      </c>
    </row>
    <row r="26" spans="1:10" hidden="1" x14ac:dyDescent="0.25">
      <c r="A26" s="34"/>
      <c r="B26" s="17" t="s">
        <v>22</v>
      </c>
      <c r="C26" s="26">
        <v>26305.03</v>
      </c>
      <c r="D26" s="26"/>
      <c r="E26" s="26">
        <v>26305.03</v>
      </c>
      <c r="F26" s="26"/>
      <c r="G26" s="26">
        <v>26305.03</v>
      </c>
      <c r="H26" s="26">
        <v>46532.639999999999</v>
      </c>
      <c r="I26" s="26">
        <v>26305.03</v>
      </c>
      <c r="J26" s="26">
        <v>55063.68</v>
      </c>
    </row>
    <row r="27" spans="1:10" ht="16.5" hidden="1" thickBot="1" x14ac:dyDescent="0.35">
      <c r="A27" s="34"/>
      <c r="B27" s="19" t="s">
        <v>23</v>
      </c>
      <c r="C27" s="35">
        <f t="shared" ref="C27:J27" si="1">SUM(C20:C26)</f>
        <v>342914.07999999996</v>
      </c>
      <c r="D27" s="35">
        <f t="shared" si="1"/>
        <v>0</v>
      </c>
      <c r="E27" s="35">
        <f t="shared" si="1"/>
        <v>342914.07999999996</v>
      </c>
      <c r="F27" s="35">
        <f t="shared" si="1"/>
        <v>67111.01999999999</v>
      </c>
      <c r="G27" s="35">
        <f t="shared" si="1"/>
        <v>342914.07999999996</v>
      </c>
      <c r="H27" s="35">
        <f t="shared" si="1"/>
        <v>58543.64</v>
      </c>
      <c r="I27" s="35">
        <f t="shared" si="1"/>
        <v>342914.07999999996</v>
      </c>
      <c r="J27" s="35">
        <f t="shared" si="1"/>
        <v>286599.55</v>
      </c>
    </row>
    <row r="28" spans="1:10" ht="15.75" hidden="1" x14ac:dyDescent="0.3">
      <c r="A28" s="34"/>
      <c r="B28" s="20" t="s">
        <v>24</v>
      </c>
      <c r="C28" s="36"/>
      <c r="D28" s="36"/>
      <c r="E28" s="36"/>
      <c r="F28" s="36"/>
      <c r="G28" s="36"/>
      <c r="H28" s="36"/>
      <c r="I28" s="36"/>
      <c r="J28" s="36"/>
    </row>
    <row r="29" spans="1:10" hidden="1" x14ac:dyDescent="0.25">
      <c r="A29" s="34"/>
      <c r="B29" s="17" t="s">
        <v>25</v>
      </c>
      <c r="C29" s="26">
        <v>60936.45</v>
      </c>
      <c r="D29" s="26"/>
      <c r="E29" s="26">
        <v>60936.45</v>
      </c>
      <c r="F29" s="26"/>
      <c r="G29" s="26">
        <v>60936.45</v>
      </c>
      <c r="H29" s="26"/>
      <c r="I29" s="26">
        <v>60936.45</v>
      </c>
      <c r="J29" s="26">
        <v>202940.25</v>
      </c>
    </row>
    <row r="30" spans="1:10" hidden="1" x14ac:dyDescent="0.25">
      <c r="A30" s="34"/>
      <c r="B30" s="17" t="s">
        <v>26</v>
      </c>
      <c r="C30" s="26">
        <v>600</v>
      </c>
      <c r="D30" s="26"/>
      <c r="E30" s="26">
        <v>600</v>
      </c>
      <c r="F30" s="26"/>
      <c r="G30" s="26">
        <v>600</v>
      </c>
      <c r="H30" s="26"/>
      <c r="I30" s="26">
        <v>600</v>
      </c>
      <c r="J30" s="26"/>
    </row>
    <row r="31" spans="1:10" hidden="1" x14ac:dyDescent="0.25">
      <c r="A31" s="34"/>
      <c r="B31" s="17" t="s">
        <v>49</v>
      </c>
      <c r="C31" s="26">
        <v>945.42</v>
      </c>
      <c r="D31" s="26"/>
      <c r="E31" s="26">
        <v>945.42</v>
      </c>
      <c r="F31" s="26"/>
      <c r="G31" s="26">
        <v>945.42</v>
      </c>
      <c r="H31" s="26"/>
      <c r="I31" s="26">
        <v>945.42</v>
      </c>
      <c r="J31" s="26"/>
    </row>
    <row r="32" spans="1:10" hidden="1" x14ac:dyDescent="0.25">
      <c r="A32" s="34"/>
      <c r="B32" s="17" t="s">
        <v>27</v>
      </c>
      <c r="C32" s="26">
        <v>169652.57</v>
      </c>
      <c r="D32" s="26"/>
      <c r="E32" s="26">
        <v>169652.57</v>
      </c>
      <c r="F32" s="26"/>
      <c r="G32" s="26">
        <v>169652.57</v>
      </c>
      <c r="H32" s="26"/>
      <c r="I32" s="26">
        <v>169652.57</v>
      </c>
      <c r="J32" s="26">
        <v>178282.05</v>
      </c>
    </row>
    <row r="33" spans="1:10" hidden="1" x14ac:dyDescent="0.25">
      <c r="A33" s="34"/>
      <c r="B33" s="17" t="s">
        <v>28</v>
      </c>
      <c r="C33" s="26">
        <v>912</v>
      </c>
      <c r="D33" s="26"/>
      <c r="E33" s="26">
        <v>912</v>
      </c>
      <c r="F33" s="26"/>
      <c r="G33" s="26">
        <v>912</v>
      </c>
      <c r="H33" s="26"/>
      <c r="I33" s="26">
        <v>912</v>
      </c>
      <c r="J33" s="26"/>
    </row>
    <row r="34" spans="1:10" hidden="1" x14ac:dyDescent="0.25">
      <c r="A34" s="34"/>
      <c r="B34" s="17" t="s">
        <v>29</v>
      </c>
      <c r="C34" s="26">
        <v>427229.65</v>
      </c>
      <c r="D34" s="26"/>
      <c r="E34" s="26">
        <v>427229.65</v>
      </c>
      <c r="F34" s="26"/>
      <c r="G34" s="26">
        <v>427229.65</v>
      </c>
      <c r="H34" s="26"/>
      <c r="I34" s="26">
        <v>427229.65</v>
      </c>
      <c r="J34" s="26">
        <v>1425199.8</v>
      </c>
    </row>
    <row r="35" spans="1:10" hidden="1" x14ac:dyDescent="0.25">
      <c r="A35" s="34"/>
      <c r="B35" s="17" t="s">
        <v>30</v>
      </c>
      <c r="C35" s="26">
        <v>100</v>
      </c>
      <c r="D35" s="26"/>
      <c r="E35" s="26">
        <v>100</v>
      </c>
      <c r="F35" s="26"/>
      <c r="G35" s="26">
        <v>100</v>
      </c>
      <c r="H35" s="26"/>
      <c r="I35" s="26">
        <v>100</v>
      </c>
      <c r="J35" s="26"/>
    </row>
    <row r="36" spans="1:10" hidden="1" x14ac:dyDescent="0.25">
      <c r="A36" s="34"/>
      <c r="B36" s="17" t="s">
        <v>31</v>
      </c>
      <c r="C36" s="26">
        <v>13579.7</v>
      </c>
      <c r="D36" s="26"/>
      <c r="E36" s="26">
        <v>13579.7</v>
      </c>
      <c r="F36" s="26"/>
      <c r="G36" s="26">
        <v>13579.7</v>
      </c>
      <c r="H36" s="26"/>
      <c r="I36" s="26">
        <v>13579.7</v>
      </c>
      <c r="J36" s="26">
        <v>75162.240000000005</v>
      </c>
    </row>
    <row r="37" spans="1:10" hidden="1" x14ac:dyDescent="0.25">
      <c r="A37" s="34"/>
      <c r="B37" s="17" t="s">
        <v>33</v>
      </c>
      <c r="C37" s="26">
        <v>310</v>
      </c>
      <c r="D37" s="26"/>
      <c r="E37" s="26">
        <v>310</v>
      </c>
      <c r="F37" s="26"/>
      <c r="G37" s="26">
        <v>310</v>
      </c>
      <c r="H37" s="26"/>
      <c r="I37" s="26">
        <v>310</v>
      </c>
      <c r="J37" s="26"/>
    </row>
    <row r="38" spans="1:10" hidden="1" x14ac:dyDescent="0.25">
      <c r="A38" s="34"/>
      <c r="B38" s="17" t="s">
        <v>34</v>
      </c>
      <c r="C38" s="26">
        <v>10809.43</v>
      </c>
      <c r="D38" s="26"/>
      <c r="E38" s="26">
        <v>10809.43</v>
      </c>
      <c r="F38" s="26"/>
      <c r="G38" s="26">
        <v>10809.43</v>
      </c>
      <c r="H38" s="26"/>
      <c r="I38" s="26">
        <v>10809.43</v>
      </c>
      <c r="J38" s="26">
        <v>14528.6</v>
      </c>
    </row>
    <row r="39" spans="1:10" hidden="1" x14ac:dyDescent="0.25">
      <c r="A39" s="34"/>
      <c r="B39" s="17" t="s">
        <v>35</v>
      </c>
      <c r="C39" s="26">
        <v>1780006.32</v>
      </c>
      <c r="D39" s="26"/>
      <c r="E39" s="26">
        <v>1780006.32</v>
      </c>
      <c r="F39" s="26"/>
      <c r="G39" s="26">
        <v>1780006.32</v>
      </c>
      <c r="H39" s="26"/>
      <c r="I39" s="26">
        <v>1780006.32</v>
      </c>
      <c r="J39" s="26">
        <v>1545914.81</v>
      </c>
    </row>
    <row r="40" spans="1:10" hidden="1" x14ac:dyDescent="0.25">
      <c r="A40" s="34"/>
      <c r="B40" s="17" t="s">
        <v>36</v>
      </c>
      <c r="C40" s="26">
        <v>2208.6999999999998</v>
      </c>
      <c r="D40" s="26"/>
      <c r="E40" s="26">
        <v>2208.6999999999998</v>
      </c>
      <c r="F40" s="26"/>
      <c r="G40" s="26">
        <v>2208.6999999999998</v>
      </c>
      <c r="H40" s="26"/>
      <c r="I40" s="26">
        <v>2208.6999999999998</v>
      </c>
      <c r="J40" s="26">
        <v>15300</v>
      </c>
    </row>
    <row r="41" spans="1:10" hidden="1" x14ac:dyDescent="0.25">
      <c r="A41" s="34"/>
      <c r="B41" s="17" t="s">
        <v>37</v>
      </c>
      <c r="C41" s="26">
        <v>8105.1</v>
      </c>
      <c r="D41" s="26"/>
      <c r="E41" s="26">
        <v>8105.1</v>
      </c>
      <c r="F41" s="26"/>
      <c r="G41" s="26">
        <v>8105.1</v>
      </c>
      <c r="H41" s="26"/>
      <c r="I41" s="26">
        <v>8105.1</v>
      </c>
      <c r="J41" s="26"/>
    </row>
    <row r="42" spans="1:10" hidden="1" x14ac:dyDescent="0.25">
      <c r="A42" s="34"/>
      <c r="B42" s="17" t="s">
        <v>38</v>
      </c>
      <c r="C42" s="26">
        <v>165.5</v>
      </c>
      <c r="D42" s="26"/>
      <c r="E42" s="26">
        <v>165.5</v>
      </c>
      <c r="F42" s="26"/>
      <c r="G42" s="26">
        <v>165.5</v>
      </c>
      <c r="H42" s="26"/>
      <c r="I42" s="26">
        <v>165.5</v>
      </c>
      <c r="J42" s="26"/>
    </row>
    <row r="43" spans="1:10" ht="16.5" hidden="1" thickBot="1" x14ac:dyDescent="0.35">
      <c r="A43" s="34"/>
      <c r="B43" s="21" t="s">
        <v>39</v>
      </c>
      <c r="C43" s="35">
        <f t="shared" ref="C43:J43" si="2">SUM(C29:C42)</f>
        <v>2475560.8400000003</v>
      </c>
      <c r="D43" s="35">
        <f t="shared" si="2"/>
        <v>0</v>
      </c>
      <c r="E43" s="35">
        <f t="shared" si="2"/>
        <v>2475560.8400000003</v>
      </c>
      <c r="F43" s="35">
        <f t="shared" si="2"/>
        <v>0</v>
      </c>
      <c r="G43" s="35">
        <f t="shared" si="2"/>
        <v>2475560.8400000003</v>
      </c>
      <c r="H43" s="35">
        <f t="shared" si="2"/>
        <v>0</v>
      </c>
      <c r="I43" s="35">
        <f t="shared" si="2"/>
        <v>2475560.8400000003</v>
      </c>
      <c r="J43" s="35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408" t="s">
        <v>61</v>
      </c>
      <c r="B46" s="408"/>
      <c r="C46" s="408"/>
      <c r="D46" s="408"/>
      <c r="E46" s="408"/>
      <c r="F46" s="408"/>
      <c r="G46" s="408"/>
      <c r="H46" s="408"/>
      <c r="I46" s="408"/>
      <c r="J46" s="408"/>
    </row>
    <row r="47" spans="1:10" ht="28.5" hidden="1" customHeight="1" x14ac:dyDescent="0.25">
      <c r="A47" s="94" t="s">
        <v>4</v>
      </c>
      <c r="B47" s="47" t="s">
        <v>62</v>
      </c>
      <c r="C47" s="416" t="s">
        <v>63</v>
      </c>
      <c r="D47" s="444"/>
      <c r="E47" s="416" t="s">
        <v>64</v>
      </c>
      <c r="F47" s="445"/>
      <c r="G47" s="274" t="s">
        <v>65</v>
      </c>
      <c r="H47" s="278"/>
      <c r="I47" s="278"/>
      <c r="J47" s="278"/>
    </row>
    <row r="48" spans="1:10" hidden="1" x14ac:dyDescent="0.25">
      <c r="A48" s="279"/>
      <c r="B48" s="48" t="s">
        <v>66</v>
      </c>
      <c r="C48" s="279" t="s">
        <v>67</v>
      </c>
      <c r="D48" s="279" t="s">
        <v>68</v>
      </c>
      <c r="E48" s="279" t="s">
        <v>67</v>
      </c>
      <c r="F48" s="279" t="s">
        <v>68</v>
      </c>
      <c r="G48" s="279" t="s">
        <v>67</v>
      </c>
      <c r="H48" s="279" t="s">
        <v>68</v>
      </c>
      <c r="I48" s="279"/>
      <c r="J48" s="279"/>
    </row>
    <row r="49" spans="1:10" hidden="1" x14ac:dyDescent="0.25">
      <c r="A49" s="38"/>
      <c r="B49" s="38"/>
      <c r="C49" s="38"/>
      <c r="D49" s="38"/>
      <c r="E49" s="38"/>
      <c r="F49" s="38"/>
      <c r="G49" s="38"/>
      <c r="H49" s="38"/>
      <c r="I49" s="38"/>
      <c r="J49" s="38"/>
    </row>
    <row r="50" spans="1:10" hidden="1" x14ac:dyDescent="0.25">
      <c r="A50" s="38"/>
      <c r="B50" s="38"/>
      <c r="C50" s="38"/>
      <c r="D50" s="38"/>
      <c r="E50" s="38"/>
      <c r="F50" s="38"/>
      <c r="G50" s="38"/>
      <c r="H50" s="38"/>
      <c r="I50" s="38"/>
      <c r="J50" s="38"/>
    </row>
    <row r="51" spans="1:10" hidden="1" x14ac:dyDescent="0.25">
      <c r="A51" s="38"/>
      <c r="B51" s="48" t="s">
        <v>69</v>
      </c>
      <c r="C51" s="38"/>
      <c r="D51" s="38"/>
      <c r="E51" s="38"/>
      <c r="F51" s="38"/>
      <c r="G51" s="38"/>
      <c r="H51" s="38"/>
      <c r="I51" s="38"/>
      <c r="J51" s="38"/>
    </row>
    <row r="52" spans="1:10" hidden="1" x14ac:dyDescent="0.25">
      <c r="A52" s="38"/>
      <c r="B52" s="38" t="s">
        <v>70</v>
      </c>
      <c r="C52" s="38"/>
      <c r="D52" s="38"/>
      <c r="E52" s="38"/>
      <c r="F52" s="38"/>
      <c r="G52" s="38"/>
      <c r="H52" s="38"/>
      <c r="I52" s="38"/>
      <c r="J52" s="38"/>
    </row>
    <row r="53" spans="1:10" hidden="1" x14ac:dyDescent="0.25">
      <c r="A53" s="38"/>
      <c r="B53" s="38"/>
      <c r="C53" s="38"/>
      <c r="D53" s="38"/>
      <c r="E53" s="38"/>
      <c r="F53" s="38"/>
      <c r="G53" s="38"/>
      <c r="H53" s="38"/>
      <c r="I53" s="38"/>
      <c r="J53" s="38"/>
    </row>
    <row r="54" spans="1:10" hidden="1" x14ac:dyDescent="0.25">
      <c r="A54" s="38"/>
      <c r="B54" s="38"/>
      <c r="C54" s="38"/>
      <c r="D54" s="38"/>
      <c r="E54" s="38"/>
      <c r="F54" s="38"/>
      <c r="G54" s="38"/>
      <c r="H54" s="38"/>
      <c r="I54" s="38"/>
      <c r="J54" s="38"/>
    </row>
    <row r="55" spans="1:10" hidden="1" x14ac:dyDescent="0.25">
      <c r="A55" s="38"/>
      <c r="B55" s="38"/>
      <c r="C55" s="38"/>
      <c r="D55" s="38"/>
      <c r="E55" s="38"/>
      <c r="F55" s="38"/>
      <c r="G55" s="38"/>
      <c r="H55" s="38"/>
      <c r="I55" s="38"/>
      <c r="J55" s="38"/>
    </row>
    <row r="56" spans="1:10" hidden="1" x14ac:dyDescent="0.25">
      <c r="A56" s="38"/>
      <c r="B56" s="38"/>
      <c r="C56" s="38"/>
      <c r="D56" s="38"/>
      <c r="E56" s="38"/>
      <c r="F56" s="38"/>
      <c r="G56" s="38"/>
      <c r="H56" s="38"/>
      <c r="I56" s="38"/>
      <c r="J56" s="38"/>
    </row>
    <row r="57" spans="1:10" hidden="1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 hidden="1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hidden="1" x14ac:dyDescent="0.25">
      <c r="A59" s="38"/>
      <c r="B59" s="38"/>
      <c r="C59" s="38"/>
      <c r="D59" s="38"/>
      <c r="E59" s="38"/>
      <c r="F59" s="38"/>
      <c r="G59" s="38"/>
      <c r="H59" s="38"/>
      <c r="I59" s="38"/>
      <c r="J59" s="38"/>
    </row>
    <row r="60" spans="1:10" hidden="1" x14ac:dyDescent="0.25">
      <c r="A60" s="449" t="s">
        <v>71</v>
      </c>
      <c r="B60" s="449"/>
      <c r="C60" s="38"/>
      <c r="D60" s="38"/>
      <c r="E60" s="38"/>
      <c r="F60" s="38"/>
      <c r="G60" s="38"/>
      <c r="H60" s="38"/>
      <c r="I60" s="38"/>
      <c r="J60" s="38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408" t="s">
        <v>72</v>
      </c>
      <c r="B73" s="408"/>
      <c r="C73" s="408"/>
      <c r="D73" s="408"/>
      <c r="E73" s="408"/>
      <c r="F73" s="408"/>
      <c r="G73" s="408"/>
      <c r="H73" s="408"/>
      <c r="I73" s="408"/>
      <c r="J73" s="408"/>
    </row>
    <row r="74" spans="1:10" ht="16.5" hidden="1" customHeight="1" thickBot="1" x14ac:dyDescent="0.35">
      <c r="A74" s="4" t="s">
        <v>4</v>
      </c>
      <c r="B74" s="5" t="s">
        <v>5</v>
      </c>
      <c r="C74" s="446" t="s">
        <v>41</v>
      </c>
      <c r="D74" s="447"/>
      <c r="E74" s="446" t="s">
        <v>42</v>
      </c>
      <c r="F74" s="448"/>
      <c r="G74" s="446" t="s">
        <v>43</v>
      </c>
      <c r="H74" s="447"/>
      <c r="I74" s="446" t="s">
        <v>44</v>
      </c>
      <c r="J74" s="447"/>
    </row>
    <row r="75" spans="1:10" ht="15.75" hidden="1" x14ac:dyDescent="0.3">
      <c r="A75" s="6"/>
      <c r="B75" s="7"/>
      <c r="C75" s="8" t="s">
        <v>11</v>
      </c>
      <c r="D75" s="8" t="s">
        <v>12</v>
      </c>
      <c r="E75" s="8" t="s">
        <v>11</v>
      </c>
      <c r="F75" s="8" t="s">
        <v>12</v>
      </c>
      <c r="G75" s="8" t="s">
        <v>11</v>
      </c>
      <c r="H75" s="8" t="s">
        <v>12</v>
      </c>
      <c r="I75" s="8" t="s">
        <v>11</v>
      </c>
      <c r="J75" s="8" t="s">
        <v>12</v>
      </c>
    </row>
    <row r="76" spans="1:10" ht="15.75" hidden="1" x14ac:dyDescent="0.3">
      <c r="A76" s="10"/>
      <c r="B76" s="7" t="s">
        <v>13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30"/>
      <c r="B77" s="7"/>
      <c r="C77" s="30"/>
      <c r="D77" s="30"/>
      <c r="E77" s="30"/>
      <c r="F77" s="46"/>
      <c r="G77" s="46"/>
      <c r="H77" s="46"/>
      <c r="I77" s="46"/>
      <c r="J77" s="46"/>
    </row>
    <row r="78" spans="1:10" ht="15.75" hidden="1" x14ac:dyDescent="0.3">
      <c r="A78" s="30"/>
      <c r="B78" s="7" t="s">
        <v>14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34"/>
      <c r="B79" s="17" t="s">
        <v>15</v>
      </c>
      <c r="C79" s="26">
        <v>62500</v>
      </c>
      <c r="D79" s="26">
        <v>138609.60999999999</v>
      </c>
      <c r="E79" s="26">
        <v>62500</v>
      </c>
      <c r="F79" s="26"/>
      <c r="G79" s="26"/>
      <c r="H79" s="26"/>
      <c r="I79" s="26"/>
      <c r="J79" s="26"/>
    </row>
    <row r="80" spans="1:10" hidden="1" x14ac:dyDescent="0.25">
      <c r="A80" s="34"/>
      <c r="B80" s="17" t="s">
        <v>16</v>
      </c>
      <c r="C80" s="26">
        <v>7500</v>
      </c>
      <c r="D80" s="26">
        <v>9818.25</v>
      </c>
      <c r="E80" s="26">
        <v>7500</v>
      </c>
      <c r="F80" s="26">
        <v>9560.36</v>
      </c>
      <c r="G80" s="26"/>
      <c r="H80" s="26"/>
      <c r="I80" s="26"/>
      <c r="J80" s="26"/>
    </row>
    <row r="81" spans="1:10" hidden="1" x14ac:dyDescent="0.25">
      <c r="A81" s="34"/>
      <c r="B81" s="17" t="s">
        <v>17</v>
      </c>
      <c r="C81" s="26">
        <v>8133.97</v>
      </c>
      <c r="D81" s="26"/>
      <c r="E81" s="26">
        <v>8133.97</v>
      </c>
      <c r="F81" s="26">
        <v>39787</v>
      </c>
      <c r="G81" s="26"/>
      <c r="H81" s="26"/>
      <c r="I81" s="26"/>
      <c r="J81" s="26"/>
    </row>
    <row r="82" spans="1:10" hidden="1" x14ac:dyDescent="0.25">
      <c r="A82" s="34"/>
      <c r="B82" s="17" t="s">
        <v>18</v>
      </c>
      <c r="C82" s="26">
        <v>33333.33</v>
      </c>
      <c r="D82" s="26">
        <v>19161.8</v>
      </c>
      <c r="E82" s="26">
        <v>33333.33</v>
      </c>
      <c r="F82" s="26"/>
      <c r="G82" s="26"/>
      <c r="H82" s="26"/>
      <c r="I82" s="26"/>
      <c r="J82" s="26"/>
    </row>
    <row r="83" spans="1:10" hidden="1" x14ac:dyDescent="0.25">
      <c r="A83" s="34"/>
      <c r="B83" s="17" t="s">
        <v>20</v>
      </c>
      <c r="C83" s="26">
        <v>165141.75</v>
      </c>
      <c r="D83" s="26">
        <v>4057.14</v>
      </c>
      <c r="E83" s="26">
        <v>165141.75</v>
      </c>
      <c r="F83" s="26">
        <v>184282.78</v>
      </c>
      <c r="G83" s="26"/>
      <c r="H83" s="26"/>
      <c r="I83" s="26"/>
      <c r="J83" s="26"/>
    </row>
    <row r="84" spans="1:10" hidden="1" x14ac:dyDescent="0.25">
      <c r="A84" s="34"/>
      <c r="B84" s="17" t="s">
        <v>21</v>
      </c>
      <c r="C84" s="26">
        <v>40000</v>
      </c>
      <c r="D84" s="26">
        <v>38120</v>
      </c>
      <c r="E84" s="26">
        <v>40000</v>
      </c>
      <c r="F84" s="26">
        <v>38120</v>
      </c>
      <c r="G84" s="26"/>
      <c r="H84" s="26"/>
      <c r="I84" s="26"/>
      <c r="J84" s="26"/>
    </row>
    <row r="85" spans="1:10" hidden="1" x14ac:dyDescent="0.25">
      <c r="A85" s="34"/>
      <c r="B85" s="17" t="s">
        <v>22</v>
      </c>
      <c r="C85" s="26">
        <v>26305.03</v>
      </c>
      <c r="D85" s="26">
        <v>48548.639999999999</v>
      </c>
      <c r="E85" s="26">
        <v>26305.03</v>
      </c>
      <c r="F85" s="26">
        <v>44604</v>
      </c>
      <c r="G85" s="26"/>
      <c r="H85" s="26"/>
      <c r="I85" s="26"/>
      <c r="J85" s="26"/>
    </row>
    <row r="86" spans="1:10" ht="16.5" hidden="1" thickBot="1" x14ac:dyDescent="0.35">
      <c r="A86" s="34"/>
      <c r="B86" s="19" t="s">
        <v>23</v>
      </c>
      <c r="C86" s="35">
        <f t="shared" ref="C86:J86" si="4">SUM(C79:C85)</f>
        <v>342914.07999999996</v>
      </c>
      <c r="D86" s="35">
        <f t="shared" si="4"/>
        <v>258315.44</v>
      </c>
      <c r="E86" s="35">
        <f t="shared" si="4"/>
        <v>342914.07999999996</v>
      </c>
      <c r="F86" s="35">
        <f t="shared" si="4"/>
        <v>316354.14</v>
      </c>
      <c r="G86" s="35">
        <f t="shared" si="4"/>
        <v>0</v>
      </c>
      <c r="H86" s="35">
        <f t="shared" si="4"/>
        <v>0</v>
      </c>
      <c r="I86" s="35">
        <f t="shared" si="4"/>
        <v>0</v>
      </c>
      <c r="J86" s="35">
        <f t="shared" si="4"/>
        <v>0</v>
      </c>
    </row>
    <row r="87" spans="1:10" ht="15.75" hidden="1" x14ac:dyDescent="0.3">
      <c r="A87" s="34"/>
      <c r="B87" s="20" t="s">
        <v>24</v>
      </c>
      <c r="C87" s="36"/>
      <c r="D87" s="36"/>
      <c r="E87" s="36"/>
      <c r="F87" s="36"/>
      <c r="G87" s="36"/>
      <c r="H87" s="36"/>
      <c r="I87" s="36"/>
      <c r="J87" s="36"/>
    </row>
    <row r="88" spans="1:10" hidden="1" x14ac:dyDescent="0.25">
      <c r="A88" s="34"/>
      <c r="B88" s="17" t="s">
        <v>25</v>
      </c>
      <c r="C88" s="26">
        <v>60936.45</v>
      </c>
      <c r="D88" s="26">
        <v>1023</v>
      </c>
      <c r="E88" s="26">
        <v>60936.45</v>
      </c>
      <c r="F88" s="26">
        <v>58023.7</v>
      </c>
      <c r="G88" s="26"/>
      <c r="H88" s="26"/>
      <c r="I88" s="26"/>
      <c r="J88" s="26"/>
    </row>
    <row r="89" spans="1:10" hidden="1" x14ac:dyDescent="0.25">
      <c r="A89" s="34"/>
      <c r="B89" s="17" t="s">
        <v>26</v>
      </c>
      <c r="C89" s="26">
        <v>600</v>
      </c>
      <c r="D89" s="26"/>
      <c r="E89" s="26">
        <v>600</v>
      </c>
      <c r="F89" s="26"/>
      <c r="G89" s="26"/>
      <c r="H89" s="26"/>
      <c r="I89" s="26"/>
      <c r="J89" s="26"/>
    </row>
    <row r="90" spans="1:10" hidden="1" x14ac:dyDescent="0.25">
      <c r="A90" s="34"/>
      <c r="B90" s="17" t="s">
        <v>49</v>
      </c>
      <c r="C90" s="26">
        <v>945.42</v>
      </c>
      <c r="D90" s="26"/>
      <c r="E90" s="26">
        <v>945.42</v>
      </c>
      <c r="F90" s="26"/>
      <c r="G90" s="26"/>
      <c r="H90" s="26"/>
      <c r="I90" s="26"/>
      <c r="J90" s="26"/>
    </row>
    <row r="91" spans="1:10" hidden="1" x14ac:dyDescent="0.25">
      <c r="A91" s="34"/>
      <c r="B91" s="17" t="s">
        <v>27</v>
      </c>
      <c r="C91" s="26">
        <v>169652.57</v>
      </c>
      <c r="D91" s="26">
        <v>181188.84</v>
      </c>
      <c r="E91" s="26">
        <v>169652.57</v>
      </c>
      <c r="F91" s="26">
        <v>66957.58</v>
      </c>
      <c r="G91" s="26"/>
      <c r="H91" s="26"/>
      <c r="I91" s="26"/>
      <c r="J91" s="26"/>
    </row>
    <row r="92" spans="1:10" hidden="1" x14ac:dyDescent="0.25">
      <c r="A92" s="34"/>
      <c r="B92" s="17" t="s">
        <v>28</v>
      </c>
      <c r="C92" s="26">
        <v>912</v>
      </c>
      <c r="D92" s="26"/>
      <c r="E92" s="26">
        <v>912</v>
      </c>
      <c r="F92" s="26"/>
      <c r="G92" s="26"/>
      <c r="H92" s="26"/>
      <c r="I92" s="26"/>
      <c r="J92" s="26"/>
    </row>
    <row r="93" spans="1:10" hidden="1" x14ac:dyDescent="0.25">
      <c r="A93" s="34"/>
      <c r="B93" s="17" t="s">
        <v>29</v>
      </c>
      <c r="C93" s="26">
        <v>427229.65</v>
      </c>
      <c r="D93" s="26">
        <v>535053.32999999996</v>
      </c>
      <c r="E93" s="26">
        <v>427229.65</v>
      </c>
      <c r="F93" s="26">
        <v>261536.69</v>
      </c>
      <c r="G93" s="26"/>
      <c r="H93" s="26"/>
      <c r="I93" s="26"/>
      <c r="J93" s="26"/>
    </row>
    <row r="94" spans="1:10" hidden="1" x14ac:dyDescent="0.25">
      <c r="A94" s="34"/>
      <c r="B94" s="17" t="s">
        <v>30</v>
      </c>
      <c r="C94" s="26">
        <v>100</v>
      </c>
      <c r="D94" s="26"/>
      <c r="E94" s="26">
        <v>100</v>
      </c>
      <c r="F94" s="26"/>
      <c r="G94" s="26"/>
      <c r="H94" s="26"/>
      <c r="I94" s="26"/>
      <c r="J94" s="26"/>
    </row>
    <row r="95" spans="1:10" hidden="1" x14ac:dyDescent="0.25">
      <c r="A95" s="34"/>
      <c r="B95" s="17" t="s">
        <v>31</v>
      </c>
      <c r="C95" s="26">
        <v>13579.7</v>
      </c>
      <c r="D95" s="26">
        <v>6224.76</v>
      </c>
      <c r="E95" s="26">
        <v>13579.7</v>
      </c>
      <c r="F95" s="26">
        <v>6630</v>
      </c>
      <c r="G95" s="26"/>
      <c r="H95" s="26"/>
      <c r="I95" s="26"/>
      <c r="J95" s="26"/>
    </row>
    <row r="96" spans="1:10" hidden="1" x14ac:dyDescent="0.25">
      <c r="A96" s="34"/>
      <c r="B96" s="17" t="s">
        <v>33</v>
      </c>
      <c r="C96" s="26">
        <v>310</v>
      </c>
      <c r="D96" s="26">
        <v>3610</v>
      </c>
      <c r="E96" s="26">
        <v>310</v>
      </c>
      <c r="F96" s="26"/>
      <c r="G96" s="26"/>
      <c r="H96" s="26"/>
      <c r="I96" s="26"/>
      <c r="J96" s="26"/>
    </row>
    <row r="97" spans="1:10" hidden="1" x14ac:dyDescent="0.25">
      <c r="A97" s="34"/>
      <c r="B97" s="17" t="s">
        <v>34</v>
      </c>
      <c r="C97" s="26">
        <v>10809.43</v>
      </c>
      <c r="D97" s="26">
        <v>39404.76</v>
      </c>
      <c r="E97" s="26">
        <v>10809.43</v>
      </c>
      <c r="F97" s="26">
        <v>23463</v>
      </c>
      <c r="G97" s="26"/>
      <c r="H97" s="26"/>
      <c r="I97" s="26"/>
      <c r="J97" s="26"/>
    </row>
    <row r="98" spans="1:10" hidden="1" x14ac:dyDescent="0.25">
      <c r="A98" s="34"/>
      <c r="B98" s="17" t="s">
        <v>35</v>
      </c>
      <c r="C98" s="26">
        <v>1780006.32</v>
      </c>
      <c r="D98" s="26">
        <v>2752150.16</v>
      </c>
      <c r="E98" s="26">
        <v>1780006.32</v>
      </c>
      <c r="F98" s="26">
        <v>1617110.07</v>
      </c>
      <c r="G98" s="26"/>
      <c r="H98" s="26"/>
      <c r="I98" s="26"/>
      <c r="J98" s="26"/>
    </row>
    <row r="99" spans="1:10" hidden="1" x14ac:dyDescent="0.25">
      <c r="A99" s="34"/>
      <c r="B99" s="17" t="s">
        <v>36</v>
      </c>
      <c r="C99" s="26">
        <v>2208.6999999999998</v>
      </c>
      <c r="D99" s="26"/>
      <c r="E99" s="26">
        <v>2208.6999999999998</v>
      </c>
      <c r="F99" s="26">
        <v>11097</v>
      </c>
      <c r="G99" s="26"/>
      <c r="H99" s="26"/>
      <c r="I99" s="26"/>
      <c r="J99" s="26"/>
    </row>
    <row r="100" spans="1:10" hidden="1" x14ac:dyDescent="0.25">
      <c r="A100" s="34"/>
      <c r="B100" s="17" t="s">
        <v>37</v>
      </c>
      <c r="C100" s="26">
        <v>8105.1</v>
      </c>
      <c r="D100" s="26">
        <v>43640</v>
      </c>
      <c r="E100" s="26">
        <v>8105.1</v>
      </c>
      <c r="F100" s="26"/>
      <c r="G100" s="26"/>
      <c r="H100" s="26"/>
      <c r="I100" s="26"/>
      <c r="J100" s="26"/>
    </row>
    <row r="101" spans="1:10" hidden="1" x14ac:dyDescent="0.25">
      <c r="A101" s="34"/>
      <c r="B101" s="17" t="s">
        <v>38</v>
      </c>
      <c r="C101" s="26">
        <v>165.5</v>
      </c>
      <c r="D101" s="26"/>
      <c r="E101" s="26">
        <v>165.5</v>
      </c>
      <c r="F101" s="26"/>
      <c r="G101" s="26"/>
      <c r="H101" s="26"/>
      <c r="I101" s="26"/>
      <c r="J101" s="26"/>
    </row>
    <row r="102" spans="1:10" ht="16.5" hidden="1" thickBot="1" x14ac:dyDescent="0.35">
      <c r="A102" s="34"/>
      <c r="B102" s="21" t="s">
        <v>39</v>
      </c>
      <c r="C102" s="35">
        <f t="shared" ref="C102:J102" si="5">SUM(C88:C101)</f>
        <v>2475560.8400000003</v>
      </c>
      <c r="D102" s="35">
        <f t="shared" si="5"/>
        <v>3562294.85</v>
      </c>
      <c r="E102" s="35">
        <f t="shared" si="5"/>
        <v>2475560.8400000003</v>
      </c>
      <c r="F102" s="35">
        <f t="shared" si="5"/>
        <v>2044818.04</v>
      </c>
      <c r="G102" s="35">
        <f t="shared" si="5"/>
        <v>0</v>
      </c>
      <c r="H102" s="35">
        <f t="shared" si="5"/>
        <v>0</v>
      </c>
      <c r="I102" s="35">
        <f t="shared" si="5"/>
        <v>0</v>
      </c>
      <c r="J102" s="35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408" t="s">
        <v>73</v>
      </c>
      <c r="B123" s="408"/>
      <c r="C123" s="408"/>
      <c r="D123" s="408"/>
      <c r="E123" s="408"/>
      <c r="F123" s="408"/>
      <c r="G123" s="408"/>
      <c r="H123" s="408"/>
      <c r="I123" s="408"/>
      <c r="J123" s="408"/>
    </row>
    <row r="124" spans="1:10" ht="16.5" hidden="1" customHeight="1" thickBot="1" x14ac:dyDescent="0.35">
      <c r="A124" s="4" t="s">
        <v>4</v>
      </c>
      <c r="B124" s="5" t="s">
        <v>5</v>
      </c>
      <c r="C124" s="446" t="s">
        <v>45</v>
      </c>
      <c r="D124" s="447"/>
      <c r="E124" s="446" t="s">
        <v>46</v>
      </c>
      <c r="F124" s="448"/>
      <c r="G124" s="446" t="s">
        <v>47</v>
      </c>
      <c r="H124" s="447"/>
      <c r="I124" s="446" t="s">
        <v>48</v>
      </c>
      <c r="J124" s="447"/>
    </row>
    <row r="125" spans="1:10" ht="15.75" hidden="1" x14ac:dyDescent="0.3">
      <c r="A125" s="6"/>
      <c r="B125" s="7"/>
      <c r="C125" s="8" t="s">
        <v>11</v>
      </c>
      <c r="D125" s="8" t="s">
        <v>12</v>
      </c>
      <c r="E125" s="8" t="s">
        <v>11</v>
      </c>
      <c r="F125" s="8" t="s">
        <v>12</v>
      </c>
      <c r="G125" s="8" t="s">
        <v>11</v>
      </c>
      <c r="H125" s="8" t="s">
        <v>12</v>
      </c>
      <c r="I125" s="8" t="s">
        <v>11</v>
      </c>
      <c r="J125" s="8" t="s">
        <v>12</v>
      </c>
    </row>
    <row r="126" spans="1:10" ht="15.75" hidden="1" x14ac:dyDescent="0.3">
      <c r="A126" s="10"/>
      <c r="B126" s="7" t="s">
        <v>13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30"/>
      <c r="B127" s="7"/>
      <c r="C127" s="46"/>
      <c r="D127" s="31"/>
      <c r="E127" s="46"/>
      <c r="F127" s="46"/>
      <c r="G127" s="46"/>
      <c r="H127" s="46"/>
      <c r="I127" s="46"/>
      <c r="J127" s="46"/>
    </row>
    <row r="128" spans="1:10" ht="15.75" hidden="1" x14ac:dyDescent="0.3">
      <c r="A128" s="30"/>
      <c r="B128" s="7" t="s">
        <v>14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34"/>
      <c r="B129" s="17" t="s">
        <v>15</v>
      </c>
      <c r="C129" s="26"/>
      <c r="D129" s="26"/>
      <c r="E129" s="26"/>
      <c r="F129" s="26"/>
      <c r="G129" s="26"/>
      <c r="H129" s="26"/>
      <c r="I129" s="26"/>
      <c r="J129" s="26"/>
    </row>
    <row r="130" spans="1:10" hidden="1" x14ac:dyDescent="0.25">
      <c r="A130" s="34"/>
      <c r="B130" s="17" t="s">
        <v>16</v>
      </c>
      <c r="C130" s="26"/>
      <c r="D130" s="26"/>
      <c r="E130" s="26"/>
      <c r="F130" s="26"/>
      <c r="G130" s="26"/>
      <c r="H130" s="26"/>
      <c r="I130" s="26"/>
      <c r="J130" s="26"/>
    </row>
    <row r="131" spans="1:10" hidden="1" x14ac:dyDescent="0.25">
      <c r="A131" s="34"/>
      <c r="B131" s="17" t="s">
        <v>17</v>
      </c>
      <c r="C131" s="26"/>
      <c r="D131" s="26"/>
      <c r="E131" s="26"/>
      <c r="F131" s="26"/>
      <c r="G131" s="26"/>
      <c r="H131" s="26"/>
      <c r="I131" s="26"/>
      <c r="J131" s="26"/>
    </row>
    <row r="132" spans="1:10" hidden="1" x14ac:dyDescent="0.25">
      <c r="A132" s="34"/>
      <c r="B132" s="17" t="s">
        <v>18</v>
      </c>
      <c r="C132" s="26"/>
      <c r="D132" s="26"/>
      <c r="E132" s="26"/>
      <c r="F132" s="26"/>
      <c r="G132" s="26"/>
      <c r="H132" s="26"/>
      <c r="I132" s="26"/>
      <c r="J132" s="26"/>
    </row>
    <row r="133" spans="1:10" hidden="1" x14ac:dyDescent="0.25">
      <c r="A133" s="34"/>
      <c r="B133" s="17" t="s">
        <v>20</v>
      </c>
      <c r="C133" s="26"/>
      <c r="D133" s="26"/>
      <c r="E133" s="26"/>
      <c r="F133" s="26"/>
      <c r="G133" s="26"/>
      <c r="H133" s="26"/>
      <c r="I133" s="26"/>
      <c r="J133" s="26"/>
    </row>
    <row r="134" spans="1:10" hidden="1" x14ac:dyDescent="0.25">
      <c r="A134" s="34"/>
      <c r="B134" s="17" t="s">
        <v>21</v>
      </c>
      <c r="C134" s="26"/>
      <c r="D134" s="26"/>
      <c r="E134" s="26"/>
      <c r="F134" s="26"/>
      <c r="G134" s="26"/>
      <c r="H134" s="26"/>
      <c r="I134" s="26"/>
      <c r="J134" s="26"/>
    </row>
    <row r="135" spans="1:10" hidden="1" x14ac:dyDescent="0.25">
      <c r="A135" s="34"/>
      <c r="B135" s="17" t="s">
        <v>22</v>
      </c>
      <c r="C135" s="26"/>
      <c r="D135" s="26"/>
      <c r="E135" s="26"/>
      <c r="F135" s="26"/>
      <c r="G135" s="26"/>
      <c r="H135" s="26"/>
      <c r="I135" s="26"/>
      <c r="J135" s="26"/>
    </row>
    <row r="136" spans="1:10" ht="16.5" hidden="1" thickBot="1" x14ac:dyDescent="0.35">
      <c r="A136" s="34"/>
      <c r="B136" s="19" t="s">
        <v>23</v>
      </c>
      <c r="C136" s="35">
        <f t="shared" ref="C136:J136" si="7">SUM(C129:C135)</f>
        <v>0</v>
      </c>
      <c r="D136" s="35">
        <f t="shared" si="7"/>
        <v>0</v>
      </c>
      <c r="E136" s="35">
        <f t="shared" si="7"/>
        <v>0</v>
      </c>
      <c r="F136" s="35">
        <f t="shared" si="7"/>
        <v>0</v>
      </c>
      <c r="G136" s="35">
        <f t="shared" si="7"/>
        <v>0</v>
      </c>
      <c r="H136" s="35">
        <f t="shared" si="7"/>
        <v>0</v>
      </c>
      <c r="I136" s="35">
        <f t="shared" si="7"/>
        <v>0</v>
      </c>
      <c r="J136" s="35">
        <f t="shared" si="7"/>
        <v>0</v>
      </c>
    </row>
    <row r="137" spans="1:10" ht="15.75" hidden="1" x14ac:dyDescent="0.3">
      <c r="A137" s="34"/>
      <c r="B137" s="20" t="s">
        <v>24</v>
      </c>
      <c r="C137" s="36"/>
      <c r="D137" s="36"/>
      <c r="E137" s="36"/>
      <c r="F137" s="36"/>
      <c r="G137" s="36"/>
      <c r="H137" s="36"/>
      <c r="I137" s="36"/>
      <c r="J137" s="36"/>
    </row>
    <row r="138" spans="1:10" hidden="1" x14ac:dyDescent="0.25">
      <c r="A138" s="34"/>
      <c r="B138" s="17" t="s">
        <v>25</v>
      </c>
      <c r="C138" s="26"/>
      <c r="D138" s="26"/>
      <c r="E138" s="26"/>
      <c r="F138" s="26"/>
      <c r="G138" s="26"/>
      <c r="H138" s="26"/>
      <c r="I138" s="26"/>
      <c r="J138" s="26"/>
    </row>
    <row r="139" spans="1:10" hidden="1" x14ac:dyDescent="0.25">
      <c r="A139" s="34"/>
      <c r="B139" s="17" t="s">
        <v>74</v>
      </c>
      <c r="C139" s="26"/>
      <c r="D139" s="26"/>
      <c r="E139" s="26"/>
      <c r="F139" s="26"/>
      <c r="G139" s="26"/>
      <c r="H139" s="26"/>
      <c r="I139" s="26"/>
      <c r="J139" s="26"/>
    </row>
    <row r="140" spans="1:10" hidden="1" x14ac:dyDescent="0.25">
      <c r="A140" s="34"/>
      <c r="B140" s="17" t="s">
        <v>49</v>
      </c>
      <c r="C140" s="26"/>
      <c r="D140" s="26"/>
      <c r="E140" s="26"/>
      <c r="F140" s="26"/>
      <c r="G140" s="26"/>
      <c r="H140" s="26"/>
      <c r="I140" s="26"/>
      <c r="J140" s="26"/>
    </row>
    <row r="141" spans="1:10" hidden="1" x14ac:dyDescent="0.25">
      <c r="A141" s="34"/>
      <c r="B141" s="17" t="s">
        <v>27</v>
      </c>
      <c r="C141" s="26"/>
      <c r="D141" s="26"/>
      <c r="E141" s="26"/>
      <c r="F141" s="26"/>
      <c r="G141" s="26"/>
      <c r="H141" s="26"/>
      <c r="I141" s="26"/>
      <c r="J141" s="26"/>
    </row>
    <row r="142" spans="1:10" hidden="1" x14ac:dyDescent="0.25">
      <c r="A142" s="34"/>
      <c r="B142" s="17" t="s">
        <v>28</v>
      </c>
      <c r="C142" s="26"/>
      <c r="D142" s="26"/>
      <c r="E142" s="26"/>
      <c r="F142" s="26"/>
      <c r="G142" s="26"/>
      <c r="H142" s="26"/>
      <c r="I142" s="26"/>
      <c r="J142" s="26"/>
    </row>
    <row r="143" spans="1:10" hidden="1" x14ac:dyDescent="0.25">
      <c r="A143" s="34"/>
      <c r="B143" s="17" t="s">
        <v>29</v>
      </c>
      <c r="C143" s="26"/>
      <c r="D143" s="26"/>
      <c r="E143" s="26"/>
      <c r="F143" s="26"/>
      <c r="G143" s="26"/>
      <c r="H143" s="26"/>
      <c r="I143" s="26"/>
      <c r="J143" s="26"/>
    </row>
    <row r="144" spans="1:10" hidden="1" x14ac:dyDescent="0.25">
      <c r="A144" s="34"/>
      <c r="B144" s="17" t="s">
        <v>30</v>
      </c>
      <c r="C144" s="26"/>
      <c r="D144" s="26"/>
      <c r="E144" s="26"/>
      <c r="F144" s="26"/>
      <c r="G144" s="26"/>
      <c r="H144" s="26"/>
      <c r="I144" s="26"/>
      <c r="J144" s="26"/>
    </row>
    <row r="145" spans="1:10" hidden="1" x14ac:dyDescent="0.25">
      <c r="A145" s="34"/>
      <c r="B145" s="17" t="s">
        <v>31</v>
      </c>
      <c r="C145" s="26"/>
      <c r="D145" s="26"/>
      <c r="E145" s="26"/>
      <c r="F145" s="26"/>
      <c r="G145" s="26"/>
      <c r="H145" s="26"/>
      <c r="I145" s="26"/>
      <c r="J145" s="26"/>
    </row>
    <row r="146" spans="1:10" hidden="1" x14ac:dyDescent="0.25">
      <c r="A146" s="34"/>
      <c r="B146" s="17" t="s">
        <v>33</v>
      </c>
      <c r="C146" s="26"/>
      <c r="D146" s="26"/>
      <c r="E146" s="26"/>
      <c r="F146" s="26"/>
      <c r="G146" s="26"/>
      <c r="H146" s="26"/>
      <c r="I146" s="26"/>
      <c r="J146" s="26"/>
    </row>
    <row r="147" spans="1:10" hidden="1" x14ac:dyDescent="0.25">
      <c r="A147" s="34"/>
      <c r="B147" s="17" t="s">
        <v>34</v>
      </c>
      <c r="C147" s="26"/>
      <c r="D147" s="26"/>
      <c r="E147" s="26"/>
      <c r="F147" s="26"/>
      <c r="G147" s="26"/>
      <c r="H147" s="26"/>
      <c r="I147" s="26"/>
      <c r="J147" s="26"/>
    </row>
    <row r="148" spans="1:10" hidden="1" x14ac:dyDescent="0.25">
      <c r="A148" s="34"/>
      <c r="B148" s="17" t="s">
        <v>35</v>
      </c>
      <c r="C148" s="26"/>
      <c r="D148" s="26"/>
      <c r="E148" s="26"/>
      <c r="F148" s="26"/>
      <c r="G148" s="26"/>
      <c r="H148" s="26"/>
      <c r="I148" s="26"/>
      <c r="J148" s="26"/>
    </row>
    <row r="149" spans="1:10" hidden="1" x14ac:dyDescent="0.25">
      <c r="A149" s="34"/>
      <c r="B149" s="17" t="s">
        <v>36</v>
      </c>
      <c r="C149" s="26"/>
      <c r="D149" s="26"/>
      <c r="E149" s="26"/>
      <c r="F149" s="26"/>
      <c r="G149" s="26"/>
      <c r="H149" s="26"/>
      <c r="I149" s="26"/>
      <c r="J149" s="26"/>
    </row>
    <row r="150" spans="1:10" hidden="1" x14ac:dyDescent="0.25">
      <c r="A150" s="34"/>
      <c r="B150" s="17" t="s">
        <v>37</v>
      </c>
      <c r="C150" s="26"/>
      <c r="D150" s="26"/>
      <c r="E150" s="26"/>
      <c r="F150" s="26"/>
      <c r="G150" s="26"/>
      <c r="H150" s="26"/>
      <c r="I150" s="26"/>
      <c r="J150" s="26"/>
    </row>
    <row r="151" spans="1:10" hidden="1" x14ac:dyDescent="0.25">
      <c r="A151" s="34"/>
      <c r="B151" s="17" t="s">
        <v>38</v>
      </c>
      <c r="C151" s="26"/>
      <c r="D151" s="26"/>
      <c r="E151" s="26"/>
      <c r="F151" s="26"/>
      <c r="G151" s="26"/>
      <c r="H151" s="26"/>
      <c r="I151" s="26"/>
      <c r="J151" s="26"/>
    </row>
    <row r="152" spans="1:10" ht="16.5" hidden="1" thickBot="1" x14ac:dyDescent="0.35">
      <c r="A152" s="34"/>
      <c r="B152" s="21" t="s">
        <v>39</v>
      </c>
      <c r="C152" s="35">
        <f t="shared" ref="C152:J152" si="8">SUM(C138:C151)</f>
        <v>0</v>
      </c>
      <c r="D152" s="35">
        <f t="shared" si="8"/>
        <v>0</v>
      </c>
      <c r="E152" s="35">
        <f t="shared" si="8"/>
        <v>0</v>
      </c>
      <c r="F152" s="35">
        <f t="shared" si="8"/>
        <v>0</v>
      </c>
      <c r="G152" s="35">
        <f t="shared" si="8"/>
        <v>0</v>
      </c>
      <c r="H152" s="35">
        <f t="shared" si="8"/>
        <v>0</v>
      </c>
      <c r="I152" s="35">
        <f t="shared" si="8"/>
        <v>0</v>
      </c>
      <c r="J152" s="35">
        <f t="shared" si="8"/>
        <v>0</v>
      </c>
    </row>
    <row r="153" spans="1:10" hidden="1" x14ac:dyDescent="0.25">
      <c r="D153" s="32"/>
      <c r="J153" s="49"/>
    </row>
    <row r="154" spans="1:10" hidden="1" x14ac:dyDescent="0.25">
      <c r="J154" s="28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453" t="s">
        <v>177</v>
      </c>
      <c r="D177" s="453"/>
      <c r="E177" s="453"/>
      <c r="F177" s="453"/>
    </row>
    <row r="178" spans="3:7" ht="15.75" thickBot="1" x14ac:dyDescent="0.3">
      <c r="C178" s="450" t="s">
        <v>203</v>
      </c>
      <c r="D178" s="450"/>
      <c r="E178" s="450"/>
      <c r="F178" s="450"/>
    </row>
    <row r="179" spans="3:7" ht="16.5" thickBot="1" x14ac:dyDescent="0.35">
      <c r="C179" s="257" t="s">
        <v>4</v>
      </c>
      <c r="D179" s="277" t="s">
        <v>164</v>
      </c>
      <c r="E179" s="451" t="s">
        <v>50</v>
      </c>
      <c r="F179" s="452"/>
    </row>
    <row r="180" spans="3:7" ht="15.75" x14ac:dyDescent="0.3">
      <c r="C180" s="342"/>
      <c r="D180" s="260"/>
      <c r="E180" s="261" t="s">
        <v>11</v>
      </c>
      <c r="F180" s="261" t="s">
        <v>75</v>
      </c>
    </row>
    <row r="181" spans="3:7" ht="15.75" x14ac:dyDescent="0.3">
      <c r="C181" s="10" t="s">
        <v>125</v>
      </c>
      <c r="D181" s="14" t="s">
        <v>13</v>
      </c>
      <c r="E181" s="16">
        <f>+'OCTUBRE DECE-5'!E194</f>
        <v>39105193.149999999</v>
      </c>
      <c r="F181" s="16">
        <f>+'OCTUBRE DECE-5'!F194</f>
        <v>39399068.75</v>
      </c>
      <c r="G181" s="28"/>
    </row>
    <row r="182" spans="3:7" ht="15.75" x14ac:dyDescent="0.3">
      <c r="C182" s="30"/>
      <c r="D182" s="14"/>
      <c r="E182" s="13"/>
      <c r="F182" s="15"/>
      <c r="G182" s="28"/>
    </row>
    <row r="183" spans="3:7" ht="15.75" x14ac:dyDescent="0.3">
      <c r="C183" s="30"/>
      <c r="D183" s="14" t="s">
        <v>149</v>
      </c>
      <c r="E183" s="16"/>
      <c r="F183" s="16"/>
    </row>
    <row r="184" spans="3:7" x14ac:dyDescent="0.25">
      <c r="C184" s="34">
        <v>111</v>
      </c>
      <c r="D184" s="17" t="s">
        <v>15</v>
      </c>
      <c r="E184" s="18">
        <f>+'OCTUBRE DECE-5'!E197</f>
        <v>882000</v>
      </c>
      <c r="F184" s="18">
        <v>980478.35</v>
      </c>
      <c r="G184" s="28"/>
    </row>
    <row r="185" spans="3:7" x14ac:dyDescent="0.25">
      <c r="C185" s="34">
        <v>113</v>
      </c>
      <c r="D185" s="17" t="s">
        <v>16</v>
      </c>
      <c r="E185" s="18">
        <f>+'OCTUBRE DECE-5'!E198</f>
        <v>100041.86</v>
      </c>
      <c r="F185" s="18">
        <v>102841.95</v>
      </c>
      <c r="G185" s="28"/>
    </row>
    <row r="186" spans="3:7" x14ac:dyDescent="0.25">
      <c r="C186" s="34">
        <v>122</v>
      </c>
      <c r="D186" s="17" t="s">
        <v>17</v>
      </c>
      <c r="E186" s="18">
        <f>+'OCTUBRE DECE-5'!E199</f>
        <v>68082.03</v>
      </c>
      <c r="F186" s="18">
        <v>85102.55</v>
      </c>
      <c r="G186" s="28"/>
    </row>
    <row r="187" spans="3:7" x14ac:dyDescent="0.25">
      <c r="C187" s="34">
        <v>163</v>
      </c>
      <c r="D187" s="17" t="s">
        <v>18</v>
      </c>
      <c r="E187" s="18">
        <f>+'OCTUBRE DECE-5'!E200</f>
        <v>963384.8</v>
      </c>
      <c r="F187" s="18">
        <v>928621.5</v>
      </c>
      <c r="G187" s="28"/>
    </row>
    <row r="188" spans="3:7" x14ac:dyDescent="0.25">
      <c r="C188" s="34">
        <v>169</v>
      </c>
      <c r="D188" s="17" t="s">
        <v>137</v>
      </c>
      <c r="E188" s="18">
        <f>+'OCTUBRE DECE-5'!E201</f>
        <v>33815</v>
      </c>
      <c r="F188" s="18">
        <v>32052</v>
      </c>
      <c r="G188" s="28"/>
    </row>
    <row r="189" spans="3:7" x14ac:dyDescent="0.25">
      <c r="C189" s="34">
        <v>171</v>
      </c>
      <c r="D189" s="17" t="s">
        <v>138</v>
      </c>
      <c r="E189" s="18">
        <f>+'OCTUBRE DECE-5'!E202</f>
        <v>39320</v>
      </c>
      <c r="F189" s="18">
        <v>47425</v>
      </c>
      <c r="G189" s="28"/>
    </row>
    <row r="190" spans="3:7" x14ac:dyDescent="0.25">
      <c r="C190" s="34">
        <v>174</v>
      </c>
      <c r="D190" s="17" t="s">
        <v>19</v>
      </c>
      <c r="E190" s="18">
        <f>+'OCTUBRE DECE-5'!E203</f>
        <v>84425</v>
      </c>
      <c r="F190" s="18">
        <v>74220</v>
      </c>
      <c r="G190" s="28"/>
    </row>
    <row r="191" spans="3:7" x14ac:dyDescent="0.25">
      <c r="C191" s="34">
        <v>182</v>
      </c>
      <c r="D191" s="17" t="s">
        <v>20</v>
      </c>
      <c r="E191" s="18">
        <f>+'OCTUBRE DECE-5'!E204</f>
        <v>443600</v>
      </c>
      <c r="F191" s="18">
        <v>468400</v>
      </c>
      <c r="G191" s="28"/>
    </row>
    <row r="192" spans="3:7" x14ac:dyDescent="0.25">
      <c r="C192" s="34">
        <v>197</v>
      </c>
      <c r="D192" s="17" t="s">
        <v>21</v>
      </c>
      <c r="E192" s="18">
        <f>+'OCTUBRE DECE-5'!E205</f>
        <v>476666.67</v>
      </c>
      <c r="F192" s="18">
        <v>416000</v>
      </c>
      <c r="G192" s="28"/>
    </row>
    <row r="193" spans="2:8" x14ac:dyDescent="0.25">
      <c r="C193" s="34">
        <v>199</v>
      </c>
      <c r="D193" s="17" t="s">
        <v>22</v>
      </c>
      <c r="E193" s="18">
        <f>+'OCTUBRE DECE-5'!E206</f>
        <v>586379.79999999993</v>
      </c>
      <c r="F193" s="18">
        <v>601253.14</v>
      </c>
      <c r="G193" s="28"/>
    </row>
    <row r="194" spans="2:8" x14ac:dyDescent="0.25">
      <c r="C194" s="34">
        <v>261</v>
      </c>
      <c r="D194" s="17" t="s">
        <v>27</v>
      </c>
      <c r="E194" s="18">
        <f>+'OCTUBRE DECE-5'!E207</f>
        <v>746324.62</v>
      </c>
      <c r="F194" s="18">
        <v>631151.68999999994</v>
      </c>
      <c r="G194" s="28"/>
    </row>
    <row r="195" spans="2:8" x14ac:dyDescent="0.25">
      <c r="C195" s="34">
        <v>262</v>
      </c>
      <c r="D195" s="17" t="s">
        <v>28</v>
      </c>
      <c r="E195" s="18">
        <f>+'OCTUBRE DECE-5'!E208</f>
        <v>9600</v>
      </c>
      <c r="F195" s="18">
        <v>11978.67</v>
      </c>
      <c r="G195" s="28"/>
    </row>
    <row r="196" spans="2:8" x14ac:dyDescent="0.25">
      <c r="C196" s="34">
        <v>266</v>
      </c>
      <c r="D196" s="17" t="s">
        <v>29</v>
      </c>
      <c r="E196" s="18">
        <f>+'OCTUBRE DECE-5'!E209</f>
        <v>1400108.37</v>
      </c>
      <c r="F196" s="18">
        <v>1732974.74</v>
      </c>
      <c r="G196" s="28"/>
    </row>
    <row r="197" spans="2:8" x14ac:dyDescent="0.25">
      <c r="C197" s="34">
        <v>267</v>
      </c>
      <c r="D197" s="17" t="s">
        <v>30</v>
      </c>
      <c r="E197" s="18">
        <f>+'OCTUBRE DECE-5'!E210</f>
        <v>16000</v>
      </c>
      <c r="F197" s="18">
        <v>7532</v>
      </c>
      <c r="G197" s="28"/>
    </row>
    <row r="198" spans="2:8" x14ac:dyDescent="0.25">
      <c r="C198" s="34">
        <v>268</v>
      </c>
      <c r="D198" s="17" t="s">
        <v>31</v>
      </c>
      <c r="E198" s="18">
        <f>+'OCTUBRE DECE-5'!E211</f>
        <v>140443.20000000001</v>
      </c>
      <c r="F198" s="18">
        <v>161655.5</v>
      </c>
      <c r="G198" s="28"/>
    </row>
    <row r="199" spans="2:8" x14ac:dyDescent="0.25">
      <c r="C199" s="34">
        <v>269</v>
      </c>
      <c r="D199" s="17" t="s">
        <v>32</v>
      </c>
      <c r="E199" s="18">
        <f>+'OCTUBRE DECE-5'!E212</f>
        <v>8000</v>
      </c>
      <c r="F199" s="18">
        <v>9996</v>
      </c>
      <c r="G199" s="28"/>
    </row>
    <row r="200" spans="2:8" x14ac:dyDescent="0.25">
      <c r="C200" s="34">
        <v>292</v>
      </c>
      <c r="D200" s="17" t="s">
        <v>34</v>
      </c>
      <c r="E200" s="18">
        <f>+'OCTUBRE DECE-5'!E213</f>
        <v>133636.26</v>
      </c>
      <c r="F200" s="18">
        <v>114171.05</v>
      </c>
      <c r="G200" s="28"/>
    </row>
    <row r="201" spans="2:8" x14ac:dyDescent="0.25">
      <c r="C201" s="34">
        <v>295</v>
      </c>
      <c r="D201" s="17" t="s">
        <v>35</v>
      </c>
      <c r="E201" s="18">
        <f>+'OCTUBRE DECE-5'!E214</f>
        <v>16983922.759999998</v>
      </c>
      <c r="F201" s="18">
        <v>21108920.48</v>
      </c>
      <c r="G201" s="28"/>
    </row>
    <row r="202" spans="2:8" x14ac:dyDescent="0.25">
      <c r="C202" s="34">
        <v>297</v>
      </c>
      <c r="D202" s="17" t="s">
        <v>36</v>
      </c>
      <c r="E202" s="18">
        <f>+'OCTUBRE DECE-5'!E215</f>
        <v>24731.62</v>
      </c>
      <c r="F202" s="18">
        <v>26727.1</v>
      </c>
      <c r="G202" s="28"/>
    </row>
    <row r="203" spans="2:8" x14ac:dyDescent="0.25">
      <c r="C203" s="34">
        <v>298</v>
      </c>
      <c r="D203" s="17" t="s">
        <v>37</v>
      </c>
      <c r="E203" s="18">
        <f>+'OCTUBRE DECE-5'!E216</f>
        <v>400000</v>
      </c>
      <c r="F203" s="18">
        <v>505836.79</v>
      </c>
      <c r="G203" s="28"/>
      <c r="H203" s="28"/>
    </row>
    <row r="204" spans="2:8" x14ac:dyDescent="0.25">
      <c r="C204" s="34">
        <v>299</v>
      </c>
      <c r="D204" s="17" t="s">
        <v>38</v>
      </c>
      <c r="E204" s="18">
        <f>+'OCTUBRE DECE-5'!E217</f>
        <v>320000</v>
      </c>
      <c r="F204" s="18">
        <v>389698.87</v>
      </c>
      <c r="G204" s="28"/>
      <c r="H204" s="28"/>
    </row>
    <row r="205" spans="2:8" x14ac:dyDescent="0.25">
      <c r="C205" s="34">
        <v>323</v>
      </c>
      <c r="D205" s="17" t="s">
        <v>40</v>
      </c>
      <c r="E205" s="18">
        <f>+'OCTUBRE DECE-5'!E218</f>
        <v>843320</v>
      </c>
      <c r="F205" s="18">
        <v>843320</v>
      </c>
      <c r="G205" s="28"/>
    </row>
    <row r="206" spans="2:8" ht="15.75" x14ac:dyDescent="0.3">
      <c r="C206" s="22"/>
      <c r="D206" s="262" t="s">
        <v>160</v>
      </c>
      <c r="E206" s="50">
        <f>SUM(E184:E205)</f>
        <v>24703801.989999998</v>
      </c>
      <c r="F206" s="50">
        <f>SUM(F184:F205)</f>
        <v>29280357.380000003</v>
      </c>
      <c r="G206" s="28"/>
    </row>
    <row r="207" spans="2:8" ht="15.75" x14ac:dyDescent="0.3">
      <c r="C207" s="22"/>
      <c r="D207" s="14" t="s">
        <v>52</v>
      </c>
      <c r="E207" s="16">
        <f>E206+E181</f>
        <v>63808995.140000001</v>
      </c>
      <c r="F207" s="16">
        <f>+F206+F181</f>
        <v>68679426.129999995</v>
      </c>
      <c r="G207" s="28"/>
    </row>
    <row r="208" spans="2:8" x14ac:dyDescent="0.25">
      <c r="B208" s="27"/>
      <c r="C208" s="28"/>
      <c r="G208" s="27"/>
    </row>
    <row r="209" spans="2:3" x14ac:dyDescent="0.25">
      <c r="B209" s="27"/>
      <c r="C209" s="28"/>
    </row>
    <row r="240" spans="2:8" x14ac:dyDescent="0.25">
      <c r="B240" s="43" t="s">
        <v>53</v>
      </c>
      <c r="D240" s="12" t="s">
        <v>79</v>
      </c>
      <c r="E240" s="12"/>
      <c r="F240" s="12"/>
      <c r="G240" s="27" t="s">
        <v>76</v>
      </c>
      <c r="H240" t="s">
        <v>80</v>
      </c>
    </row>
    <row r="241" spans="2:10" x14ac:dyDescent="0.25">
      <c r="D241" s="432" t="s">
        <v>81</v>
      </c>
      <c r="E241" s="432"/>
      <c r="F241" s="432"/>
      <c r="G241" s="27"/>
      <c r="H241" s="27" t="s">
        <v>173</v>
      </c>
      <c r="J241" s="27"/>
    </row>
    <row r="242" spans="2:10" x14ac:dyDescent="0.25">
      <c r="D242" s="432" t="s">
        <v>82</v>
      </c>
      <c r="E242" s="432"/>
      <c r="F242" s="432"/>
      <c r="G242" s="27"/>
      <c r="H242" s="27" t="s">
        <v>174</v>
      </c>
      <c r="J242" s="27"/>
    </row>
    <row r="243" spans="2:10" ht="9" customHeight="1" x14ac:dyDescent="0.25">
      <c r="D243" s="44"/>
      <c r="E243" s="44"/>
      <c r="H243" s="27"/>
      <c r="I243" s="27"/>
      <c r="J243" s="27"/>
    </row>
    <row r="244" spans="2:10" x14ac:dyDescent="0.25">
      <c r="B244" s="43" t="s">
        <v>58</v>
      </c>
      <c r="D244" s="27" t="s">
        <v>202</v>
      </c>
      <c r="H244" s="45"/>
      <c r="I244" s="45"/>
      <c r="J244" s="45"/>
    </row>
    <row r="246" spans="2:10" x14ac:dyDescent="0.25">
      <c r="D246" s="27"/>
    </row>
  </sheetData>
  <mergeCells count="28">
    <mergeCell ref="D242:F242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115" orientation="portrait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189" workbookViewId="0">
      <selection activeCell="B199" sqref="B199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403" t="s">
        <v>176</v>
      </c>
      <c r="J8" s="404"/>
    </row>
    <row r="9" spans="1:10" ht="5.25" customHeight="1" x14ac:dyDescent="0.25"/>
    <row r="10" spans="1:10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</row>
    <row r="11" spans="1:10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</row>
    <row r="12" spans="1:10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</row>
    <row r="13" spans="1:10" ht="4.5" customHeight="1" x14ac:dyDescent="0.25">
      <c r="A13" s="348"/>
      <c r="B13" s="348"/>
      <c r="C13" s="348"/>
      <c r="D13" s="348"/>
      <c r="E13" s="348"/>
      <c r="F13" s="348"/>
      <c r="G13" s="348"/>
      <c r="H13" s="348"/>
      <c r="I13" s="348"/>
      <c r="J13" s="348"/>
    </row>
    <row r="14" spans="1:10" ht="16.5" hidden="1" thickBot="1" x14ac:dyDescent="0.3">
      <c r="A14" s="408" t="s">
        <v>60</v>
      </c>
      <c r="B14" s="408"/>
      <c r="C14" s="408"/>
      <c r="D14" s="408"/>
      <c r="E14" s="408"/>
      <c r="F14" s="408"/>
      <c r="G14" s="408"/>
      <c r="H14" s="408"/>
      <c r="I14" s="408"/>
      <c r="J14" s="408"/>
    </row>
    <row r="15" spans="1:10" ht="30.75" hidden="1" customHeight="1" thickBot="1" x14ac:dyDescent="0.35">
      <c r="A15" s="4" t="s">
        <v>4</v>
      </c>
      <c r="B15" s="5" t="s">
        <v>5</v>
      </c>
      <c r="C15" s="446" t="s">
        <v>6</v>
      </c>
      <c r="D15" s="447"/>
      <c r="E15" s="446" t="s">
        <v>7</v>
      </c>
      <c r="F15" s="448"/>
      <c r="G15" s="446" t="s">
        <v>8</v>
      </c>
      <c r="H15" s="447"/>
      <c r="I15" s="446" t="s">
        <v>9</v>
      </c>
      <c r="J15" s="447"/>
    </row>
    <row r="16" spans="1:10" ht="15.75" hidden="1" x14ac:dyDescent="0.3">
      <c r="A16" s="6"/>
      <c r="B16" s="7"/>
      <c r="C16" s="8" t="s">
        <v>11</v>
      </c>
      <c r="D16" s="8" t="s">
        <v>12</v>
      </c>
      <c r="E16" s="8" t="s">
        <v>11</v>
      </c>
      <c r="F16" s="8" t="s">
        <v>12</v>
      </c>
      <c r="G16" s="8" t="s">
        <v>11</v>
      </c>
      <c r="H16" s="8" t="s">
        <v>12</v>
      </c>
      <c r="I16" s="8" t="s">
        <v>11</v>
      </c>
      <c r="J16" s="8" t="s">
        <v>12</v>
      </c>
    </row>
    <row r="17" spans="1:10" ht="15.75" hidden="1" x14ac:dyDescent="0.3">
      <c r="A17" s="10"/>
      <c r="B17" s="7" t="s">
        <v>13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30"/>
      <c r="B18" s="7"/>
      <c r="C18" s="31"/>
      <c r="D18" s="30"/>
      <c r="E18" s="46"/>
      <c r="F18" s="46"/>
      <c r="G18" s="30"/>
      <c r="H18" s="46"/>
      <c r="I18" s="30"/>
      <c r="J18" s="46"/>
    </row>
    <row r="19" spans="1:10" ht="15.75" hidden="1" x14ac:dyDescent="0.3">
      <c r="A19" s="30"/>
      <c r="B19" s="7" t="s">
        <v>14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34"/>
      <c r="B20" s="17" t="s">
        <v>15</v>
      </c>
      <c r="C20" s="26">
        <v>62500</v>
      </c>
      <c r="D20" s="26"/>
      <c r="E20" s="26">
        <v>62500</v>
      </c>
      <c r="F20" s="26">
        <v>56112.02</v>
      </c>
      <c r="G20" s="26">
        <v>62500</v>
      </c>
      <c r="H20" s="26"/>
      <c r="I20" s="26">
        <v>62500</v>
      </c>
      <c r="J20" s="26">
        <v>68083.009999999995</v>
      </c>
    </row>
    <row r="21" spans="1:10" hidden="1" x14ac:dyDescent="0.25">
      <c r="A21" s="34"/>
      <c r="B21" s="17" t="s">
        <v>16</v>
      </c>
      <c r="C21" s="26">
        <v>7500</v>
      </c>
      <c r="D21" s="26"/>
      <c r="E21" s="26">
        <v>7500</v>
      </c>
      <c r="F21" s="26">
        <v>10999</v>
      </c>
      <c r="G21" s="26">
        <v>7500</v>
      </c>
      <c r="H21" s="26">
        <v>11011</v>
      </c>
      <c r="I21" s="26">
        <v>7500</v>
      </c>
      <c r="J21" s="26">
        <v>10992</v>
      </c>
    </row>
    <row r="22" spans="1:10" hidden="1" x14ac:dyDescent="0.25">
      <c r="A22" s="34"/>
      <c r="B22" s="17" t="s">
        <v>17</v>
      </c>
      <c r="C22" s="26">
        <v>8133.97</v>
      </c>
      <c r="D22" s="26"/>
      <c r="E22" s="26">
        <v>8133.97</v>
      </c>
      <c r="F22" s="26"/>
      <c r="G22" s="26">
        <v>8133.97</v>
      </c>
      <c r="H22" s="26"/>
      <c r="I22" s="26">
        <v>8133.97</v>
      </c>
      <c r="J22" s="26">
        <v>4358</v>
      </c>
    </row>
    <row r="23" spans="1:10" hidden="1" x14ac:dyDescent="0.25">
      <c r="A23" s="34"/>
      <c r="B23" s="17" t="s">
        <v>18</v>
      </c>
      <c r="C23" s="26">
        <v>33333.33</v>
      </c>
      <c r="D23" s="26"/>
      <c r="E23" s="26">
        <v>33333.33</v>
      </c>
      <c r="F23" s="26"/>
      <c r="G23" s="26">
        <v>33333.33</v>
      </c>
      <c r="H23" s="26"/>
      <c r="I23" s="26">
        <v>33333.33</v>
      </c>
      <c r="J23" s="26">
        <v>45020</v>
      </c>
    </row>
    <row r="24" spans="1:10" hidden="1" x14ac:dyDescent="0.25">
      <c r="A24" s="34"/>
      <c r="B24" s="17" t="s">
        <v>20</v>
      </c>
      <c r="C24" s="26">
        <v>165141.75</v>
      </c>
      <c r="D24" s="26"/>
      <c r="E24" s="26">
        <v>165141.75</v>
      </c>
      <c r="F24" s="26"/>
      <c r="G24" s="26">
        <v>165141.75</v>
      </c>
      <c r="H24" s="26">
        <v>1000</v>
      </c>
      <c r="I24" s="26">
        <v>165141.75</v>
      </c>
      <c r="J24" s="26">
        <v>26842.86</v>
      </c>
    </row>
    <row r="25" spans="1:10" hidden="1" x14ac:dyDescent="0.25">
      <c r="A25" s="34"/>
      <c r="B25" s="17" t="s">
        <v>21</v>
      </c>
      <c r="C25" s="26">
        <v>40000</v>
      </c>
      <c r="D25" s="26"/>
      <c r="E25" s="26">
        <v>40000</v>
      </c>
      <c r="F25" s="26"/>
      <c r="G25" s="26">
        <v>40000</v>
      </c>
      <c r="H25" s="26"/>
      <c r="I25" s="26">
        <v>40000</v>
      </c>
      <c r="J25" s="26">
        <v>76240</v>
      </c>
    </row>
    <row r="26" spans="1:10" hidden="1" x14ac:dyDescent="0.25">
      <c r="A26" s="34"/>
      <c r="B26" s="17" t="s">
        <v>22</v>
      </c>
      <c r="C26" s="26">
        <v>26305.03</v>
      </c>
      <c r="D26" s="26"/>
      <c r="E26" s="26">
        <v>26305.03</v>
      </c>
      <c r="F26" s="26"/>
      <c r="G26" s="26">
        <v>26305.03</v>
      </c>
      <c r="H26" s="26">
        <v>46532.639999999999</v>
      </c>
      <c r="I26" s="26">
        <v>26305.03</v>
      </c>
      <c r="J26" s="26">
        <v>55063.68</v>
      </c>
    </row>
    <row r="27" spans="1:10" ht="16.5" hidden="1" thickBot="1" x14ac:dyDescent="0.35">
      <c r="A27" s="34"/>
      <c r="B27" s="19" t="s">
        <v>23</v>
      </c>
      <c r="C27" s="35">
        <f t="shared" ref="C27:J27" si="1">SUM(C20:C26)</f>
        <v>342914.07999999996</v>
      </c>
      <c r="D27" s="35">
        <f t="shared" si="1"/>
        <v>0</v>
      </c>
      <c r="E27" s="35">
        <f t="shared" si="1"/>
        <v>342914.07999999996</v>
      </c>
      <c r="F27" s="35">
        <f t="shared" si="1"/>
        <v>67111.01999999999</v>
      </c>
      <c r="G27" s="35">
        <f t="shared" si="1"/>
        <v>342914.07999999996</v>
      </c>
      <c r="H27" s="35">
        <f t="shared" si="1"/>
        <v>58543.64</v>
      </c>
      <c r="I27" s="35">
        <f t="shared" si="1"/>
        <v>342914.07999999996</v>
      </c>
      <c r="J27" s="35">
        <f t="shared" si="1"/>
        <v>286599.55</v>
      </c>
    </row>
    <row r="28" spans="1:10" ht="15.75" hidden="1" x14ac:dyDescent="0.3">
      <c r="A28" s="34"/>
      <c r="B28" s="20" t="s">
        <v>24</v>
      </c>
      <c r="C28" s="36"/>
      <c r="D28" s="36"/>
      <c r="E28" s="36"/>
      <c r="F28" s="36"/>
      <c r="G28" s="36"/>
      <c r="H28" s="36"/>
      <c r="I28" s="36"/>
      <c r="J28" s="36"/>
    </row>
    <row r="29" spans="1:10" hidden="1" x14ac:dyDescent="0.25">
      <c r="A29" s="34"/>
      <c r="B29" s="17" t="s">
        <v>25</v>
      </c>
      <c r="C29" s="26">
        <v>60936.45</v>
      </c>
      <c r="D29" s="26"/>
      <c r="E29" s="26">
        <v>60936.45</v>
      </c>
      <c r="F29" s="26"/>
      <c r="G29" s="26">
        <v>60936.45</v>
      </c>
      <c r="H29" s="26"/>
      <c r="I29" s="26">
        <v>60936.45</v>
      </c>
      <c r="J29" s="26">
        <v>202940.25</v>
      </c>
    </row>
    <row r="30" spans="1:10" hidden="1" x14ac:dyDescent="0.25">
      <c r="A30" s="34"/>
      <c r="B30" s="17" t="s">
        <v>26</v>
      </c>
      <c r="C30" s="26">
        <v>600</v>
      </c>
      <c r="D30" s="26"/>
      <c r="E30" s="26">
        <v>600</v>
      </c>
      <c r="F30" s="26"/>
      <c r="G30" s="26">
        <v>600</v>
      </c>
      <c r="H30" s="26"/>
      <c r="I30" s="26">
        <v>600</v>
      </c>
      <c r="J30" s="26"/>
    </row>
    <row r="31" spans="1:10" hidden="1" x14ac:dyDescent="0.25">
      <c r="A31" s="34"/>
      <c r="B31" s="17" t="s">
        <v>49</v>
      </c>
      <c r="C31" s="26">
        <v>945.42</v>
      </c>
      <c r="D31" s="26"/>
      <c r="E31" s="26">
        <v>945.42</v>
      </c>
      <c r="F31" s="26"/>
      <c r="G31" s="26">
        <v>945.42</v>
      </c>
      <c r="H31" s="26"/>
      <c r="I31" s="26">
        <v>945.42</v>
      </c>
      <c r="J31" s="26"/>
    </row>
    <row r="32" spans="1:10" hidden="1" x14ac:dyDescent="0.25">
      <c r="A32" s="34"/>
      <c r="B32" s="17" t="s">
        <v>27</v>
      </c>
      <c r="C32" s="26">
        <v>169652.57</v>
      </c>
      <c r="D32" s="26"/>
      <c r="E32" s="26">
        <v>169652.57</v>
      </c>
      <c r="F32" s="26"/>
      <c r="G32" s="26">
        <v>169652.57</v>
      </c>
      <c r="H32" s="26"/>
      <c r="I32" s="26">
        <v>169652.57</v>
      </c>
      <c r="J32" s="26">
        <v>178282.05</v>
      </c>
    </row>
    <row r="33" spans="1:10" hidden="1" x14ac:dyDescent="0.25">
      <c r="A33" s="34"/>
      <c r="B33" s="17" t="s">
        <v>28</v>
      </c>
      <c r="C33" s="26">
        <v>912</v>
      </c>
      <c r="D33" s="26"/>
      <c r="E33" s="26">
        <v>912</v>
      </c>
      <c r="F33" s="26"/>
      <c r="G33" s="26">
        <v>912</v>
      </c>
      <c r="H33" s="26"/>
      <c r="I33" s="26">
        <v>912</v>
      </c>
      <c r="J33" s="26"/>
    </row>
    <row r="34" spans="1:10" hidden="1" x14ac:dyDescent="0.25">
      <c r="A34" s="34"/>
      <c r="B34" s="17" t="s">
        <v>29</v>
      </c>
      <c r="C34" s="26">
        <v>427229.65</v>
      </c>
      <c r="D34" s="26"/>
      <c r="E34" s="26">
        <v>427229.65</v>
      </c>
      <c r="F34" s="26"/>
      <c r="G34" s="26">
        <v>427229.65</v>
      </c>
      <c r="H34" s="26"/>
      <c r="I34" s="26">
        <v>427229.65</v>
      </c>
      <c r="J34" s="26">
        <v>1425199.8</v>
      </c>
    </row>
    <row r="35" spans="1:10" hidden="1" x14ac:dyDescent="0.25">
      <c r="A35" s="34"/>
      <c r="B35" s="17" t="s">
        <v>30</v>
      </c>
      <c r="C35" s="26">
        <v>100</v>
      </c>
      <c r="D35" s="26"/>
      <c r="E35" s="26">
        <v>100</v>
      </c>
      <c r="F35" s="26"/>
      <c r="G35" s="26">
        <v>100</v>
      </c>
      <c r="H35" s="26"/>
      <c r="I35" s="26">
        <v>100</v>
      </c>
      <c r="J35" s="26"/>
    </row>
    <row r="36" spans="1:10" hidden="1" x14ac:dyDescent="0.25">
      <c r="A36" s="34"/>
      <c r="B36" s="17" t="s">
        <v>31</v>
      </c>
      <c r="C36" s="26">
        <v>13579.7</v>
      </c>
      <c r="D36" s="26"/>
      <c r="E36" s="26">
        <v>13579.7</v>
      </c>
      <c r="F36" s="26"/>
      <c r="G36" s="26">
        <v>13579.7</v>
      </c>
      <c r="H36" s="26"/>
      <c r="I36" s="26">
        <v>13579.7</v>
      </c>
      <c r="J36" s="26">
        <v>75162.240000000005</v>
      </c>
    </row>
    <row r="37" spans="1:10" hidden="1" x14ac:dyDescent="0.25">
      <c r="A37" s="34"/>
      <c r="B37" s="17" t="s">
        <v>33</v>
      </c>
      <c r="C37" s="26">
        <v>310</v>
      </c>
      <c r="D37" s="26"/>
      <c r="E37" s="26">
        <v>310</v>
      </c>
      <c r="F37" s="26"/>
      <c r="G37" s="26">
        <v>310</v>
      </c>
      <c r="H37" s="26"/>
      <c r="I37" s="26">
        <v>310</v>
      </c>
      <c r="J37" s="26"/>
    </row>
    <row r="38" spans="1:10" hidden="1" x14ac:dyDescent="0.25">
      <c r="A38" s="34"/>
      <c r="B38" s="17" t="s">
        <v>34</v>
      </c>
      <c r="C38" s="26">
        <v>10809.43</v>
      </c>
      <c r="D38" s="26"/>
      <c r="E38" s="26">
        <v>10809.43</v>
      </c>
      <c r="F38" s="26"/>
      <c r="G38" s="26">
        <v>10809.43</v>
      </c>
      <c r="H38" s="26"/>
      <c r="I38" s="26">
        <v>10809.43</v>
      </c>
      <c r="J38" s="26">
        <v>14528.6</v>
      </c>
    </row>
    <row r="39" spans="1:10" hidden="1" x14ac:dyDescent="0.25">
      <c r="A39" s="34"/>
      <c r="B39" s="17" t="s">
        <v>35</v>
      </c>
      <c r="C39" s="26">
        <v>1780006.32</v>
      </c>
      <c r="D39" s="26"/>
      <c r="E39" s="26">
        <v>1780006.32</v>
      </c>
      <c r="F39" s="26"/>
      <c r="G39" s="26">
        <v>1780006.32</v>
      </c>
      <c r="H39" s="26"/>
      <c r="I39" s="26">
        <v>1780006.32</v>
      </c>
      <c r="J39" s="26">
        <v>1545914.81</v>
      </c>
    </row>
    <row r="40" spans="1:10" hidden="1" x14ac:dyDescent="0.25">
      <c r="A40" s="34"/>
      <c r="B40" s="17" t="s">
        <v>36</v>
      </c>
      <c r="C40" s="26">
        <v>2208.6999999999998</v>
      </c>
      <c r="D40" s="26"/>
      <c r="E40" s="26">
        <v>2208.6999999999998</v>
      </c>
      <c r="F40" s="26"/>
      <c r="G40" s="26">
        <v>2208.6999999999998</v>
      </c>
      <c r="H40" s="26"/>
      <c r="I40" s="26">
        <v>2208.6999999999998</v>
      </c>
      <c r="J40" s="26">
        <v>15300</v>
      </c>
    </row>
    <row r="41" spans="1:10" hidden="1" x14ac:dyDescent="0.25">
      <c r="A41" s="34"/>
      <c r="B41" s="17" t="s">
        <v>37</v>
      </c>
      <c r="C41" s="26">
        <v>8105.1</v>
      </c>
      <c r="D41" s="26"/>
      <c r="E41" s="26">
        <v>8105.1</v>
      </c>
      <c r="F41" s="26"/>
      <c r="G41" s="26">
        <v>8105.1</v>
      </c>
      <c r="H41" s="26"/>
      <c r="I41" s="26">
        <v>8105.1</v>
      </c>
      <c r="J41" s="26"/>
    </row>
    <row r="42" spans="1:10" hidden="1" x14ac:dyDescent="0.25">
      <c r="A42" s="34"/>
      <c r="B42" s="17" t="s">
        <v>38</v>
      </c>
      <c r="C42" s="26">
        <v>165.5</v>
      </c>
      <c r="D42" s="26"/>
      <c r="E42" s="26">
        <v>165.5</v>
      </c>
      <c r="F42" s="26"/>
      <c r="G42" s="26">
        <v>165.5</v>
      </c>
      <c r="H42" s="26"/>
      <c r="I42" s="26">
        <v>165.5</v>
      </c>
      <c r="J42" s="26"/>
    </row>
    <row r="43" spans="1:10" ht="16.5" hidden="1" thickBot="1" x14ac:dyDescent="0.35">
      <c r="A43" s="34"/>
      <c r="B43" s="21" t="s">
        <v>39</v>
      </c>
      <c r="C43" s="35">
        <f t="shared" ref="C43:J43" si="2">SUM(C29:C42)</f>
        <v>2475560.8400000003</v>
      </c>
      <c r="D43" s="35">
        <f t="shared" si="2"/>
        <v>0</v>
      </c>
      <c r="E43" s="35">
        <f t="shared" si="2"/>
        <v>2475560.8400000003</v>
      </c>
      <c r="F43" s="35">
        <f t="shared" si="2"/>
        <v>0</v>
      </c>
      <c r="G43" s="35">
        <f t="shared" si="2"/>
        <v>2475560.8400000003</v>
      </c>
      <c r="H43" s="35">
        <f t="shared" si="2"/>
        <v>0</v>
      </c>
      <c r="I43" s="35">
        <f t="shared" si="2"/>
        <v>2475560.8400000003</v>
      </c>
      <c r="J43" s="35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408" t="s">
        <v>61</v>
      </c>
      <c r="B46" s="408"/>
      <c r="C46" s="408"/>
      <c r="D46" s="408"/>
      <c r="E46" s="408"/>
      <c r="F46" s="408"/>
      <c r="G46" s="408"/>
      <c r="H46" s="408"/>
      <c r="I46" s="408"/>
      <c r="J46" s="408"/>
    </row>
    <row r="47" spans="1:10" ht="28.5" hidden="1" customHeight="1" x14ac:dyDescent="0.25">
      <c r="A47" s="94" t="s">
        <v>4</v>
      </c>
      <c r="B47" s="47" t="s">
        <v>62</v>
      </c>
      <c r="C47" s="416" t="s">
        <v>63</v>
      </c>
      <c r="D47" s="444"/>
      <c r="E47" s="416" t="s">
        <v>64</v>
      </c>
      <c r="F47" s="445"/>
      <c r="G47" s="346" t="s">
        <v>65</v>
      </c>
      <c r="H47" s="351"/>
      <c r="I47" s="351"/>
      <c r="J47" s="351"/>
    </row>
    <row r="48" spans="1:10" hidden="1" x14ac:dyDescent="0.25">
      <c r="A48" s="349"/>
      <c r="B48" s="48" t="s">
        <v>66</v>
      </c>
      <c r="C48" s="349" t="s">
        <v>67</v>
      </c>
      <c r="D48" s="349" t="s">
        <v>68</v>
      </c>
      <c r="E48" s="349" t="s">
        <v>67</v>
      </c>
      <c r="F48" s="349" t="s">
        <v>68</v>
      </c>
      <c r="G48" s="349" t="s">
        <v>67</v>
      </c>
      <c r="H48" s="349" t="s">
        <v>68</v>
      </c>
      <c r="I48" s="349"/>
      <c r="J48" s="349"/>
    </row>
    <row r="49" spans="1:10" hidden="1" x14ac:dyDescent="0.25">
      <c r="A49" s="38"/>
      <c r="B49" s="38"/>
      <c r="C49" s="38"/>
      <c r="D49" s="38"/>
      <c r="E49" s="38"/>
      <c r="F49" s="38"/>
      <c r="G49" s="38"/>
      <c r="H49" s="38"/>
      <c r="I49" s="38"/>
      <c r="J49" s="38"/>
    </row>
    <row r="50" spans="1:10" hidden="1" x14ac:dyDescent="0.25">
      <c r="A50" s="38"/>
      <c r="B50" s="38"/>
      <c r="C50" s="38"/>
      <c r="D50" s="38"/>
      <c r="E50" s="38"/>
      <c r="F50" s="38"/>
      <c r="G50" s="38"/>
      <c r="H50" s="38"/>
      <c r="I50" s="38"/>
      <c r="J50" s="38"/>
    </row>
    <row r="51" spans="1:10" hidden="1" x14ac:dyDescent="0.25">
      <c r="A51" s="38"/>
      <c r="B51" s="48" t="s">
        <v>69</v>
      </c>
      <c r="C51" s="38"/>
      <c r="D51" s="38"/>
      <c r="E51" s="38"/>
      <c r="F51" s="38"/>
      <c r="G51" s="38"/>
      <c r="H51" s="38"/>
      <c r="I51" s="38"/>
      <c r="J51" s="38"/>
    </row>
    <row r="52" spans="1:10" hidden="1" x14ac:dyDescent="0.25">
      <c r="A52" s="38"/>
      <c r="B52" s="38" t="s">
        <v>70</v>
      </c>
      <c r="C52" s="38"/>
      <c r="D52" s="38"/>
      <c r="E52" s="38"/>
      <c r="F52" s="38"/>
      <c r="G52" s="38"/>
      <c r="H52" s="38"/>
      <c r="I52" s="38"/>
      <c r="J52" s="38"/>
    </row>
    <row r="53" spans="1:10" hidden="1" x14ac:dyDescent="0.25">
      <c r="A53" s="38"/>
      <c r="B53" s="38"/>
      <c r="C53" s="38"/>
      <c r="D53" s="38"/>
      <c r="E53" s="38"/>
      <c r="F53" s="38"/>
      <c r="G53" s="38"/>
      <c r="H53" s="38"/>
      <c r="I53" s="38"/>
      <c r="J53" s="38"/>
    </row>
    <row r="54" spans="1:10" hidden="1" x14ac:dyDescent="0.25">
      <c r="A54" s="38"/>
      <c r="B54" s="38"/>
      <c r="C54" s="38"/>
      <c r="D54" s="38"/>
      <c r="E54" s="38"/>
      <c r="F54" s="38"/>
      <c r="G54" s="38"/>
      <c r="H54" s="38"/>
      <c r="I54" s="38"/>
      <c r="J54" s="38"/>
    </row>
    <row r="55" spans="1:10" hidden="1" x14ac:dyDescent="0.25">
      <c r="A55" s="38"/>
      <c r="B55" s="38"/>
      <c r="C55" s="38"/>
      <c r="D55" s="38"/>
      <c r="E55" s="38"/>
      <c r="F55" s="38"/>
      <c r="G55" s="38"/>
      <c r="H55" s="38"/>
      <c r="I55" s="38"/>
      <c r="J55" s="38"/>
    </row>
    <row r="56" spans="1:10" hidden="1" x14ac:dyDescent="0.25">
      <c r="A56" s="38"/>
      <c r="B56" s="38"/>
      <c r="C56" s="38"/>
      <c r="D56" s="38"/>
      <c r="E56" s="38"/>
      <c r="F56" s="38"/>
      <c r="G56" s="38"/>
      <c r="H56" s="38"/>
      <c r="I56" s="38"/>
      <c r="J56" s="38"/>
    </row>
    <row r="57" spans="1:10" hidden="1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 hidden="1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hidden="1" x14ac:dyDescent="0.25">
      <c r="A59" s="38"/>
      <c r="B59" s="38"/>
      <c r="C59" s="38"/>
      <c r="D59" s="38"/>
      <c r="E59" s="38"/>
      <c r="F59" s="38"/>
      <c r="G59" s="38"/>
      <c r="H59" s="38"/>
      <c r="I59" s="38"/>
      <c r="J59" s="38"/>
    </row>
    <row r="60" spans="1:10" hidden="1" x14ac:dyDescent="0.25">
      <c r="A60" s="449" t="s">
        <v>71</v>
      </c>
      <c r="B60" s="449"/>
      <c r="C60" s="38"/>
      <c r="D60" s="38"/>
      <c r="E60" s="38"/>
      <c r="F60" s="38"/>
      <c r="G60" s="38"/>
      <c r="H60" s="38"/>
      <c r="I60" s="38"/>
      <c r="J60" s="38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408" t="s">
        <v>72</v>
      </c>
      <c r="B73" s="408"/>
      <c r="C73" s="408"/>
      <c r="D73" s="408"/>
      <c r="E73" s="408"/>
      <c r="F73" s="408"/>
      <c r="G73" s="408"/>
      <c r="H73" s="408"/>
      <c r="I73" s="408"/>
      <c r="J73" s="408"/>
    </row>
    <row r="74" spans="1:10" ht="16.5" hidden="1" customHeight="1" thickBot="1" x14ac:dyDescent="0.35">
      <c r="A74" s="4" t="s">
        <v>4</v>
      </c>
      <c r="B74" s="5" t="s">
        <v>5</v>
      </c>
      <c r="C74" s="446" t="s">
        <v>41</v>
      </c>
      <c r="D74" s="447"/>
      <c r="E74" s="446" t="s">
        <v>42</v>
      </c>
      <c r="F74" s="448"/>
      <c r="G74" s="446" t="s">
        <v>43</v>
      </c>
      <c r="H74" s="447"/>
      <c r="I74" s="446" t="s">
        <v>44</v>
      </c>
      <c r="J74" s="447"/>
    </row>
    <row r="75" spans="1:10" ht="15.75" hidden="1" x14ac:dyDescent="0.3">
      <c r="A75" s="6"/>
      <c r="B75" s="7"/>
      <c r="C75" s="8" t="s">
        <v>11</v>
      </c>
      <c r="D75" s="8" t="s">
        <v>12</v>
      </c>
      <c r="E75" s="8" t="s">
        <v>11</v>
      </c>
      <c r="F75" s="8" t="s">
        <v>12</v>
      </c>
      <c r="G75" s="8" t="s">
        <v>11</v>
      </c>
      <c r="H75" s="8" t="s">
        <v>12</v>
      </c>
      <c r="I75" s="8" t="s">
        <v>11</v>
      </c>
      <c r="J75" s="8" t="s">
        <v>12</v>
      </c>
    </row>
    <row r="76" spans="1:10" ht="15.75" hidden="1" x14ac:dyDescent="0.3">
      <c r="A76" s="10"/>
      <c r="B76" s="7" t="s">
        <v>13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30"/>
      <c r="B77" s="7"/>
      <c r="C77" s="30"/>
      <c r="D77" s="30"/>
      <c r="E77" s="30"/>
      <c r="F77" s="46"/>
      <c r="G77" s="46"/>
      <c r="H77" s="46"/>
      <c r="I77" s="46"/>
      <c r="J77" s="46"/>
    </row>
    <row r="78" spans="1:10" ht="15.75" hidden="1" x14ac:dyDescent="0.3">
      <c r="A78" s="30"/>
      <c r="B78" s="7" t="s">
        <v>14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34"/>
      <c r="B79" s="17" t="s">
        <v>15</v>
      </c>
      <c r="C79" s="26">
        <v>62500</v>
      </c>
      <c r="D79" s="26">
        <v>138609.60999999999</v>
      </c>
      <c r="E79" s="26">
        <v>62500</v>
      </c>
      <c r="F79" s="26"/>
      <c r="G79" s="26"/>
      <c r="H79" s="26"/>
      <c r="I79" s="26"/>
      <c r="J79" s="26"/>
    </row>
    <row r="80" spans="1:10" hidden="1" x14ac:dyDescent="0.25">
      <c r="A80" s="34"/>
      <c r="B80" s="17" t="s">
        <v>16</v>
      </c>
      <c r="C80" s="26">
        <v>7500</v>
      </c>
      <c r="D80" s="26">
        <v>9818.25</v>
      </c>
      <c r="E80" s="26">
        <v>7500</v>
      </c>
      <c r="F80" s="26">
        <v>9560.36</v>
      </c>
      <c r="G80" s="26"/>
      <c r="H80" s="26"/>
      <c r="I80" s="26"/>
      <c r="J80" s="26"/>
    </row>
    <row r="81" spans="1:10" hidden="1" x14ac:dyDescent="0.25">
      <c r="A81" s="34"/>
      <c r="B81" s="17" t="s">
        <v>17</v>
      </c>
      <c r="C81" s="26">
        <v>8133.97</v>
      </c>
      <c r="D81" s="26"/>
      <c r="E81" s="26">
        <v>8133.97</v>
      </c>
      <c r="F81" s="26">
        <v>39787</v>
      </c>
      <c r="G81" s="26"/>
      <c r="H81" s="26"/>
      <c r="I81" s="26"/>
      <c r="J81" s="26"/>
    </row>
    <row r="82" spans="1:10" hidden="1" x14ac:dyDescent="0.25">
      <c r="A82" s="34"/>
      <c r="B82" s="17" t="s">
        <v>18</v>
      </c>
      <c r="C82" s="26">
        <v>33333.33</v>
      </c>
      <c r="D82" s="26">
        <v>19161.8</v>
      </c>
      <c r="E82" s="26">
        <v>33333.33</v>
      </c>
      <c r="F82" s="26"/>
      <c r="G82" s="26"/>
      <c r="H82" s="26"/>
      <c r="I82" s="26"/>
      <c r="J82" s="26"/>
    </row>
    <row r="83" spans="1:10" hidden="1" x14ac:dyDescent="0.25">
      <c r="A83" s="34"/>
      <c r="B83" s="17" t="s">
        <v>20</v>
      </c>
      <c r="C83" s="26">
        <v>165141.75</v>
      </c>
      <c r="D83" s="26">
        <v>4057.14</v>
      </c>
      <c r="E83" s="26">
        <v>165141.75</v>
      </c>
      <c r="F83" s="26">
        <v>184282.78</v>
      </c>
      <c r="G83" s="26"/>
      <c r="H83" s="26"/>
      <c r="I83" s="26"/>
      <c r="J83" s="26"/>
    </row>
    <row r="84" spans="1:10" hidden="1" x14ac:dyDescent="0.25">
      <c r="A84" s="34"/>
      <c r="B84" s="17" t="s">
        <v>21</v>
      </c>
      <c r="C84" s="26">
        <v>40000</v>
      </c>
      <c r="D84" s="26">
        <v>38120</v>
      </c>
      <c r="E84" s="26">
        <v>40000</v>
      </c>
      <c r="F84" s="26">
        <v>38120</v>
      </c>
      <c r="G84" s="26"/>
      <c r="H84" s="26"/>
      <c r="I84" s="26"/>
      <c r="J84" s="26"/>
    </row>
    <row r="85" spans="1:10" hidden="1" x14ac:dyDescent="0.25">
      <c r="A85" s="34"/>
      <c r="B85" s="17" t="s">
        <v>22</v>
      </c>
      <c r="C85" s="26">
        <v>26305.03</v>
      </c>
      <c r="D85" s="26">
        <v>48548.639999999999</v>
      </c>
      <c r="E85" s="26">
        <v>26305.03</v>
      </c>
      <c r="F85" s="26">
        <v>44604</v>
      </c>
      <c r="G85" s="26"/>
      <c r="H85" s="26"/>
      <c r="I85" s="26"/>
      <c r="J85" s="26"/>
    </row>
    <row r="86" spans="1:10" ht="16.5" hidden="1" thickBot="1" x14ac:dyDescent="0.35">
      <c r="A86" s="34"/>
      <c r="B86" s="19" t="s">
        <v>23</v>
      </c>
      <c r="C86" s="35">
        <f t="shared" ref="C86:J86" si="4">SUM(C79:C85)</f>
        <v>342914.07999999996</v>
      </c>
      <c r="D86" s="35">
        <f t="shared" si="4"/>
        <v>258315.44</v>
      </c>
      <c r="E86" s="35">
        <f t="shared" si="4"/>
        <v>342914.07999999996</v>
      </c>
      <c r="F86" s="35">
        <f t="shared" si="4"/>
        <v>316354.14</v>
      </c>
      <c r="G86" s="35">
        <f t="shared" si="4"/>
        <v>0</v>
      </c>
      <c r="H86" s="35">
        <f t="shared" si="4"/>
        <v>0</v>
      </c>
      <c r="I86" s="35">
        <f t="shared" si="4"/>
        <v>0</v>
      </c>
      <c r="J86" s="35">
        <f t="shared" si="4"/>
        <v>0</v>
      </c>
    </row>
    <row r="87" spans="1:10" ht="15.75" hidden="1" x14ac:dyDescent="0.3">
      <c r="A87" s="34"/>
      <c r="B87" s="20" t="s">
        <v>24</v>
      </c>
      <c r="C87" s="36"/>
      <c r="D87" s="36"/>
      <c r="E87" s="36"/>
      <c r="F87" s="36"/>
      <c r="G87" s="36"/>
      <c r="H87" s="36"/>
      <c r="I87" s="36"/>
      <c r="J87" s="36"/>
    </row>
    <row r="88" spans="1:10" hidden="1" x14ac:dyDescent="0.25">
      <c r="A88" s="34"/>
      <c r="B88" s="17" t="s">
        <v>25</v>
      </c>
      <c r="C88" s="26">
        <v>60936.45</v>
      </c>
      <c r="D88" s="26">
        <v>1023</v>
      </c>
      <c r="E88" s="26">
        <v>60936.45</v>
      </c>
      <c r="F88" s="26">
        <v>58023.7</v>
      </c>
      <c r="G88" s="26"/>
      <c r="H88" s="26"/>
      <c r="I88" s="26"/>
      <c r="J88" s="26"/>
    </row>
    <row r="89" spans="1:10" hidden="1" x14ac:dyDescent="0.25">
      <c r="A89" s="34"/>
      <c r="B89" s="17" t="s">
        <v>26</v>
      </c>
      <c r="C89" s="26">
        <v>600</v>
      </c>
      <c r="D89" s="26"/>
      <c r="E89" s="26">
        <v>600</v>
      </c>
      <c r="F89" s="26"/>
      <c r="G89" s="26"/>
      <c r="H89" s="26"/>
      <c r="I89" s="26"/>
      <c r="J89" s="26"/>
    </row>
    <row r="90" spans="1:10" hidden="1" x14ac:dyDescent="0.25">
      <c r="A90" s="34"/>
      <c r="B90" s="17" t="s">
        <v>49</v>
      </c>
      <c r="C90" s="26">
        <v>945.42</v>
      </c>
      <c r="D90" s="26"/>
      <c r="E90" s="26">
        <v>945.42</v>
      </c>
      <c r="F90" s="26"/>
      <c r="G90" s="26"/>
      <c r="H90" s="26"/>
      <c r="I90" s="26"/>
      <c r="J90" s="26"/>
    </row>
    <row r="91" spans="1:10" hidden="1" x14ac:dyDescent="0.25">
      <c r="A91" s="34"/>
      <c r="B91" s="17" t="s">
        <v>27</v>
      </c>
      <c r="C91" s="26">
        <v>169652.57</v>
      </c>
      <c r="D91" s="26">
        <v>181188.84</v>
      </c>
      <c r="E91" s="26">
        <v>169652.57</v>
      </c>
      <c r="F91" s="26">
        <v>66957.58</v>
      </c>
      <c r="G91" s="26"/>
      <c r="H91" s="26"/>
      <c r="I91" s="26"/>
      <c r="J91" s="26"/>
    </row>
    <row r="92" spans="1:10" hidden="1" x14ac:dyDescent="0.25">
      <c r="A92" s="34"/>
      <c r="B92" s="17" t="s">
        <v>28</v>
      </c>
      <c r="C92" s="26">
        <v>912</v>
      </c>
      <c r="D92" s="26"/>
      <c r="E92" s="26">
        <v>912</v>
      </c>
      <c r="F92" s="26"/>
      <c r="G92" s="26"/>
      <c r="H92" s="26"/>
      <c r="I92" s="26"/>
      <c r="J92" s="26"/>
    </row>
    <row r="93" spans="1:10" hidden="1" x14ac:dyDescent="0.25">
      <c r="A93" s="34"/>
      <c r="B93" s="17" t="s">
        <v>29</v>
      </c>
      <c r="C93" s="26">
        <v>427229.65</v>
      </c>
      <c r="D93" s="26">
        <v>535053.32999999996</v>
      </c>
      <c r="E93" s="26">
        <v>427229.65</v>
      </c>
      <c r="F93" s="26">
        <v>261536.69</v>
      </c>
      <c r="G93" s="26"/>
      <c r="H93" s="26"/>
      <c r="I93" s="26"/>
      <c r="J93" s="26"/>
    </row>
    <row r="94" spans="1:10" hidden="1" x14ac:dyDescent="0.25">
      <c r="A94" s="34"/>
      <c r="B94" s="17" t="s">
        <v>30</v>
      </c>
      <c r="C94" s="26">
        <v>100</v>
      </c>
      <c r="D94" s="26"/>
      <c r="E94" s="26">
        <v>100</v>
      </c>
      <c r="F94" s="26"/>
      <c r="G94" s="26"/>
      <c r="H94" s="26"/>
      <c r="I94" s="26"/>
      <c r="J94" s="26"/>
    </row>
    <row r="95" spans="1:10" hidden="1" x14ac:dyDescent="0.25">
      <c r="A95" s="34"/>
      <c r="B95" s="17" t="s">
        <v>31</v>
      </c>
      <c r="C95" s="26">
        <v>13579.7</v>
      </c>
      <c r="D95" s="26">
        <v>6224.76</v>
      </c>
      <c r="E95" s="26">
        <v>13579.7</v>
      </c>
      <c r="F95" s="26">
        <v>6630</v>
      </c>
      <c r="G95" s="26"/>
      <c r="H95" s="26"/>
      <c r="I95" s="26"/>
      <c r="J95" s="26"/>
    </row>
    <row r="96" spans="1:10" hidden="1" x14ac:dyDescent="0.25">
      <c r="A96" s="34"/>
      <c r="B96" s="17" t="s">
        <v>33</v>
      </c>
      <c r="C96" s="26">
        <v>310</v>
      </c>
      <c r="D96" s="26">
        <v>3610</v>
      </c>
      <c r="E96" s="26">
        <v>310</v>
      </c>
      <c r="F96" s="26"/>
      <c r="G96" s="26"/>
      <c r="H96" s="26"/>
      <c r="I96" s="26"/>
      <c r="J96" s="26"/>
    </row>
    <row r="97" spans="1:10" hidden="1" x14ac:dyDescent="0.25">
      <c r="A97" s="34"/>
      <c r="B97" s="17" t="s">
        <v>34</v>
      </c>
      <c r="C97" s="26">
        <v>10809.43</v>
      </c>
      <c r="D97" s="26">
        <v>39404.76</v>
      </c>
      <c r="E97" s="26">
        <v>10809.43</v>
      </c>
      <c r="F97" s="26">
        <v>23463</v>
      </c>
      <c r="G97" s="26"/>
      <c r="H97" s="26"/>
      <c r="I97" s="26"/>
      <c r="J97" s="26"/>
    </row>
    <row r="98" spans="1:10" hidden="1" x14ac:dyDescent="0.25">
      <c r="A98" s="34"/>
      <c r="B98" s="17" t="s">
        <v>35</v>
      </c>
      <c r="C98" s="26">
        <v>1780006.32</v>
      </c>
      <c r="D98" s="26">
        <v>2752150.16</v>
      </c>
      <c r="E98" s="26">
        <v>1780006.32</v>
      </c>
      <c r="F98" s="26">
        <v>1617110.07</v>
      </c>
      <c r="G98" s="26"/>
      <c r="H98" s="26"/>
      <c r="I98" s="26"/>
      <c r="J98" s="26"/>
    </row>
    <row r="99" spans="1:10" hidden="1" x14ac:dyDescent="0.25">
      <c r="A99" s="34"/>
      <c r="B99" s="17" t="s">
        <v>36</v>
      </c>
      <c r="C99" s="26">
        <v>2208.6999999999998</v>
      </c>
      <c r="D99" s="26"/>
      <c r="E99" s="26">
        <v>2208.6999999999998</v>
      </c>
      <c r="F99" s="26">
        <v>11097</v>
      </c>
      <c r="G99" s="26"/>
      <c r="H99" s="26"/>
      <c r="I99" s="26"/>
      <c r="J99" s="26"/>
    </row>
    <row r="100" spans="1:10" hidden="1" x14ac:dyDescent="0.25">
      <c r="A100" s="34"/>
      <c r="B100" s="17" t="s">
        <v>37</v>
      </c>
      <c r="C100" s="26">
        <v>8105.1</v>
      </c>
      <c r="D100" s="26">
        <v>43640</v>
      </c>
      <c r="E100" s="26">
        <v>8105.1</v>
      </c>
      <c r="F100" s="26"/>
      <c r="G100" s="26"/>
      <c r="H100" s="26"/>
      <c r="I100" s="26"/>
      <c r="J100" s="26"/>
    </row>
    <row r="101" spans="1:10" hidden="1" x14ac:dyDescent="0.25">
      <c r="A101" s="34"/>
      <c r="B101" s="17" t="s">
        <v>38</v>
      </c>
      <c r="C101" s="26">
        <v>165.5</v>
      </c>
      <c r="D101" s="26"/>
      <c r="E101" s="26">
        <v>165.5</v>
      </c>
      <c r="F101" s="26"/>
      <c r="G101" s="26"/>
      <c r="H101" s="26"/>
      <c r="I101" s="26"/>
      <c r="J101" s="26"/>
    </row>
    <row r="102" spans="1:10" ht="16.5" hidden="1" thickBot="1" x14ac:dyDescent="0.35">
      <c r="A102" s="34"/>
      <c r="B102" s="21" t="s">
        <v>39</v>
      </c>
      <c r="C102" s="35">
        <f t="shared" ref="C102:J102" si="5">SUM(C88:C101)</f>
        <v>2475560.8400000003</v>
      </c>
      <c r="D102" s="35">
        <f t="shared" si="5"/>
        <v>3562294.85</v>
      </c>
      <c r="E102" s="35">
        <f t="shared" si="5"/>
        <v>2475560.8400000003</v>
      </c>
      <c r="F102" s="35">
        <f t="shared" si="5"/>
        <v>2044818.04</v>
      </c>
      <c r="G102" s="35">
        <f t="shared" si="5"/>
        <v>0</v>
      </c>
      <c r="H102" s="35">
        <f t="shared" si="5"/>
        <v>0</v>
      </c>
      <c r="I102" s="35">
        <f t="shared" si="5"/>
        <v>0</v>
      </c>
      <c r="J102" s="35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408" t="s">
        <v>73</v>
      </c>
      <c r="B123" s="408"/>
      <c r="C123" s="408"/>
      <c r="D123" s="408"/>
      <c r="E123" s="408"/>
      <c r="F123" s="408"/>
      <c r="G123" s="408"/>
      <c r="H123" s="408"/>
      <c r="I123" s="408"/>
      <c r="J123" s="408"/>
    </row>
    <row r="124" spans="1:10" ht="16.5" hidden="1" customHeight="1" thickBot="1" x14ac:dyDescent="0.35">
      <c r="A124" s="4" t="s">
        <v>4</v>
      </c>
      <c r="B124" s="5" t="s">
        <v>5</v>
      </c>
      <c r="C124" s="446" t="s">
        <v>45</v>
      </c>
      <c r="D124" s="447"/>
      <c r="E124" s="446" t="s">
        <v>46</v>
      </c>
      <c r="F124" s="448"/>
      <c r="G124" s="446" t="s">
        <v>47</v>
      </c>
      <c r="H124" s="447"/>
      <c r="I124" s="446" t="s">
        <v>48</v>
      </c>
      <c r="J124" s="447"/>
    </row>
    <row r="125" spans="1:10" ht="15.75" hidden="1" x14ac:dyDescent="0.3">
      <c r="A125" s="6"/>
      <c r="B125" s="7"/>
      <c r="C125" s="8" t="s">
        <v>11</v>
      </c>
      <c r="D125" s="8" t="s">
        <v>12</v>
      </c>
      <c r="E125" s="8" t="s">
        <v>11</v>
      </c>
      <c r="F125" s="8" t="s">
        <v>12</v>
      </c>
      <c r="G125" s="8" t="s">
        <v>11</v>
      </c>
      <c r="H125" s="8" t="s">
        <v>12</v>
      </c>
      <c r="I125" s="8" t="s">
        <v>11</v>
      </c>
      <c r="J125" s="8" t="s">
        <v>12</v>
      </c>
    </row>
    <row r="126" spans="1:10" ht="15.75" hidden="1" x14ac:dyDescent="0.3">
      <c r="A126" s="10"/>
      <c r="B126" s="7" t="s">
        <v>13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30"/>
      <c r="B127" s="7"/>
      <c r="C127" s="46"/>
      <c r="D127" s="31"/>
      <c r="E127" s="46"/>
      <c r="F127" s="46"/>
      <c r="G127" s="46"/>
      <c r="H127" s="46"/>
      <c r="I127" s="46"/>
      <c r="J127" s="46"/>
    </row>
    <row r="128" spans="1:10" ht="15.75" hidden="1" x14ac:dyDescent="0.3">
      <c r="A128" s="30"/>
      <c r="B128" s="7" t="s">
        <v>14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34"/>
      <c r="B129" s="17" t="s">
        <v>15</v>
      </c>
      <c r="C129" s="26"/>
      <c r="D129" s="26"/>
      <c r="E129" s="26"/>
      <c r="F129" s="26"/>
      <c r="G129" s="26"/>
      <c r="H129" s="26"/>
      <c r="I129" s="26"/>
      <c r="J129" s="26"/>
    </row>
    <row r="130" spans="1:10" hidden="1" x14ac:dyDescent="0.25">
      <c r="A130" s="34"/>
      <c r="B130" s="17" t="s">
        <v>16</v>
      </c>
      <c r="C130" s="26"/>
      <c r="D130" s="26"/>
      <c r="E130" s="26"/>
      <c r="F130" s="26"/>
      <c r="G130" s="26"/>
      <c r="H130" s="26"/>
      <c r="I130" s="26"/>
      <c r="J130" s="26"/>
    </row>
    <row r="131" spans="1:10" hidden="1" x14ac:dyDescent="0.25">
      <c r="A131" s="34"/>
      <c r="B131" s="17" t="s">
        <v>17</v>
      </c>
      <c r="C131" s="26"/>
      <c r="D131" s="26"/>
      <c r="E131" s="26"/>
      <c r="F131" s="26"/>
      <c r="G131" s="26"/>
      <c r="H131" s="26"/>
      <c r="I131" s="26"/>
      <c r="J131" s="26"/>
    </row>
    <row r="132" spans="1:10" hidden="1" x14ac:dyDescent="0.25">
      <c r="A132" s="34"/>
      <c r="B132" s="17" t="s">
        <v>18</v>
      </c>
      <c r="C132" s="26"/>
      <c r="D132" s="26"/>
      <c r="E132" s="26"/>
      <c r="F132" s="26"/>
      <c r="G132" s="26"/>
      <c r="H132" s="26"/>
      <c r="I132" s="26"/>
      <c r="J132" s="26"/>
    </row>
    <row r="133" spans="1:10" hidden="1" x14ac:dyDescent="0.25">
      <c r="A133" s="34"/>
      <c r="B133" s="17" t="s">
        <v>20</v>
      </c>
      <c r="C133" s="26"/>
      <c r="D133" s="26"/>
      <c r="E133" s="26"/>
      <c r="F133" s="26"/>
      <c r="G133" s="26"/>
      <c r="H133" s="26"/>
      <c r="I133" s="26"/>
      <c r="J133" s="26"/>
    </row>
    <row r="134" spans="1:10" hidden="1" x14ac:dyDescent="0.25">
      <c r="A134" s="34"/>
      <c r="B134" s="17" t="s">
        <v>21</v>
      </c>
      <c r="C134" s="26"/>
      <c r="D134" s="26"/>
      <c r="E134" s="26"/>
      <c r="F134" s="26"/>
      <c r="G134" s="26"/>
      <c r="H134" s="26"/>
      <c r="I134" s="26"/>
      <c r="J134" s="26"/>
    </row>
    <row r="135" spans="1:10" hidden="1" x14ac:dyDescent="0.25">
      <c r="A135" s="34"/>
      <c r="B135" s="17" t="s">
        <v>22</v>
      </c>
      <c r="C135" s="26"/>
      <c r="D135" s="26"/>
      <c r="E135" s="26"/>
      <c r="F135" s="26"/>
      <c r="G135" s="26"/>
      <c r="H135" s="26"/>
      <c r="I135" s="26"/>
      <c r="J135" s="26"/>
    </row>
    <row r="136" spans="1:10" ht="16.5" hidden="1" thickBot="1" x14ac:dyDescent="0.35">
      <c r="A136" s="34"/>
      <c r="B136" s="19" t="s">
        <v>23</v>
      </c>
      <c r="C136" s="35">
        <f t="shared" ref="C136:J136" si="7">SUM(C129:C135)</f>
        <v>0</v>
      </c>
      <c r="D136" s="35">
        <f t="shared" si="7"/>
        <v>0</v>
      </c>
      <c r="E136" s="35">
        <f t="shared" si="7"/>
        <v>0</v>
      </c>
      <c r="F136" s="35">
        <f t="shared" si="7"/>
        <v>0</v>
      </c>
      <c r="G136" s="35">
        <f t="shared" si="7"/>
        <v>0</v>
      </c>
      <c r="H136" s="35">
        <f t="shared" si="7"/>
        <v>0</v>
      </c>
      <c r="I136" s="35">
        <f t="shared" si="7"/>
        <v>0</v>
      </c>
      <c r="J136" s="35">
        <f t="shared" si="7"/>
        <v>0</v>
      </c>
    </row>
    <row r="137" spans="1:10" ht="15.75" hidden="1" x14ac:dyDescent="0.3">
      <c r="A137" s="34"/>
      <c r="B137" s="20" t="s">
        <v>24</v>
      </c>
      <c r="C137" s="36"/>
      <c r="D137" s="36"/>
      <c r="E137" s="36"/>
      <c r="F137" s="36"/>
      <c r="G137" s="36"/>
      <c r="H137" s="36"/>
      <c r="I137" s="36"/>
      <c r="J137" s="36"/>
    </row>
    <row r="138" spans="1:10" hidden="1" x14ac:dyDescent="0.25">
      <c r="A138" s="34"/>
      <c r="B138" s="17" t="s">
        <v>25</v>
      </c>
      <c r="C138" s="26"/>
      <c r="D138" s="26"/>
      <c r="E138" s="26"/>
      <c r="F138" s="26"/>
      <c r="G138" s="26"/>
      <c r="H138" s="26"/>
      <c r="I138" s="26"/>
      <c r="J138" s="26"/>
    </row>
    <row r="139" spans="1:10" hidden="1" x14ac:dyDescent="0.25">
      <c r="A139" s="34"/>
      <c r="B139" s="17" t="s">
        <v>74</v>
      </c>
      <c r="C139" s="26"/>
      <c r="D139" s="26"/>
      <c r="E139" s="26"/>
      <c r="F139" s="26"/>
      <c r="G139" s="26"/>
      <c r="H139" s="26"/>
      <c r="I139" s="26"/>
      <c r="J139" s="26"/>
    </row>
    <row r="140" spans="1:10" hidden="1" x14ac:dyDescent="0.25">
      <c r="A140" s="34"/>
      <c r="B140" s="17" t="s">
        <v>49</v>
      </c>
      <c r="C140" s="26"/>
      <c r="D140" s="26"/>
      <c r="E140" s="26"/>
      <c r="F140" s="26"/>
      <c r="G140" s="26"/>
      <c r="H140" s="26"/>
      <c r="I140" s="26"/>
      <c r="J140" s="26"/>
    </row>
    <row r="141" spans="1:10" hidden="1" x14ac:dyDescent="0.25">
      <c r="A141" s="34"/>
      <c r="B141" s="17" t="s">
        <v>27</v>
      </c>
      <c r="C141" s="26"/>
      <c r="D141" s="26"/>
      <c r="E141" s="26"/>
      <c r="F141" s="26"/>
      <c r="G141" s="26"/>
      <c r="H141" s="26"/>
      <c r="I141" s="26"/>
      <c r="J141" s="26"/>
    </row>
    <row r="142" spans="1:10" hidden="1" x14ac:dyDescent="0.25">
      <c r="A142" s="34"/>
      <c r="B142" s="17" t="s">
        <v>28</v>
      </c>
      <c r="C142" s="26"/>
      <c r="D142" s="26"/>
      <c r="E142" s="26"/>
      <c r="F142" s="26"/>
      <c r="G142" s="26"/>
      <c r="H142" s="26"/>
      <c r="I142" s="26"/>
      <c r="J142" s="26"/>
    </row>
    <row r="143" spans="1:10" hidden="1" x14ac:dyDescent="0.25">
      <c r="A143" s="34"/>
      <c r="B143" s="17" t="s">
        <v>29</v>
      </c>
      <c r="C143" s="26"/>
      <c r="D143" s="26"/>
      <c r="E143" s="26"/>
      <c r="F143" s="26"/>
      <c r="G143" s="26"/>
      <c r="H143" s="26"/>
      <c r="I143" s="26"/>
      <c r="J143" s="26"/>
    </row>
    <row r="144" spans="1:10" hidden="1" x14ac:dyDescent="0.25">
      <c r="A144" s="34"/>
      <c r="B144" s="17" t="s">
        <v>30</v>
      </c>
      <c r="C144" s="26"/>
      <c r="D144" s="26"/>
      <c r="E144" s="26"/>
      <c r="F144" s="26"/>
      <c r="G144" s="26"/>
      <c r="H144" s="26"/>
      <c r="I144" s="26"/>
      <c r="J144" s="26"/>
    </row>
    <row r="145" spans="1:10" hidden="1" x14ac:dyDescent="0.25">
      <c r="A145" s="34"/>
      <c r="B145" s="17" t="s">
        <v>31</v>
      </c>
      <c r="C145" s="26"/>
      <c r="D145" s="26"/>
      <c r="E145" s="26"/>
      <c r="F145" s="26"/>
      <c r="G145" s="26"/>
      <c r="H145" s="26"/>
      <c r="I145" s="26"/>
      <c r="J145" s="26"/>
    </row>
    <row r="146" spans="1:10" hidden="1" x14ac:dyDescent="0.25">
      <c r="A146" s="34"/>
      <c r="B146" s="17" t="s">
        <v>33</v>
      </c>
      <c r="C146" s="26"/>
      <c r="D146" s="26"/>
      <c r="E146" s="26"/>
      <c r="F146" s="26"/>
      <c r="G146" s="26"/>
      <c r="H146" s="26"/>
      <c r="I146" s="26"/>
      <c r="J146" s="26"/>
    </row>
    <row r="147" spans="1:10" hidden="1" x14ac:dyDescent="0.25">
      <c r="A147" s="34"/>
      <c r="B147" s="17" t="s">
        <v>34</v>
      </c>
      <c r="C147" s="26"/>
      <c r="D147" s="26"/>
      <c r="E147" s="26"/>
      <c r="F147" s="26"/>
      <c r="G147" s="26"/>
      <c r="H147" s="26"/>
      <c r="I147" s="26"/>
      <c r="J147" s="26"/>
    </row>
    <row r="148" spans="1:10" hidden="1" x14ac:dyDescent="0.25">
      <c r="A148" s="34"/>
      <c r="B148" s="17" t="s">
        <v>35</v>
      </c>
      <c r="C148" s="26"/>
      <c r="D148" s="26"/>
      <c r="E148" s="26"/>
      <c r="F148" s="26"/>
      <c r="G148" s="26"/>
      <c r="H148" s="26"/>
      <c r="I148" s="26"/>
      <c r="J148" s="26"/>
    </row>
    <row r="149" spans="1:10" hidden="1" x14ac:dyDescent="0.25">
      <c r="A149" s="34"/>
      <c r="B149" s="17" t="s">
        <v>36</v>
      </c>
      <c r="C149" s="26"/>
      <c r="D149" s="26"/>
      <c r="E149" s="26"/>
      <c r="F149" s="26"/>
      <c r="G149" s="26"/>
      <c r="H149" s="26"/>
      <c r="I149" s="26"/>
      <c r="J149" s="26"/>
    </row>
    <row r="150" spans="1:10" hidden="1" x14ac:dyDescent="0.25">
      <c r="A150" s="34"/>
      <c r="B150" s="17" t="s">
        <v>37</v>
      </c>
      <c r="C150" s="26"/>
      <c r="D150" s="26"/>
      <c r="E150" s="26"/>
      <c r="F150" s="26"/>
      <c r="G150" s="26"/>
      <c r="H150" s="26"/>
      <c r="I150" s="26"/>
      <c r="J150" s="26"/>
    </row>
    <row r="151" spans="1:10" hidden="1" x14ac:dyDescent="0.25">
      <c r="A151" s="34"/>
      <c r="B151" s="17" t="s">
        <v>38</v>
      </c>
      <c r="C151" s="26"/>
      <c r="D151" s="26"/>
      <c r="E151" s="26"/>
      <c r="F151" s="26"/>
      <c r="G151" s="26"/>
      <c r="H151" s="26"/>
      <c r="I151" s="26"/>
      <c r="J151" s="26"/>
    </row>
    <row r="152" spans="1:10" ht="16.5" hidden="1" thickBot="1" x14ac:dyDescent="0.35">
      <c r="A152" s="34"/>
      <c r="B152" s="21" t="s">
        <v>39</v>
      </c>
      <c r="C152" s="35">
        <f t="shared" ref="C152:J152" si="8">SUM(C138:C151)</f>
        <v>0</v>
      </c>
      <c r="D152" s="35">
        <f t="shared" si="8"/>
        <v>0</v>
      </c>
      <c r="E152" s="35">
        <f t="shared" si="8"/>
        <v>0</v>
      </c>
      <c r="F152" s="35">
        <f t="shared" si="8"/>
        <v>0</v>
      </c>
      <c r="G152" s="35">
        <f t="shared" si="8"/>
        <v>0</v>
      </c>
      <c r="H152" s="35">
        <f t="shared" si="8"/>
        <v>0</v>
      </c>
      <c r="I152" s="35">
        <f t="shared" si="8"/>
        <v>0</v>
      </c>
      <c r="J152" s="35">
        <f t="shared" si="8"/>
        <v>0</v>
      </c>
    </row>
    <row r="153" spans="1:10" hidden="1" x14ac:dyDescent="0.25">
      <c r="D153" s="32"/>
      <c r="J153" s="49"/>
    </row>
    <row r="154" spans="1:10" hidden="1" x14ac:dyDescent="0.25">
      <c r="J154" s="28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453" t="s">
        <v>177</v>
      </c>
      <c r="D177" s="453"/>
      <c r="E177" s="453"/>
      <c r="F177" s="453"/>
    </row>
    <row r="178" spans="3:7" ht="15.75" thickBot="1" x14ac:dyDescent="0.3">
      <c r="C178" s="450" t="s">
        <v>206</v>
      </c>
      <c r="D178" s="450"/>
      <c r="E178" s="450"/>
      <c r="F178" s="450"/>
    </row>
    <row r="179" spans="3:7" ht="16.5" thickBot="1" x14ac:dyDescent="0.35">
      <c r="C179" s="257" t="s">
        <v>4</v>
      </c>
      <c r="D179" s="350" t="s">
        <v>164</v>
      </c>
      <c r="E179" s="451" t="s">
        <v>50</v>
      </c>
      <c r="F179" s="452"/>
    </row>
    <row r="180" spans="3:7" ht="15.75" x14ac:dyDescent="0.3">
      <c r="C180" s="259"/>
      <c r="D180" s="260"/>
      <c r="E180" s="261" t="s">
        <v>11</v>
      </c>
      <c r="F180" s="261" t="s">
        <v>75</v>
      </c>
    </row>
    <row r="181" spans="3:7" ht="15.75" x14ac:dyDescent="0.3">
      <c r="C181" s="127" t="s">
        <v>125</v>
      </c>
      <c r="D181" s="14" t="s">
        <v>13</v>
      </c>
      <c r="E181" s="16">
        <f>+'NOVIEMBRE DECE-5'!E177</f>
        <v>42711727.239999995</v>
      </c>
      <c r="F181" s="16">
        <f>+'NOVIEMBRE DECE-5'!F177</f>
        <v>43098557.289999992</v>
      </c>
      <c r="G181" s="28"/>
    </row>
    <row r="182" spans="3:7" ht="15.75" x14ac:dyDescent="0.3">
      <c r="C182" s="374"/>
      <c r="D182" s="14"/>
      <c r="E182" s="13"/>
      <c r="F182" s="15"/>
      <c r="G182" s="28"/>
    </row>
    <row r="183" spans="3:7" ht="15.75" x14ac:dyDescent="0.3">
      <c r="C183" s="374"/>
      <c r="D183" s="14" t="s">
        <v>149</v>
      </c>
      <c r="E183" s="16"/>
      <c r="F183" s="16"/>
    </row>
    <row r="184" spans="3:7" x14ac:dyDescent="0.25">
      <c r="C184" s="128">
        <v>111</v>
      </c>
      <c r="D184" s="17" t="s">
        <v>15</v>
      </c>
      <c r="E184" s="18">
        <f>+'NOVIEMBRE DECE-5'!E180</f>
        <v>980000</v>
      </c>
      <c r="F184" s="18">
        <v>1183950.6299999999</v>
      </c>
      <c r="G184" s="28"/>
    </row>
    <row r="185" spans="3:7" x14ac:dyDescent="0.25">
      <c r="C185" s="128">
        <v>113</v>
      </c>
      <c r="D185" s="17" t="s">
        <v>16</v>
      </c>
      <c r="E185" s="18">
        <f>+'NOVIEMBRE DECE-5'!E181</f>
        <v>107323.72</v>
      </c>
      <c r="F185" s="18">
        <v>114196.7</v>
      </c>
      <c r="G185" s="28"/>
    </row>
    <row r="186" spans="3:7" x14ac:dyDescent="0.25">
      <c r="C186" s="128">
        <v>122</v>
      </c>
      <c r="D186" s="17" t="s">
        <v>17</v>
      </c>
      <c r="E186" s="18">
        <f>+'NOVIEMBRE DECE-5'!E182</f>
        <v>76592.290000000008</v>
      </c>
      <c r="F186" s="18">
        <v>85102.55</v>
      </c>
      <c r="G186" s="28"/>
    </row>
    <row r="187" spans="3:7" x14ac:dyDescent="0.25">
      <c r="C187" s="128">
        <v>163</v>
      </c>
      <c r="D187" s="17" t="s">
        <v>18</v>
      </c>
      <c r="E187" s="18">
        <f>+'NOVIEMBRE DECE-5'!E183</f>
        <v>964611.6</v>
      </c>
      <c r="F187" s="18">
        <v>945054.5</v>
      </c>
      <c r="G187" s="28"/>
    </row>
    <row r="188" spans="3:7" x14ac:dyDescent="0.25">
      <c r="C188" s="128">
        <v>169</v>
      </c>
      <c r="D188" s="17" t="s">
        <v>137</v>
      </c>
      <c r="E188" s="18">
        <f>+'NOVIEMBRE DECE-5'!E184</f>
        <v>51530</v>
      </c>
      <c r="F188" s="18">
        <v>51282</v>
      </c>
      <c r="G188" s="28"/>
    </row>
    <row r="189" spans="3:7" x14ac:dyDescent="0.25">
      <c r="C189" s="128">
        <v>171</v>
      </c>
      <c r="D189" s="17" t="s">
        <v>138</v>
      </c>
      <c r="E189" s="18">
        <f>+'NOVIEMBRE DECE-5'!E185</f>
        <v>45830</v>
      </c>
      <c r="F189" s="18">
        <v>52125</v>
      </c>
      <c r="G189" s="28"/>
    </row>
    <row r="190" spans="3:7" x14ac:dyDescent="0.25">
      <c r="C190" s="128">
        <v>174</v>
      </c>
      <c r="D190" s="17" t="s">
        <v>19</v>
      </c>
      <c r="E190" s="18">
        <f>+'NOVIEMBRE DECE-5'!E186</f>
        <v>91190</v>
      </c>
      <c r="F190" s="18">
        <v>97870</v>
      </c>
      <c r="G190" s="28"/>
    </row>
    <row r="191" spans="3:7" x14ac:dyDescent="0.25">
      <c r="C191" s="128">
        <v>182</v>
      </c>
      <c r="D191" s="17" t="s">
        <v>20</v>
      </c>
      <c r="E191" s="18">
        <f>+'NOVIEMBRE DECE-5'!E187</f>
        <v>468400</v>
      </c>
      <c r="F191" s="18">
        <v>468400</v>
      </c>
      <c r="G191" s="28"/>
    </row>
    <row r="192" spans="3:7" x14ac:dyDescent="0.25">
      <c r="C192" s="128">
        <v>197</v>
      </c>
      <c r="D192" s="17" t="s">
        <v>21</v>
      </c>
      <c r="E192" s="18">
        <f>+'NOVIEMBRE DECE-5'!E188</f>
        <v>498333.33999999997</v>
      </c>
      <c r="F192" s="18">
        <v>468000</v>
      </c>
      <c r="G192" s="28"/>
    </row>
    <row r="193" spans="2:8" x14ac:dyDescent="0.25">
      <c r="C193" s="128">
        <v>199</v>
      </c>
      <c r="D193" s="17" t="s">
        <v>22</v>
      </c>
      <c r="E193" s="18">
        <f>+'NOVIEMBRE DECE-5'!E189</f>
        <v>639396.19999999995</v>
      </c>
      <c r="F193" s="18">
        <v>644909.74</v>
      </c>
      <c r="G193" s="28"/>
    </row>
    <row r="194" spans="2:8" x14ac:dyDescent="0.25">
      <c r="C194" s="128">
        <v>261</v>
      </c>
      <c r="D194" s="17" t="s">
        <v>27</v>
      </c>
      <c r="E194" s="18">
        <f>+'NOVIEMBRE DECE-5'!E190</f>
        <v>746324.62</v>
      </c>
      <c r="F194" s="18">
        <v>690523.84</v>
      </c>
      <c r="G194" s="28"/>
    </row>
    <row r="195" spans="2:8" x14ac:dyDescent="0.25">
      <c r="C195" s="128">
        <v>262</v>
      </c>
      <c r="D195" s="17" t="s">
        <v>28</v>
      </c>
      <c r="E195" s="18">
        <f>+'NOVIEMBRE DECE-5'!E191</f>
        <v>10800</v>
      </c>
      <c r="F195" s="18">
        <v>11978.67</v>
      </c>
      <c r="G195" s="28"/>
    </row>
    <row r="196" spans="2:8" x14ac:dyDescent="0.25">
      <c r="C196" s="128">
        <v>266</v>
      </c>
      <c r="D196" s="17" t="s">
        <v>29</v>
      </c>
      <c r="E196" s="18">
        <f>+'NOVIEMBRE DECE-5'!E192</f>
        <v>1575121.9100000001</v>
      </c>
      <c r="F196" s="18">
        <v>1750126.3</v>
      </c>
      <c r="G196" s="28"/>
    </row>
    <row r="197" spans="2:8" x14ac:dyDescent="0.25">
      <c r="C197" s="128">
        <v>267</v>
      </c>
      <c r="D197" s="17" t="s">
        <v>30</v>
      </c>
      <c r="E197" s="18">
        <f>+'NOVIEMBRE DECE-5'!E193</f>
        <v>18000</v>
      </c>
      <c r="F197" s="18">
        <v>19907</v>
      </c>
      <c r="G197" s="28"/>
    </row>
    <row r="198" spans="2:8" x14ac:dyDescent="0.25">
      <c r="C198" s="128">
        <v>268</v>
      </c>
      <c r="D198" s="17" t="s">
        <v>31</v>
      </c>
      <c r="E198" s="18">
        <f>+'NOVIEMBRE DECE-5'!E194</f>
        <v>157998.6</v>
      </c>
      <c r="F198" s="18">
        <v>175553.3</v>
      </c>
      <c r="G198" s="28"/>
    </row>
    <row r="199" spans="2:8" x14ac:dyDescent="0.25">
      <c r="C199" s="128">
        <v>269</v>
      </c>
      <c r="D199" s="17" t="s">
        <v>32</v>
      </c>
      <c r="E199" s="18">
        <f>+'NOVIEMBRE DECE-5'!E195</f>
        <v>9000</v>
      </c>
      <c r="F199" s="18">
        <v>9996</v>
      </c>
      <c r="G199" s="28"/>
    </row>
    <row r="200" spans="2:8" x14ac:dyDescent="0.25">
      <c r="C200" s="128">
        <v>292</v>
      </c>
      <c r="D200" s="17" t="s">
        <v>34</v>
      </c>
      <c r="E200" s="18">
        <f>+'NOVIEMBRE DECE-5'!E196</f>
        <v>133636.26</v>
      </c>
      <c r="F200" s="18">
        <v>133633.85</v>
      </c>
      <c r="G200" s="28"/>
    </row>
    <row r="201" spans="2:8" x14ac:dyDescent="0.25">
      <c r="C201" s="128">
        <v>295</v>
      </c>
      <c r="D201" s="17" t="s">
        <v>35</v>
      </c>
      <c r="E201" s="18">
        <f>+'NOVIEMBRE DECE-5'!E197</f>
        <v>19406881.359999999</v>
      </c>
      <c r="F201" s="18">
        <v>21625538.149999999</v>
      </c>
      <c r="G201" s="28"/>
    </row>
    <row r="202" spans="2:8" x14ac:dyDescent="0.25">
      <c r="C202" s="128">
        <v>297</v>
      </c>
      <c r="D202" s="17" t="s">
        <v>36</v>
      </c>
      <c r="E202" s="18">
        <f>+'NOVIEMBRE DECE-5'!E198</f>
        <v>25731.62</v>
      </c>
      <c r="F202" s="18">
        <v>26727.1</v>
      </c>
      <c r="G202" s="28"/>
    </row>
    <row r="203" spans="2:8" x14ac:dyDescent="0.25">
      <c r="C203" s="128">
        <v>298</v>
      </c>
      <c r="D203" s="17" t="s">
        <v>37</v>
      </c>
      <c r="E203" s="18">
        <f>+'NOVIEMBRE DECE-5'!E199</f>
        <v>450000</v>
      </c>
      <c r="F203" s="18">
        <v>499836.79</v>
      </c>
      <c r="G203" s="28"/>
      <c r="H203" s="28"/>
    </row>
    <row r="204" spans="2:8" x14ac:dyDescent="0.25">
      <c r="C204" s="128">
        <v>299</v>
      </c>
      <c r="D204" s="17" t="s">
        <v>38</v>
      </c>
      <c r="E204" s="18">
        <f>+'NOVIEMBRE DECE-5'!E200</f>
        <v>360000</v>
      </c>
      <c r="F204" s="18">
        <v>399995.07</v>
      </c>
      <c r="G204" s="28"/>
      <c r="H204" s="28"/>
    </row>
    <row r="205" spans="2:8" x14ac:dyDescent="0.25">
      <c r="C205" s="128">
        <v>323</v>
      </c>
      <c r="D205" s="17" t="s">
        <v>40</v>
      </c>
      <c r="E205" s="18">
        <f>+'NOVIEMBRE DECE-5'!E201</f>
        <v>843320</v>
      </c>
      <c r="F205" s="18">
        <v>843320</v>
      </c>
      <c r="G205" s="28"/>
    </row>
    <row r="206" spans="2:8" ht="15.75" x14ac:dyDescent="0.3">
      <c r="C206" s="22"/>
      <c r="D206" s="262" t="s">
        <v>160</v>
      </c>
      <c r="E206" s="50">
        <f>SUM(E184:E205)</f>
        <v>27660021.52</v>
      </c>
      <c r="F206" s="50">
        <f>SUM(F184:F205)</f>
        <v>30298027.189999998</v>
      </c>
      <c r="G206" s="28"/>
    </row>
    <row r="207" spans="2:8" ht="15.75" x14ac:dyDescent="0.3">
      <c r="C207" s="22"/>
      <c r="D207" s="14" t="s">
        <v>52</v>
      </c>
      <c r="E207" s="16">
        <f>E206+E181</f>
        <v>70371748.75999999</v>
      </c>
      <c r="F207" s="16">
        <f>+F206+F181</f>
        <v>73396584.479999989</v>
      </c>
      <c r="G207" s="28"/>
    </row>
    <row r="208" spans="2:8" x14ac:dyDescent="0.25">
      <c r="B208" s="27"/>
      <c r="C208" s="28"/>
      <c r="G208" s="27"/>
    </row>
    <row r="209" spans="2:3" x14ac:dyDescent="0.25">
      <c r="B209" s="27"/>
      <c r="C209" s="28"/>
    </row>
    <row r="240" spans="2:8" x14ac:dyDescent="0.25">
      <c r="B240" s="43" t="s">
        <v>53</v>
      </c>
      <c r="D240" s="12" t="s">
        <v>79</v>
      </c>
      <c r="E240" s="12"/>
      <c r="F240" s="12"/>
      <c r="G240" s="27" t="s">
        <v>76</v>
      </c>
      <c r="H240" t="s">
        <v>80</v>
      </c>
    </row>
    <row r="241" spans="2:10" x14ac:dyDescent="0.25">
      <c r="D241" s="432" t="s">
        <v>81</v>
      </c>
      <c r="E241" s="432"/>
      <c r="F241" s="432"/>
      <c r="G241" s="27"/>
      <c r="H241" s="27" t="s">
        <v>173</v>
      </c>
      <c r="J241" s="27"/>
    </row>
    <row r="242" spans="2:10" x14ac:dyDescent="0.25">
      <c r="D242" s="432" t="s">
        <v>82</v>
      </c>
      <c r="E242" s="432"/>
      <c r="F242" s="432"/>
      <c r="G242" s="27"/>
      <c r="H242" s="27" t="s">
        <v>174</v>
      </c>
      <c r="J242" s="27"/>
    </row>
    <row r="243" spans="2:10" ht="9" customHeight="1" x14ac:dyDescent="0.25">
      <c r="D243" s="44"/>
      <c r="E243" s="44"/>
      <c r="H243" s="27"/>
      <c r="I243" s="27"/>
      <c r="J243" s="27"/>
    </row>
    <row r="244" spans="2:10" x14ac:dyDescent="0.25">
      <c r="B244" s="43" t="s">
        <v>58</v>
      </c>
      <c r="D244" s="27" t="s">
        <v>205</v>
      </c>
      <c r="H244" s="45"/>
      <c r="I244" s="45"/>
      <c r="J244" s="45"/>
    </row>
    <row r="246" spans="2:10" x14ac:dyDescent="0.25">
      <c r="D246" s="27"/>
    </row>
  </sheetData>
  <mergeCells count="28">
    <mergeCell ref="D242:F242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227" workbookViewId="0">
      <selection activeCell="H237" sqref="H237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403" t="s">
        <v>176</v>
      </c>
      <c r="J8" s="404"/>
    </row>
    <row r="9" spans="1:10" ht="5.25" customHeight="1" x14ac:dyDescent="0.25"/>
    <row r="10" spans="1:10" x14ac:dyDescent="0.25">
      <c r="A10" s="405" t="s">
        <v>1</v>
      </c>
      <c r="B10" s="405"/>
      <c r="C10" s="405"/>
      <c r="D10" s="405"/>
      <c r="E10" s="405"/>
      <c r="F10" s="405"/>
      <c r="G10" s="405"/>
      <c r="H10" s="405"/>
      <c r="I10" s="405"/>
      <c r="J10" s="405"/>
    </row>
    <row r="11" spans="1:10" x14ac:dyDescent="0.25">
      <c r="A11" s="406" t="s">
        <v>2</v>
      </c>
      <c r="B11" s="406"/>
      <c r="C11" s="406"/>
      <c r="D11" s="406"/>
      <c r="E11" s="406"/>
      <c r="F11" s="406"/>
      <c r="G11" s="406"/>
      <c r="H11" s="406"/>
      <c r="I11" s="406"/>
      <c r="J11" s="406"/>
    </row>
    <row r="12" spans="1:10" x14ac:dyDescent="0.25">
      <c r="A12" s="407" t="s">
        <v>3</v>
      </c>
      <c r="B12" s="406"/>
      <c r="C12" s="406"/>
      <c r="D12" s="406"/>
      <c r="E12" s="406"/>
      <c r="F12" s="406"/>
      <c r="G12" s="406"/>
      <c r="H12" s="406"/>
      <c r="I12" s="406"/>
      <c r="J12" s="406"/>
    </row>
    <row r="13" spans="1:10" ht="4.5" customHeight="1" x14ac:dyDescent="0.25">
      <c r="A13" s="397"/>
      <c r="B13" s="397"/>
      <c r="C13" s="397"/>
      <c r="D13" s="397"/>
      <c r="E13" s="397"/>
      <c r="F13" s="397"/>
      <c r="G13" s="397"/>
      <c r="H13" s="397"/>
      <c r="I13" s="397"/>
      <c r="J13" s="397"/>
    </row>
    <row r="14" spans="1:10" ht="16.5" hidden="1" thickBot="1" x14ac:dyDescent="0.3">
      <c r="A14" s="408" t="s">
        <v>60</v>
      </c>
      <c r="B14" s="408"/>
      <c r="C14" s="408"/>
      <c r="D14" s="408"/>
      <c r="E14" s="408"/>
      <c r="F14" s="408"/>
      <c r="G14" s="408"/>
      <c r="H14" s="408"/>
      <c r="I14" s="408"/>
      <c r="J14" s="408"/>
    </row>
    <row r="15" spans="1:10" ht="30.75" hidden="1" customHeight="1" thickBot="1" x14ac:dyDescent="0.35">
      <c r="A15" s="4" t="s">
        <v>4</v>
      </c>
      <c r="B15" s="5" t="s">
        <v>5</v>
      </c>
      <c r="C15" s="446" t="s">
        <v>6</v>
      </c>
      <c r="D15" s="447"/>
      <c r="E15" s="446" t="s">
        <v>7</v>
      </c>
      <c r="F15" s="448"/>
      <c r="G15" s="446" t="s">
        <v>8</v>
      </c>
      <c r="H15" s="447"/>
      <c r="I15" s="446" t="s">
        <v>9</v>
      </c>
      <c r="J15" s="447"/>
    </row>
    <row r="16" spans="1:10" ht="15.75" hidden="1" x14ac:dyDescent="0.3">
      <c r="A16" s="6"/>
      <c r="B16" s="7"/>
      <c r="C16" s="8" t="s">
        <v>11</v>
      </c>
      <c r="D16" s="8" t="s">
        <v>12</v>
      </c>
      <c r="E16" s="8" t="s">
        <v>11</v>
      </c>
      <c r="F16" s="8" t="s">
        <v>12</v>
      </c>
      <c r="G16" s="8" t="s">
        <v>11</v>
      </c>
      <c r="H16" s="8" t="s">
        <v>12</v>
      </c>
      <c r="I16" s="8" t="s">
        <v>11</v>
      </c>
      <c r="J16" s="8" t="s">
        <v>12</v>
      </c>
    </row>
    <row r="17" spans="1:10" ht="15.75" hidden="1" x14ac:dyDescent="0.3">
      <c r="A17" s="10"/>
      <c r="B17" s="7" t="s">
        <v>13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30"/>
      <c r="B18" s="7"/>
      <c r="C18" s="31"/>
      <c r="D18" s="30"/>
      <c r="E18" s="46"/>
      <c r="F18" s="46"/>
      <c r="G18" s="30"/>
      <c r="H18" s="46"/>
      <c r="I18" s="30"/>
      <c r="J18" s="46"/>
    </row>
    <row r="19" spans="1:10" ht="15.75" hidden="1" x14ac:dyDescent="0.3">
      <c r="A19" s="30"/>
      <c r="B19" s="7" t="s">
        <v>14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34"/>
      <c r="B20" s="17" t="s">
        <v>15</v>
      </c>
      <c r="C20" s="26">
        <v>62500</v>
      </c>
      <c r="D20" s="26"/>
      <c r="E20" s="26">
        <v>62500</v>
      </c>
      <c r="F20" s="26">
        <v>56112.02</v>
      </c>
      <c r="G20" s="26">
        <v>62500</v>
      </c>
      <c r="H20" s="26"/>
      <c r="I20" s="26">
        <v>62500</v>
      </c>
      <c r="J20" s="26">
        <v>68083.009999999995</v>
      </c>
    </row>
    <row r="21" spans="1:10" hidden="1" x14ac:dyDescent="0.25">
      <c r="A21" s="34"/>
      <c r="B21" s="17" t="s">
        <v>16</v>
      </c>
      <c r="C21" s="26">
        <v>7500</v>
      </c>
      <c r="D21" s="26"/>
      <c r="E21" s="26">
        <v>7500</v>
      </c>
      <c r="F21" s="26">
        <v>10999</v>
      </c>
      <c r="G21" s="26">
        <v>7500</v>
      </c>
      <c r="H21" s="26">
        <v>11011</v>
      </c>
      <c r="I21" s="26">
        <v>7500</v>
      </c>
      <c r="J21" s="26">
        <v>10992</v>
      </c>
    </row>
    <row r="22" spans="1:10" hidden="1" x14ac:dyDescent="0.25">
      <c r="A22" s="34"/>
      <c r="B22" s="17" t="s">
        <v>17</v>
      </c>
      <c r="C22" s="26">
        <v>8133.97</v>
      </c>
      <c r="D22" s="26"/>
      <c r="E22" s="26">
        <v>8133.97</v>
      </c>
      <c r="F22" s="26"/>
      <c r="G22" s="26">
        <v>8133.97</v>
      </c>
      <c r="H22" s="26"/>
      <c r="I22" s="26">
        <v>8133.97</v>
      </c>
      <c r="J22" s="26">
        <v>4358</v>
      </c>
    </row>
    <row r="23" spans="1:10" hidden="1" x14ac:dyDescent="0.25">
      <c r="A23" s="34"/>
      <c r="B23" s="17" t="s">
        <v>18</v>
      </c>
      <c r="C23" s="26">
        <v>33333.33</v>
      </c>
      <c r="D23" s="26"/>
      <c r="E23" s="26">
        <v>33333.33</v>
      </c>
      <c r="F23" s="26"/>
      <c r="G23" s="26">
        <v>33333.33</v>
      </c>
      <c r="H23" s="26"/>
      <c r="I23" s="26">
        <v>33333.33</v>
      </c>
      <c r="J23" s="26">
        <v>45020</v>
      </c>
    </row>
    <row r="24" spans="1:10" hidden="1" x14ac:dyDescent="0.25">
      <c r="A24" s="34"/>
      <c r="B24" s="17" t="s">
        <v>20</v>
      </c>
      <c r="C24" s="26">
        <v>165141.75</v>
      </c>
      <c r="D24" s="26"/>
      <c r="E24" s="26">
        <v>165141.75</v>
      </c>
      <c r="F24" s="26"/>
      <c r="G24" s="26">
        <v>165141.75</v>
      </c>
      <c r="H24" s="26">
        <v>1000</v>
      </c>
      <c r="I24" s="26">
        <v>165141.75</v>
      </c>
      <c r="J24" s="26">
        <v>26842.86</v>
      </c>
    </row>
    <row r="25" spans="1:10" hidden="1" x14ac:dyDescent="0.25">
      <c r="A25" s="34"/>
      <c r="B25" s="17" t="s">
        <v>21</v>
      </c>
      <c r="C25" s="26">
        <v>40000</v>
      </c>
      <c r="D25" s="26"/>
      <c r="E25" s="26">
        <v>40000</v>
      </c>
      <c r="F25" s="26"/>
      <c r="G25" s="26">
        <v>40000</v>
      </c>
      <c r="H25" s="26"/>
      <c r="I25" s="26">
        <v>40000</v>
      </c>
      <c r="J25" s="26">
        <v>76240</v>
      </c>
    </row>
    <row r="26" spans="1:10" hidden="1" x14ac:dyDescent="0.25">
      <c r="A26" s="34"/>
      <c r="B26" s="17" t="s">
        <v>22</v>
      </c>
      <c r="C26" s="26">
        <v>26305.03</v>
      </c>
      <c r="D26" s="26"/>
      <c r="E26" s="26">
        <v>26305.03</v>
      </c>
      <c r="F26" s="26"/>
      <c r="G26" s="26">
        <v>26305.03</v>
      </c>
      <c r="H26" s="26">
        <v>46532.639999999999</v>
      </c>
      <c r="I26" s="26">
        <v>26305.03</v>
      </c>
      <c r="J26" s="26">
        <v>55063.68</v>
      </c>
    </row>
    <row r="27" spans="1:10" ht="16.5" hidden="1" thickBot="1" x14ac:dyDescent="0.35">
      <c r="A27" s="34"/>
      <c r="B27" s="19" t="s">
        <v>23</v>
      </c>
      <c r="C27" s="35">
        <f t="shared" ref="C27:J27" si="1">SUM(C20:C26)</f>
        <v>342914.07999999996</v>
      </c>
      <c r="D27" s="35">
        <f t="shared" si="1"/>
        <v>0</v>
      </c>
      <c r="E27" s="35">
        <f t="shared" si="1"/>
        <v>342914.07999999996</v>
      </c>
      <c r="F27" s="35">
        <f t="shared" si="1"/>
        <v>67111.01999999999</v>
      </c>
      <c r="G27" s="35">
        <f t="shared" si="1"/>
        <v>342914.07999999996</v>
      </c>
      <c r="H27" s="35">
        <f t="shared" si="1"/>
        <v>58543.64</v>
      </c>
      <c r="I27" s="35">
        <f t="shared" si="1"/>
        <v>342914.07999999996</v>
      </c>
      <c r="J27" s="35">
        <f t="shared" si="1"/>
        <v>286599.55</v>
      </c>
    </row>
    <row r="28" spans="1:10" ht="15.75" hidden="1" x14ac:dyDescent="0.3">
      <c r="A28" s="34"/>
      <c r="B28" s="20" t="s">
        <v>24</v>
      </c>
      <c r="C28" s="36"/>
      <c r="D28" s="36"/>
      <c r="E28" s="36"/>
      <c r="F28" s="36"/>
      <c r="G28" s="36"/>
      <c r="H28" s="36"/>
      <c r="I28" s="36"/>
      <c r="J28" s="36"/>
    </row>
    <row r="29" spans="1:10" hidden="1" x14ac:dyDescent="0.25">
      <c r="A29" s="34"/>
      <c r="B29" s="17" t="s">
        <v>25</v>
      </c>
      <c r="C29" s="26">
        <v>60936.45</v>
      </c>
      <c r="D29" s="26"/>
      <c r="E29" s="26">
        <v>60936.45</v>
      </c>
      <c r="F29" s="26"/>
      <c r="G29" s="26">
        <v>60936.45</v>
      </c>
      <c r="H29" s="26"/>
      <c r="I29" s="26">
        <v>60936.45</v>
      </c>
      <c r="J29" s="26">
        <v>202940.25</v>
      </c>
    </row>
    <row r="30" spans="1:10" hidden="1" x14ac:dyDescent="0.25">
      <c r="A30" s="34"/>
      <c r="B30" s="17" t="s">
        <v>26</v>
      </c>
      <c r="C30" s="26">
        <v>600</v>
      </c>
      <c r="D30" s="26"/>
      <c r="E30" s="26">
        <v>600</v>
      </c>
      <c r="F30" s="26"/>
      <c r="G30" s="26">
        <v>600</v>
      </c>
      <c r="H30" s="26"/>
      <c r="I30" s="26">
        <v>600</v>
      </c>
      <c r="J30" s="26"/>
    </row>
    <row r="31" spans="1:10" hidden="1" x14ac:dyDescent="0.25">
      <c r="A31" s="34"/>
      <c r="B31" s="17" t="s">
        <v>49</v>
      </c>
      <c r="C31" s="26">
        <v>945.42</v>
      </c>
      <c r="D31" s="26"/>
      <c r="E31" s="26">
        <v>945.42</v>
      </c>
      <c r="F31" s="26"/>
      <c r="G31" s="26">
        <v>945.42</v>
      </c>
      <c r="H31" s="26"/>
      <c r="I31" s="26">
        <v>945.42</v>
      </c>
      <c r="J31" s="26"/>
    </row>
    <row r="32" spans="1:10" hidden="1" x14ac:dyDescent="0.25">
      <c r="A32" s="34"/>
      <c r="B32" s="17" t="s">
        <v>27</v>
      </c>
      <c r="C32" s="26">
        <v>169652.57</v>
      </c>
      <c r="D32" s="26"/>
      <c r="E32" s="26">
        <v>169652.57</v>
      </c>
      <c r="F32" s="26"/>
      <c r="G32" s="26">
        <v>169652.57</v>
      </c>
      <c r="H32" s="26"/>
      <c r="I32" s="26">
        <v>169652.57</v>
      </c>
      <c r="J32" s="26">
        <v>178282.05</v>
      </c>
    </row>
    <row r="33" spans="1:10" hidden="1" x14ac:dyDescent="0.25">
      <c r="A33" s="34"/>
      <c r="B33" s="17" t="s">
        <v>28</v>
      </c>
      <c r="C33" s="26">
        <v>912</v>
      </c>
      <c r="D33" s="26"/>
      <c r="E33" s="26">
        <v>912</v>
      </c>
      <c r="F33" s="26"/>
      <c r="G33" s="26">
        <v>912</v>
      </c>
      <c r="H33" s="26"/>
      <c r="I33" s="26">
        <v>912</v>
      </c>
      <c r="J33" s="26"/>
    </row>
    <row r="34" spans="1:10" hidden="1" x14ac:dyDescent="0.25">
      <c r="A34" s="34"/>
      <c r="B34" s="17" t="s">
        <v>29</v>
      </c>
      <c r="C34" s="26">
        <v>427229.65</v>
      </c>
      <c r="D34" s="26"/>
      <c r="E34" s="26">
        <v>427229.65</v>
      </c>
      <c r="F34" s="26"/>
      <c r="G34" s="26">
        <v>427229.65</v>
      </c>
      <c r="H34" s="26"/>
      <c r="I34" s="26">
        <v>427229.65</v>
      </c>
      <c r="J34" s="26">
        <v>1425199.8</v>
      </c>
    </row>
    <row r="35" spans="1:10" hidden="1" x14ac:dyDescent="0.25">
      <c r="A35" s="34"/>
      <c r="B35" s="17" t="s">
        <v>30</v>
      </c>
      <c r="C35" s="26">
        <v>100</v>
      </c>
      <c r="D35" s="26"/>
      <c r="E35" s="26">
        <v>100</v>
      </c>
      <c r="F35" s="26"/>
      <c r="G35" s="26">
        <v>100</v>
      </c>
      <c r="H35" s="26"/>
      <c r="I35" s="26">
        <v>100</v>
      </c>
      <c r="J35" s="26"/>
    </row>
    <row r="36" spans="1:10" hidden="1" x14ac:dyDescent="0.25">
      <c r="A36" s="34"/>
      <c r="B36" s="17" t="s">
        <v>31</v>
      </c>
      <c r="C36" s="26">
        <v>13579.7</v>
      </c>
      <c r="D36" s="26"/>
      <c r="E36" s="26">
        <v>13579.7</v>
      </c>
      <c r="F36" s="26"/>
      <c r="G36" s="26">
        <v>13579.7</v>
      </c>
      <c r="H36" s="26"/>
      <c r="I36" s="26">
        <v>13579.7</v>
      </c>
      <c r="J36" s="26">
        <v>75162.240000000005</v>
      </c>
    </row>
    <row r="37" spans="1:10" hidden="1" x14ac:dyDescent="0.25">
      <c r="A37" s="34"/>
      <c r="B37" s="17" t="s">
        <v>33</v>
      </c>
      <c r="C37" s="26">
        <v>310</v>
      </c>
      <c r="D37" s="26"/>
      <c r="E37" s="26">
        <v>310</v>
      </c>
      <c r="F37" s="26"/>
      <c r="G37" s="26">
        <v>310</v>
      </c>
      <c r="H37" s="26"/>
      <c r="I37" s="26">
        <v>310</v>
      </c>
      <c r="J37" s="26"/>
    </row>
    <row r="38" spans="1:10" hidden="1" x14ac:dyDescent="0.25">
      <c r="A38" s="34"/>
      <c r="B38" s="17" t="s">
        <v>34</v>
      </c>
      <c r="C38" s="26">
        <v>10809.43</v>
      </c>
      <c r="D38" s="26"/>
      <c r="E38" s="26">
        <v>10809.43</v>
      </c>
      <c r="F38" s="26"/>
      <c r="G38" s="26">
        <v>10809.43</v>
      </c>
      <c r="H38" s="26"/>
      <c r="I38" s="26">
        <v>10809.43</v>
      </c>
      <c r="J38" s="26">
        <v>14528.6</v>
      </c>
    </row>
    <row r="39" spans="1:10" hidden="1" x14ac:dyDescent="0.25">
      <c r="A39" s="34"/>
      <c r="B39" s="17" t="s">
        <v>35</v>
      </c>
      <c r="C39" s="26">
        <v>1780006.32</v>
      </c>
      <c r="D39" s="26"/>
      <c r="E39" s="26">
        <v>1780006.32</v>
      </c>
      <c r="F39" s="26"/>
      <c r="G39" s="26">
        <v>1780006.32</v>
      </c>
      <c r="H39" s="26"/>
      <c r="I39" s="26">
        <v>1780006.32</v>
      </c>
      <c r="J39" s="26">
        <v>1545914.81</v>
      </c>
    </row>
    <row r="40" spans="1:10" hidden="1" x14ac:dyDescent="0.25">
      <c r="A40" s="34"/>
      <c r="B40" s="17" t="s">
        <v>36</v>
      </c>
      <c r="C40" s="26">
        <v>2208.6999999999998</v>
      </c>
      <c r="D40" s="26"/>
      <c r="E40" s="26">
        <v>2208.6999999999998</v>
      </c>
      <c r="F40" s="26"/>
      <c r="G40" s="26">
        <v>2208.6999999999998</v>
      </c>
      <c r="H40" s="26"/>
      <c r="I40" s="26">
        <v>2208.6999999999998</v>
      </c>
      <c r="J40" s="26">
        <v>15300</v>
      </c>
    </row>
    <row r="41" spans="1:10" hidden="1" x14ac:dyDescent="0.25">
      <c r="A41" s="34"/>
      <c r="B41" s="17" t="s">
        <v>37</v>
      </c>
      <c r="C41" s="26">
        <v>8105.1</v>
      </c>
      <c r="D41" s="26"/>
      <c r="E41" s="26">
        <v>8105.1</v>
      </c>
      <c r="F41" s="26"/>
      <c r="G41" s="26">
        <v>8105.1</v>
      </c>
      <c r="H41" s="26"/>
      <c r="I41" s="26">
        <v>8105.1</v>
      </c>
      <c r="J41" s="26"/>
    </row>
    <row r="42" spans="1:10" hidden="1" x14ac:dyDescent="0.25">
      <c r="A42" s="34"/>
      <c r="B42" s="17" t="s">
        <v>38</v>
      </c>
      <c r="C42" s="26">
        <v>165.5</v>
      </c>
      <c r="D42" s="26"/>
      <c r="E42" s="26">
        <v>165.5</v>
      </c>
      <c r="F42" s="26"/>
      <c r="G42" s="26">
        <v>165.5</v>
      </c>
      <c r="H42" s="26"/>
      <c r="I42" s="26">
        <v>165.5</v>
      </c>
      <c r="J42" s="26"/>
    </row>
    <row r="43" spans="1:10" ht="16.5" hidden="1" thickBot="1" x14ac:dyDescent="0.35">
      <c r="A43" s="34"/>
      <c r="B43" s="21" t="s">
        <v>39</v>
      </c>
      <c r="C43" s="35">
        <f t="shared" ref="C43:J43" si="2">SUM(C29:C42)</f>
        <v>2475560.8400000003</v>
      </c>
      <c r="D43" s="35">
        <f t="shared" si="2"/>
        <v>0</v>
      </c>
      <c r="E43" s="35">
        <f t="shared" si="2"/>
        <v>2475560.8400000003</v>
      </c>
      <c r="F43" s="35">
        <f t="shared" si="2"/>
        <v>0</v>
      </c>
      <c r="G43" s="35">
        <f t="shared" si="2"/>
        <v>2475560.8400000003</v>
      </c>
      <c r="H43" s="35">
        <f t="shared" si="2"/>
        <v>0</v>
      </c>
      <c r="I43" s="35">
        <f t="shared" si="2"/>
        <v>2475560.8400000003</v>
      </c>
      <c r="J43" s="35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408" t="s">
        <v>61</v>
      </c>
      <c r="B46" s="408"/>
      <c r="C46" s="408"/>
      <c r="D46" s="408"/>
      <c r="E46" s="408"/>
      <c r="F46" s="408"/>
      <c r="G46" s="408"/>
      <c r="H46" s="408"/>
      <c r="I46" s="408"/>
      <c r="J46" s="408"/>
    </row>
    <row r="47" spans="1:10" ht="28.5" hidden="1" customHeight="1" x14ac:dyDescent="0.25">
      <c r="A47" s="94" t="s">
        <v>4</v>
      </c>
      <c r="B47" s="47" t="s">
        <v>62</v>
      </c>
      <c r="C47" s="416" t="s">
        <v>63</v>
      </c>
      <c r="D47" s="444"/>
      <c r="E47" s="416" t="s">
        <v>64</v>
      </c>
      <c r="F47" s="445"/>
      <c r="G47" s="396" t="s">
        <v>65</v>
      </c>
      <c r="H47" s="400"/>
      <c r="I47" s="400"/>
      <c r="J47" s="400"/>
    </row>
    <row r="48" spans="1:10" hidden="1" x14ac:dyDescent="0.25">
      <c r="A48" s="398"/>
      <c r="B48" s="48" t="s">
        <v>66</v>
      </c>
      <c r="C48" s="398" t="s">
        <v>67</v>
      </c>
      <c r="D48" s="398" t="s">
        <v>68</v>
      </c>
      <c r="E48" s="398" t="s">
        <v>67</v>
      </c>
      <c r="F48" s="398" t="s">
        <v>68</v>
      </c>
      <c r="G48" s="398" t="s">
        <v>67</v>
      </c>
      <c r="H48" s="398" t="s">
        <v>68</v>
      </c>
      <c r="I48" s="398"/>
      <c r="J48" s="398"/>
    </row>
    <row r="49" spans="1:10" hidden="1" x14ac:dyDescent="0.25">
      <c r="A49" s="38"/>
      <c r="B49" s="38"/>
      <c r="C49" s="38"/>
      <c r="D49" s="38"/>
      <c r="E49" s="38"/>
      <c r="F49" s="38"/>
      <c r="G49" s="38"/>
      <c r="H49" s="38"/>
      <c r="I49" s="38"/>
      <c r="J49" s="38"/>
    </row>
    <row r="50" spans="1:10" hidden="1" x14ac:dyDescent="0.25">
      <c r="A50" s="38"/>
      <c r="B50" s="38"/>
      <c r="C50" s="38"/>
      <c r="D50" s="38"/>
      <c r="E50" s="38"/>
      <c r="F50" s="38"/>
      <c r="G50" s="38"/>
      <c r="H50" s="38"/>
      <c r="I50" s="38"/>
      <c r="J50" s="38"/>
    </row>
    <row r="51" spans="1:10" hidden="1" x14ac:dyDescent="0.25">
      <c r="A51" s="38"/>
      <c r="B51" s="48" t="s">
        <v>69</v>
      </c>
      <c r="C51" s="38"/>
      <c r="D51" s="38"/>
      <c r="E51" s="38"/>
      <c r="F51" s="38"/>
      <c r="G51" s="38"/>
      <c r="H51" s="38"/>
      <c r="I51" s="38"/>
      <c r="J51" s="38"/>
    </row>
    <row r="52" spans="1:10" hidden="1" x14ac:dyDescent="0.25">
      <c r="A52" s="38"/>
      <c r="B52" s="38" t="s">
        <v>70</v>
      </c>
      <c r="C52" s="38"/>
      <c r="D52" s="38"/>
      <c r="E52" s="38"/>
      <c r="F52" s="38"/>
      <c r="G52" s="38"/>
      <c r="H52" s="38"/>
      <c r="I52" s="38"/>
      <c r="J52" s="38"/>
    </row>
    <row r="53" spans="1:10" hidden="1" x14ac:dyDescent="0.25">
      <c r="A53" s="38"/>
      <c r="B53" s="38"/>
      <c r="C53" s="38"/>
      <c r="D53" s="38"/>
      <c r="E53" s="38"/>
      <c r="F53" s="38"/>
      <c r="G53" s="38"/>
      <c r="H53" s="38"/>
      <c r="I53" s="38"/>
      <c r="J53" s="38"/>
    </row>
    <row r="54" spans="1:10" hidden="1" x14ac:dyDescent="0.25">
      <c r="A54" s="38"/>
      <c r="B54" s="38"/>
      <c r="C54" s="38"/>
      <c r="D54" s="38"/>
      <c r="E54" s="38"/>
      <c r="F54" s="38"/>
      <c r="G54" s="38"/>
      <c r="H54" s="38"/>
      <c r="I54" s="38"/>
      <c r="J54" s="38"/>
    </row>
    <row r="55" spans="1:10" hidden="1" x14ac:dyDescent="0.25">
      <c r="A55" s="38"/>
      <c r="B55" s="38"/>
      <c r="C55" s="38"/>
      <c r="D55" s="38"/>
      <c r="E55" s="38"/>
      <c r="F55" s="38"/>
      <c r="G55" s="38"/>
      <c r="H55" s="38"/>
      <c r="I55" s="38"/>
      <c r="J55" s="38"/>
    </row>
    <row r="56" spans="1:10" hidden="1" x14ac:dyDescent="0.25">
      <c r="A56" s="38"/>
      <c r="B56" s="38"/>
      <c r="C56" s="38"/>
      <c r="D56" s="38"/>
      <c r="E56" s="38"/>
      <c r="F56" s="38"/>
      <c r="G56" s="38"/>
      <c r="H56" s="38"/>
      <c r="I56" s="38"/>
      <c r="J56" s="38"/>
    </row>
    <row r="57" spans="1:10" hidden="1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 hidden="1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hidden="1" x14ac:dyDescent="0.25">
      <c r="A59" s="38"/>
      <c r="B59" s="38"/>
      <c r="C59" s="38"/>
      <c r="D59" s="38"/>
      <c r="E59" s="38"/>
      <c r="F59" s="38"/>
      <c r="G59" s="38"/>
      <c r="H59" s="38"/>
      <c r="I59" s="38"/>
      <c r="J59" s="38"/>
    </row>
    <row r="60" spans="1:10" hidden="1" x14ac:dyDescent="0.25">
      <c r="A60" s="449" t="s">
        <v>71</v>
      </c>
      <c r="B60" s="449"/>
      <c r="C60" s="38"/>
      <c r="D60" s="38"/>
      <c r="E60" s="38"/>
      <c r="F60" s="38"/>
      <c r="G60" s="38"/>
      <c r="H60" s="38"/>
      <c r="I60" s="38"/>
      <c r="J60" s="38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408" t="s">
        <v>72</v>
      </c>
      <c r="B73" s="408"/>
      <c r="C73" s="408"/>
      <c r="D73" s="408"/>
      <c r="E73" s="408"/>
      <c r="F73" s="408"/>
      <c r="G73" s="408"/>
      <c r="H73" s="408"/>
      <c r="I73" s="408"/>
      <c r="J73" s="408"/>
    </row>
    <row r="74" spans="1:10" ht="16.5" hidden="1" customHeight="1" thickBot="1" x14ac:dyDescent="0.35">
      <c r="A74" s="4" t="s">
        <v>4</v>
      </c>
      <c r="B74" s="5" t="s">
        <v>5</v>
      </c>
      <c r="C74" s="446" t="s">
        <v>41</v>
      </c>
      <c r="D74" s="447"/>
      <c r="E74" s="446" t="s">
        <v>42</v>
      </c>
      <c r="F74" s="448"/>
      <c r="G74" s="446" t="s">
        <v>43</v>
      </c>
      <c r="H74" s="447"/>
      <c r="I74" s="446" t="s">
        <v>44</v>
      </c>
      <c r="J74" s="447"/>
    </row>
    <row r="75" spans="1:10" ht="15.75" hidden="1" x14ac:dyDescent="0.3">
      <c r="A75" s="6"/>
      <c r="B75" s="7"/>
      <c r="C75" s="8" t="s">
        <v>11</v>
      </c>
      <c r="D75" s="8" t="s">
        <v>12</v>
      </c>
      <c r="E75" s="8" t="s">
        <v>11</v>
      </c>
      <c r="F75" s="8" t="s">
        <v>12</v>
      </c>
      <c r="G75" s="8" t="s">
        <v>11</v>
      </c>
      <c r="H75" s="8" t="s">
        <v>12</v>
      </c>
      <c r="I75" s="8" t="s">
        <v>11</v>
      </c>
      <c r="J75" s="8" t="s">
        <v>12</v>
      </c>
    </row>
    <row r="76" spans="1:10" ht="15.75" hidden="1" x14ac:dyDescent="0.3">
      <c r="A76" s="10"/>
      <c r="B76" s="7" t="s">
        <v>13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30"/>
      <c r="B77" s="7"/>
      <c r="C77" s="30"/>
      <c r="D77" s="30"/>
      <c r="E77" s="30"/>
      <c r="F77" s="46"/>
      <c r="G77" s="46"/>
      <c r="H77" s="46"/>
      <c r="I77" s="46"/>
      <c r="J77" s="46"/>
    </row>
    <row r="78" spans="1:10" ht="15.75" hidden="1" x14ac:dyDescent="0.3">
      <c r="A78" s="30"/>
      <c r="B78" s="7" t="s">
        <v>14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34"/>
      <c r="B79" s="17" t="s">
        <v>15</v>
      </c>
      <c r="C79" s="26">
        <v>62500</v>
      </c>
      <c r="D79" s="26">
        <v>138609.60999999999</v>
      </c>
      <c r="E79" s="26">
        <v>62500</v>
      </c>
      <c r="F79" s="26"/>
      <c r="G79" s="26"/>
      <c r="H79" s="26"/>
      <c r="I79" s="26"/>
      <c r="J79" s="26"/>
    </row>
    <row r="80" spans="1:10" hidden="1" x14ac:dyDescent="0.25">
      <c r="A80" s="34"/>
      <c r="B80" s="17" t="s">
        <v>16</v>
      </c>
      <c r="C80" s="26">
        <v>7500</v>
      </c>
      <c r="D80" s="26">
        <v>9818.25</v>
      </c>
      <c r="E80" s="26">
        <v>7500</v>
      </c>
      <c r="F80" s="26">
        <v>9560.36</v>
      </c>
      <c r="G80" s="26"/>
      <c r="H80" s="26"/>
      <c r="I80" s="26"/>
      <c r="J80" s="26"/>
    </row>
    <row r="81" spans="1:10" hidden="1" x14ac:dyDescent="0.25">
      <c r="A81" s="34"/>
      <c r="B81" s="17" t="s">
        <v>17</v>
      </c>
      <c r="C81" s="26">
        <v>8133.97</v>
      </c>
      <c r="D81" s="26"/>
      <c r="E81" s="26">
        <v>8133.97</v>
      </c>
      <c r="F81" s="26">
        <v>39787</v>
      </c>
      <c r="G81" s="26"/>
      <c r="H81" s="26"/>
      <c r="I81" s="26"/>
      <c r="J81" s="26"/>
    </row>
    <row r="82" spans="1:10" hidden="1" x14ac:dyDescent="0.25">
      <c r="A82" s="34"/>
      <c r="B82" s="17" t="s">
        <v>18</v>
      </c>
      <c r="C82" s="26">
        <v>33333.33</v>
      </c>
      <c r="D82" s="26">
        <v>19161.8</v>
      </c>
      <c r="E82" s="26">
        <v>33333.33</v>
      </c>
      <c r="F82" s="26"/>
      <c r="G82" s="26"/>
      <c r="H82" s="26"/>
      <c r="I82" s="26"/>
      <c r="J82" s="26"/>
    </row>
    <row r="83" spans="1:10" hidden="1" x14ac:dyDescent="0.25">
      <c r="A83" s="34"/>
      <c r="B83" s="17" t="s">
        <v>20</v>
      </c>
      <c r="C83" s="26">
        <v>165141.75</v>
      </c>
      <c r="D83" s="26">
        <v>4057.14</v>
      </c>
      <c r="E83" s="26">
        <v>165141.75</v>
      </c>
      <c r="F83" s="26">
        <v>184282.78</v>
      </c>
      <c r="G83" s="26"/>
      <c r="H83" s="26"/>
      <c r="I83" s="26"/>
      <c r="J83" s="26"/>
    </row>
    <row r="84" spans="1:10" hidden="1" x14ac:dyDescent="0.25">
      <c r="A84" s="34"/>
      <c r="B84" s="17" t="s">
        <v>21</v>
      </c>
      <c r="C84" s="26">
        <v>40000</v>
      </c>
      <c r="D84" s="26">
        <v>38120</v>
      </c>
      <c r="E84" s="26">
        <v>40000</v>
      </c>
      <c r="F84" s="26">
        <v>38120</v>
      </c>
      <c r="G84" s="26"/>
      <c r="H84" s="26"/>
      <c r="I84" s="26"/>
      <c r="J84" s="26"/>
    </row>
    <row r="85" spans="1:10" hidden="1" x14ac:dyDescent="0.25">
      <c r="A85" s="34"/>
      <c r="B85" s="17" t="s">
        <v>22</v>
      </c>
      <c r="C85" s="26">
        <v>26305.03</v>
      </c>
      <c r="D85" s="26">
        <v>48548.639999999999</v>
      </c>
      <c r="E85" s="26">
        <v>26305.03</v>
      </c>
      <c r="F85" s="26">
        <v>44604</v>
      </c>
      <c r="G85" s="26"/>
      <c r="H85" s="26"/>
      <c r="I85" s="26"/>
      <c r="J85" s="26"/>
    </row>
    <row r="86" spans="1:10" ht="16.5" hidden="1" thickBot="1" x14ac:dyDescent="0.35">
      <c r="A86" s="34"/>
      <c r="B86" s="19" t="s">
        <v>23</v>
      </c>
      <c r="C86" s="35">
        <f t="shared" ref="C86:J86" si="4">SUM(C79:C85)</f>
        <v>342914.07999999996</v>
      </c>
      <c r="D86" s="35">
        <f t="shared" si="4"/>
        <v>258315.44</v>
      </c>
      <c r="E86" s="35">
        <f t="shared" si="4"/>
        <v>342914.07999999996</v>
      </c>
      <c r="F86" s="35">
        <f t="shared" si="4"/>
        <v>316354.14</v>
      </c>
      <c r="G86" s="35">
        <f t="shared" si="4"/>
        <v>0</v>
      </c>
      <c r="H86" s="35">
        <f t="shared" si="4"/>
        <v>0</v>
      </c>
      <c r="I86" s="35">
        <f t="shared" si="4"/>
        <v>0</v>
      </c>
      <c r="J86" s="35">
        <f t="shared" si="4"/>
        <v>0</v>
      </c>
    </row>
    <row r="87" spans="1:10" ht="15.75" hidden="1" x14ac:dyDescent="0.3">
      <c r="A87" s="34"/>
      <c r="B87" s="20" t="s">
        <v>24</v>
      </c>
      <c r="C87" s="36"/>
      <c r="D87" s="36"/>
      <c r="E87" s="36"/>
      <c r="F87" s="36"/>
      <c r="G87" s="36"/>
      <c r="H87" s="36"/>
      <c r="I87" s="36"/>
      <c r="J87" s="36"/>
    </row>
    <row r="88" spans="1:10" hidden="1" x14ac:dyDescent="0.25">
      <c r="A88" s="34"/>
      <c r="B88" s="17" t="s">
        <v>25</v>
      </c>
      <c r="C88" s="26">
        <v>60936.45</v>
      </c>
      <c r="D88" s="26">
        <v>1023</v>
      </c>
      <c r="E88" s="26">
        <v>60936.45</v>
      </c>
      <c r="F88" s="26">
        <v>58023.7</v>
      </c>
      <c r="G88" s="26"/>
      <c r="H88" s="26"/>
      <c r="I88" s="26"/>
      <c r="J88" s="26"/>
    </row>
    <row r="89" spans="1:10" hidden="1" x14ac:dyDescent="0.25">
      <c r="A89" s="34"/>
      <c r="B89" s="17" t="s">
        <v>26</v>
      </c>
      <c r="C89" s="26">
        <v>600</v>
      </c>
      <c r="D89" s="26"/>
      <c r="E89" s="26">
        <v>600</v>
      </c>
      <c r="F89" s="26"/>
      <c r="G89" s="26"/>
      <c r="H89" s="26"/>
      <c r="I89" s="26"/>
      <c r="J89" s="26"/>
    </row>
    <row r="90" spans="1:10" hidden="1" x14ac:dyDescent="0.25">
      <c r="A90" s="34"/>
      <c r="B90" s="17" t="s">
        <v>49</v>
      </c>
      <c r="C90" s="26">
        <v>945.42</v>
      </c>
      <c r="D90" s="26"/>
      <c r="E90" s="26">
        <v>945.42</v>
      </c>
      <c r="F90" s="26"/>
      <c r="G90" s="26"/>
      <c r="H90" s="26"/>
      <c r="I90" s="26"/>
      <c r="J90" s="26"/>
    </row>
    <row r="91" spans="1:10" hidden="1" x14ac:dyDescent="0.25">
      <c r="A91" s="34"/>
      <c r="B91" s="17" t="s">
        <v>27</v>
      </c>
      <c r="C91" s="26">
        <v>169652.57</v>
      </c>
      <c r="D91" s="26">
        <v>181188.84</v>
      </c>
      <c r="E91" s="26">
        <v>169652.57</v>
      </c>
      <c r="F91" s="26">
        <v>66957.58</v>
      </c>
      <c r="G91" s="26"/>
      <c r="H91" s="26"/>
      <c r="I91" s="26"/>
      <c r="J91" s="26"/>
    </row>
    <row r="92" spans="1:10" hidden="1" x14ac:dyDescent="0.25">
      <c r="A92" s="34"/>
      <c r="B92" s="17" t="s">
        <v>28</v>
      </c>
      <c r="C92" s="26">
        <v>912</v>
      </c>
      <c r="D92" s="26"/>
      <c r="E92" s="26">
        <v>912</v>
      </c>
      <c r="F92" s="26"/>
      <c r="G92" s="26"/>
      <c r="H92" s="26"/>
      <c r="I92" s="26"/>
      <c r="J92" s="26"/>
    </row>
    <row r="93" spans="1:10" hidden="1" x14ac:dyDescent="0.25">
      <c r="A93" s="34"/>
      <c r="B93" s="17" t="s">
        <v>29</v>
      </c>
      <c r="C93" s="26">
        <v>427229.65</v>
      </c>
      <c r="D93" s="26">
        <v>535053.32999999996</v>
      </c>
      <c r="E93" s="26">
        <v>427229.65</v>
      </c>
      <c r="F93" s="26">
        <v>261536.69</v>
      </c>
      <c r="G93" s="26"/>
      <c r="H93" s="26"/>
      <c r="I93" s="26"/>
      <c r="J93" s="26"/>
    </row>
    <row r="94" spans="1:10" hidden="1" x14ac:dyDescent="0.25">
      <c r="A94" s="34"/>
      <c r="B94" s="17" t="s">
        <v>30</v>
      </c>
      <c r="C94" s="26">
        <v>100</v>
      </c>
      <c r="D94" s="26"/>
      <c r="E94" s="26">
        <v>100</v>
      </c>
      <c r="F94" s="26"/>
      <c r="G94" s="26"/>
      <c r="H94" s="26"/>
      <c r="I94" s="26"/>
      <c r="J94" s="26"/>
    </row>
    <row r="95" spans="1:10" hidden="1" x14ac:dyDescent="0.25">
      <c r="A95" s="34"/>
      <c r="B95" s="17" t="s">
        <v>31</v>
      </c>
      <c r="C95" s="26">
        <v>13579.7</v>
      </c>
      <c r="D95" s="26">
        <v>6224.76</v>
      </c>
      <c r="E95" s="26">
        <v>13579.7</v>
      </c>
      <c r="F95" s="26">
        <v>6630</v>
      </c>
      <c r="G95" s="26"/>
      <c r="H95" s="26"/>
      <c r="I95" s="26"/>
      <c r="J95" s="26"/>
    </row>
    <row r="96" spans="1:10" hidden="1" x14ac:dyDescent="0.25">
      <c r="A96" s="34"/>
      <c r="B96" s="17" t="s">
        <v>33</v>
      </c>
      <c r="C96" s="26">
        <v>310</v>
      </c>
      <c r="D96" s="26">
        <v>3610</v>
      </c>
      <c r="E96" s="26">
        <v>310</v>
      </c>
      <c r="F96" s="26"/>
      <c r="G96" s="26"/>
      <c r="H96" s="26"/>
      <c r="I96" s="26"/>
      <c r="J96" s="26"/>
    </row>
    <row r="97" spans="1:10" hidden="1" x14ac:dyDescent="0.25">
      <c r="A97" s="34"/>
      <c r="B97" s="17" t="s">
        <v>34</v>
      </c>
      <c r="C97" s="26">
        <v>10809.43</v>
      </c>
      <c r="D97" s="26">
        <v>39404.76</v>
      </c>
      <c r="E97" s="26">
        <v>10809.43</v>
      </c>
      <c r="F97" s="26">
        <v>23463</v>
      </c>
      <c r="G97" s="26"/>
      <c r="H97" s="26"/>
      <c r="I97" s="26"/>
      <c r="J97" s="26"/>
    </row>
    <row r="98" spans="1:10" hidden="1" x14ac:dyDescent="0.25">
      <c r="A98" s="34"/>
      <c r="B98" s="17" t="s">
        <v>35</v>
      </c>
      <c r="C98" s="26">
        <v>1780006.32</v>
      </c>
      <c r="D98" s="26">
        <v>2752150.16</v>
      </c>
      <c r="E98" s="26">
        <v>1780006.32</v>
      </c>
      <c r="F98" s="26">
        <v>1617110.07</v>
      </c>
      <c r="G98" s="26"/>
      <c r="H98" s="26"/>
      <c r="I98" s="26"/>
      <c r="J98" s="26"/>
    </row>
    <row r="99" spans="1:10" hidden="1" x14ac:dyDescent="0.25">
      <c r="A99" s="34"/>
      <c r="B99" s="17" t="s">
        <v>36</v>
      </c>
      <c r="C99" s="26">
        <v>2208.6999999999998</v>
      </c>
      <c r="D99" s="26"/>
      <c r="E99" s="26">
        <v>2208.6999999999998</v>
      </c>
      <c r="F99" s="26">
        <v>11097</v>
      </c>
      <c r="G99" s="26"/>
      <c r="H99" s="26"/>
      <c r="I99" s="26"/>
      <c r="J99" s="26"/>
    </row>
    <row r="100" spans="1:10" hidden="1" x14ac:dyDescent="0.25">
      <c r="A100" s="34"/>
      <c r="B100" s="17" t="s">
        <v>37</v>
      </c>
      <c r="C100" s="26">
        <v>8105.1</v>
      </c>
      <c r="D100" s="26">
        <v>43640</v>
      </c>
      <c r="E100" s="26">
        <v>8105.1</v>
      </c>
      <c r="F100" s="26"/>
      <c r="G100" s="26"/>
      <c r="H100" s="26"/>
      <c r="I100" s="26"/>
      <c r="J100" s="26"/>
    </row>
    <row r="101" spans="1:10" hidden="1" x14ac:dyDescent="0.25">
      <c r="A101" s="34"/>
      <c r="B101" s="17" t="s">
        <v>38</v>
      </c>
      <c r="C101" s="26">
        <v>165.5</v>
      </c>
      <c r="D101" s="26"/>
      <c r="E101" s="26">
        <v>165.5</v>
      </c>
      <c r="F101" s="26"/>
      <c r="G101" s="26"/>
      <c r="H101" s="26"/>
      <c r="I101" s="26"/>
      <c r="J101" s="26"/>
    </row>
    <row r="102" spans="1:10" ht="16.5" hidden="1" thickBot="1" x14ac:dyDescent="0.35">
      <c r="A102" s="34"/>
      <c r="B102" s="21" t="s">
        <v>39</v>
      </c>
      <c r="C102" s="35">
        <f t="shared" ref="C102:J102" si="5">SUM(C88:C101)</f>
        <v>2475560.8400000003</v>
      </c>
      <c r="D102" s="35">
        <f t="shared" si="5"/>
        <v>3562294.85</v>
      </c>
      <c r="E102" s="35">
        <f t="shared" si="5"/>
        <v>2475560.8400000003</v>
      </c>
      <c r="F102" s="35">
        <f t="shared" si="5"/>
        <v>2044818.04</v>
      </c>
      <c r="G102" s="35">
        <f t="shared" si="5"/>
        <v>0</v>
      </c>
      <c r="H102" s="35">
        <f t="shared" si="5"/>
        <v>0</v>
      </c>
      <c r="I102" s="35">
        <f t="shared" si="5"/>
        <v>0</v>
      </c>
      <c r="J102" s="35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408" t="s">
        <v>73</v>
      </c>
      <c r="B123" s="408"/>
      <c r="C123" s="408"/>
      <c r="D123" s="408"/>
      <c r="E123" s="408"/>
      <c r="F123" s="408"/>
      <c r="G123" s="408"/>
      <c r="H123" s="408"/>
      <c r="I123" s="408"/>
      <c r="J123" s="408"/>
    </row>
    <row r="124" spans="1:10" ht="16.5" hidden="1" customHeight="1" thickBot="1" x14ac:dyDescent="0.35">
      <c r="A124" s="4" t="s">
        <v>4</v>
      </c>
      <c r="B124" s="5" t="s">
        <v>5</v>
      </c>
      <c r="C124" s="446" t="s">
        <v>45</v>
      </c>
      <c r="D124" s="447"/>
      <c r="E124" s="446" t="s">
        <v>46</v>
      </c>
      <c r="F124" s="448"/>
      <c r="G124" s="446" t="s">
        <v>47</v>
      </c>
      <c r="H124" s="447"/>
      <c r="I124" s="446" t="s">
        <v>48</v>
      </c>
      <c r="J124" s="447"/>
    </row>
    <row r="125" spans="1:10" ht="15.75" hidden="1" x14ac:dyDescent="0.3">
      <c r="A125" s="6"/>
      <c r="B125" s="7"/>
      <c r="C125" s="8" t="s">
        <v>11</v>
      </c>
      <c r="D125" s="8" t="s">
        <v>12</v>
      </c>
      <c r="E125" s="8" t="s">
        <v>11</v>
      </c>
      <c r="F125" s="8" t="s">
        <v>12</v>
      </c>
      <c r="G125" s="8" t="s">
        <v>11</v>
      </c>
      <c r="H125" s="8" t="s">
        <v>12</v>
      </c>
      <c r="I125" s="8" t="s">
        <v>11</v>
      </c>
      <c r="J125" s="8" t="s">
        <v>12</v>
      </c>
    </row>
    <row r="126" spans="1:10" ht="15.75" hidden="1" x14ac:dyDescent="0.3">
      <c r="A126" s="10"/>
      <c r="B126" s="7" t="s">
        <v>13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30"/>
      <c r="B127" s="7"/>
      <c r="C127" s="46"/>
      <c r="D127" s="31"/>
      <c r="E127" s="46"/>
      <c r="F127" s="46"/>
      <c r="G127" s="46"/>
      <c r="H127" s="46"/>
      <c r="I127" s="46"/>
      <c r="J127" s="46"/>
    </row>
    <row r="128" spans="1:10" ht="15.75" hidden="1" x14ac:dyDescent="0.3">
      <c r="A128" s="30"/>
      <c r="B128" s="7" t="s">
        <v>14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34"/>
      <c r="B129" s="17" t="s">
        <v>15</v>
      </c>
      <c r="C129" s="26"/>
      <c r="D129" s="26"/>
      <c r="E129" s="26"/>
      <c r="F129" s="26"/>
      <c r="G129" s="26"/>
      <c r="H129" s="26"/>
      <c r="I129" s="26"/>
      <c r="J129" s="26"/>
    </row>
    <row r="130" spans="1:10" hidden="1" x14ac:dyDescent="0.25">
      <c r="A130" s="34"/>
      <c r="B130" s="17" t="s">
        <v>16</v>
      </c>
      <c r="C130" s="26"/>
      <c r="D130" s="26"/>
      <c r="E130" s="26"/>
      <c r="F130" s="26"/>
      <c r="G130" s="26"/>
      <c r="H130" s="26"/>
      <c r="I130" s="26"/>
      <c r="J130" s="26"/>
    </row>
    <row r="131" spans="1:10" hidden="1" x14ac:dyDescent="0.25">
      <c r="A131" s="34"/>
      <c r="B131" s="17" t="s">
        <v>17</v>
      </c>
      <c r="C131" s="26"/>
      <c r="D131" s="26"/>
      <c r="E131" s="26"/>
      <c r="F131" s="26"/>
      <c r="G131" s="26"/>
      <c r="H131" s="26"/>
      <c r="I131" s="26"/>
      <c r="J131" s="26"/>
    </row>
    <row r="132" spans="1:10" hidden="1" x14ac:dyDescent="0.25">
      <c r="A132" s="34"/>
      <c r="B132" s="17" t="s">
        <v>18</v>
      </c>
      <c r="C132" s="26"/>
      <c r="D132" s="26"/>
      <c r="E132" s="26"/>
      <c r="F132" s="26"/>
      <c r="G132" s="26"/>
      <c r="H132" s="26"/>
      <c r="I132" s="26"/>
      <c r="J132" s="26"/>
    </row>
    <row r="133" spans="1:10" hidden="1" x14ac:dyDescent="0.25">
      <c r="A133" s="34"/>
      <c r="B133" s="17" t="s">
        <v>20</v>
      </c>
      <c r="C133" s="26"/>
      <c r="D133" s="26"/>
      <c r="E133" s="26"/>
      <c r="F133" s="26"/>
      <c r="G133" s="26"/>
      <c r="H133" s="26"/>
      <c r="I133" s="26"/>
      <c r="J133" s="26"/>
    </row>
    <row r="134" spans="1:10" hidden="1" x14ac:dyDescent="0.25">
      <c r="A134" s="34"/>
      <c r="B134" s="17" t="s">
        <v>21</v>
      </c>
      <c r="C134" s="26"/>
      <c r="D134" s="26"/>
      <c r="E134" s="26"/>
      <c r="F134" s="26"/>
      <c r="G134" s="26"/>
      <c r="H134" s="26"/>
      <c r="I134" s="26"/>
      <c r="J134" s="26"/>
    </row>
    <row r="135" spans="1:10" hidden="1" x14ac:dyDescent="0.25">
      <c r="A135" s="34"/>
      <c r="B135" s="17" t="s">
        <v>22</v>
      </c>
      <c r="C135" s="26"/>
      <c r="D135" s="26"/>
      <c r="E135" s="26"/>
      <c r="F135" s="26"/>
      <c r="G135" s="26"/>
      <c r="H135" s="26"/>
      <c r="I135" s="26"/>
      <c r="J135" s="26"/>
    </row>
    <row r="136" spans="1:10" ht="16.5" hidden="1" thickBot="1" x14ac:dyDescent="0.35">
      <c r="A136" s="34"/>
      <c r="B136" s="19" t="s">
        <v>23</v>
      </c>
      <c r="C136" s="35">
        <f t="shared" ref="C136:J136" si="7">SUM(C129:C135)</f>
        <v>0</v>
      </c>
      <c r="D136" s="35">
        <f t="shared" si="7"/>
        <v>0</v>
      </c>
      <c r="E136" s="35">
        <f t="shared" si="7"/>
        <v>0</v>
      </c>
      <c r="F136" s="35">
        <f t="shared" si="7"/>
        <v>0</v>
      </c>
      <c r="G136" s="35">
        <f t="shared" si="7"/>
        <v>0</v>
      </c>
      <c r="H136" s="35">
        <f t="shared" si="7"/>
        <v>0</v>
      </c>
      <c r="I136" s="35">
        <f t="shared" si="7"/>
        <v>0</v>
      </c>
      <c r="J136" s="35">
        <f t="shared" si="7"/>
        <v>0</v>
      </c>
    </row>
    <row r="137" spans="1:10" ht="15.75" hidden="1" x14ac:dyDescent="0.3">
      <c r="A137" s="34"/>
      <c r="B137" s="20" t="s">
        <v>24</v>
      </c>
      <c r="C137" s="36"/>
      <c r="D137" s="36"/>
      <c r="E137" s="36"/>
      <c r="F137" s="36"/>
      <c r="G137" s="36"/>
      <c r="H137" s="36"/>
      <c r="I137" s="36"/>
      <c r="J137" s="36"/>
    </row>
    <row r="138" spans="1:10" hidden="1" x14ac:dyDescent="0.25">
      <c r="A138" s="34"/>
      <c r="B138" s="17" t="s">
        <v>25</v>
      </c>
      <c r="C138" s="26"/>
      <c r="D138" s="26"/>
      <c r="E138" s="26"/>
      <c r="F138" s="26"/>
      <c r="G138" s="26"/>
      <c r="H138" s="26"/>
      <c r="I138" s="26"/>
      <c r="J138" s="26"/>
    </row>
    <row r="139" spans="1:10" hidden="1" x14ac:dyDescent="0.25">
      <c r="A139" s="34"/>
      <c r="B139" s="17" t="s">
        <v>74</v>
      </c>
      <c r="C139" s="26"/>
      <c r="D139" s="26"/>
      <c r="E139" s="26"/>
      <c r="F139" s="26"/>
      <c r="G139" s="26"/>
      <c r="H139" s="26"/>
      <c r="I139" s="26"/>
      <c r="J139" s="26"/>
    </row>
    <row r="140" spans="1:10" hidden="1" x14ac:dyDescent="0.25">
      <c r="A140" s="34"/>
      <c r="B140" s="17" t="s">
        <v>49</v>
      </c>
      <c r="C140" s="26"/>
      <c r="D140" s="26"/>
      <c r="E140" s="26"/>
      <c r="F140" s="26"/>
      <c r="G140" s="26"/>
      <c r="H140" s="26"/>
      <c r="I140" s="26"/>
      <c r="J140" s="26"/>
    </row>
    <row r="141" spans="1:10" hidden="1" x14ac:dyDescent="0.25">
      <c r="A141" s="34"/>
      <c r="B141" s="17" t="s">
        <v>27</v>
      </c>
      <c r="C141" s="26"/>
      <c r="D141" s="26"/>
      <c r="E141" s="26"/>
      <c r="F141" s="26"/>
      <c r="G141" s="26"/>
      <c r="H141" s="26"/>
      <c r="I141" s="26"/>
      <c r="J141" s="26"/>
    </row>
    <row r="142" spans="1:10" hidden="1" x14ac:dyDescent="0.25">
      <c r="A142" s="34"/>
      <c r="B142" s="17" t="s">
        <v>28</v>
      </c>
      <c r="C142" s="26"/>
      <c r="D142" s="26"/>
      <c r="E142" s="26"/>
      <c r="F142" s="26"/>
      <c r="G142" s="26"/>
      <c r="H142" s="26"/>
      <c r="I142" s="26"/>
      <c r="J142" s="26"/>
    </row>
    <row r="143" spans="1:10" hidden="1" x14ac:dyDescent="0.25">
      <c r="A143" s="34"/>
      <c r="B143" s="17" t="s">
        <v>29</v>
      </c>
      <c r="C143" s="26"/>
      <c r="D143" s="26"/>
      <c r="E143" s="26"/>
      <c r="F143" s="26"/>
      <c r="G143" s="26"/>
      <c r="H143" s="26"/>
      <c r="I143" s="26"/>
      <c r="J143" s="26"/>
    </row>
    <row r="144" spans="1:10" hidden="1" x14ac:dyDescent="0.25">
      <c r="A144" s="34"/>
      <c r="B144" s="17" t="s">
        <v>30</v>
      </c>
      <c r="C144" s="26"/>
      <c r="D144" s="26"/>
      <c r="E144" s="26"/>
      <c r="F144" s="26"/>
      <c r="G144" s="26"/>
      <c r="H144" s="26"/>
      <c r="I144" s="26"/>
      <c r="J144" s="26"/>
    </row>
    <row r="145" spans="1:10" hidden="1" x14ac:dyDescent="0.25">
      <c r="A145" s="34"/>
      <c r="B145" s="17" t="s">
        <v>31</v>
      </c>
      <c r="C145" s="26"/>
      <c r="D145" s="26"/>
      <c r="E145" s="26"/>
      <c r="F145" s="26"/>
      <c r="G145" s="26"/>
      <c r="H145" s="26"/>
      <c r="I145" s="26"/>
      <c r="J145" s="26"/>
    </row>
    <row r="146" spans="1:10" hidden="1" x14ac:dyDescent="0.25">
      <c r="A146" s="34"/>
      <c r="B146" s="17" t="s">
        <v>33</v>
      </c>
      <c r="C146" s="26"/>
      <c r="D146" s="26"/>
      <c r="E146" s="26"/>
      <c r="F146" s="26"/>
      <c r="G146" s="26"/>
      <c r="H146" s="26"/>
      <c r="I146" s="26"/>
      <c r="J146" s="26"/>
    </row>
    <row r="147" spans="1:10" hidden="1" x14ac:dyDescent="0.25">
      <c r="A147" s="34"/>
      <c r="B147" s="17" t="s">
        <v>34</v>
      </c>
      <c r="C147" s="26"/>
      <c r="D147" s="26"/>
      <c r="E147" s="26"/>
      <c r="F147" s="26"/>
      <c r="G147" s="26"/>
      <c r="H147" s="26"/>
      <c r="I147" s="26"/>
      <c r="J147" s="26"/>
    </row>
    <row r="148" spans="1:10" hidden="1" x14ac:dyDescent="0.25">
      <c r="A148" s="34"/>
      <c r="B148" s="17" t="s">
        <v>35</v>
      </c>
      <c r="C148" s="26"/>
      <c r="D148" s="26"/>
      <c r="E148" s="26"/>
      <c r="F148" s="26"/>
      <c r="G148" s="26"/>
      <c r="H148" s="26"/>
      <c r="I148" s="26"/>
      <c r="J148" s="26"/>
    </row>
    <row r="149" spans="1:10" hidden="1" x14ac:dyDescent="0.25">
      <c r="A149" s="34"/>
      <c r="B149" s="17" t="s">
        <v>36</v>
      </c>
      <c r="C149" s="26"/>
      <c r="D149" s="26"/>
      <c r="E149" s="26"/>
      <c r="F149" s="26"/>
      <c r="G149" s="26"/>
      <c r="H149" s="26"/>
      <c r="I149" s="26"/>
      <c r="J149" s="26"/>
    </row>
    <row r="150" spans="1:10" hidden="1" x14ac:dyDescent="0.25">
      <c r="A150" s="34"/>
      <c r="B150" s="17" t="s">
        <v>37</v>
      </c>
      <c r="C150" s="26"/>
      <c r="D150" s="26"/>
      <c r="E150" s="26"/>
      <c r="F150" s="26"/>
      <c r="G150" s="26"/>
      <c r="H150" s="26"/>
      <c r="I150" s="26"/>
      <c r="J150" s="26"/>
    </row>
    <row r="151" spans="1:10" hidden="1" x14ac:dyDescent="0.25">
      <c r="A151" s="34"/>
      <c r="B151" s="17" t="s">
        <v>38</v>
      </c>
      <c r="C151" s="26"/>
      <c r="D151" s="26"/>
      <c r="E151" s="26"/>
      <c r="F151" s="26"/>
      <c r="G151" s="26"/>
      <c r="H151" s="26"/>
      <c r="I151" s="26"/>
      <c r="J151" s="26"/>
    </row>
    <row r="152" spans="1:10" ht="16.5" hidden="1" thickBot="1" x14ac:dyDescent="0.35">
      <c r="A152" s="34"/>
      <c r="B152" s="21" t="s">
        <v>39</v>
      </c>
      <c r="C152" s="35">
        <f t="shared" ref="C152:J152" si="8">SUM(C138:C151)</f>
        <v>0</v>
      </c>
      <c r="D152" s="35">
        <f t="shared" si="8"/>
        <v>0</v>
      </c>
      <c r="E152" s="35">
        <f t="shared" si="8"/>
        <v>0</v>
      </c>
      <c r="F152" s="35">
        <f t="shared" si="8"/>
        <v>0</v>
      </c>
      <c r="G152" s="35">
        <f t="shared" si="8"/>
        <v>0</v>
      </c>
      <c r="H152" s="35">
        <f t="shared" si="8"/>
        <v>0</v>
      </c>
      <c r="I152" s="35">
        <f t="shared" si="8"/>
        <v>0</v>
      </c>
      <c r="J152" s="35">
        <f t="shared" si="8"/>
        <v>0</v>
      </c>
    </row>
    <row r="153" spans="1:10" hidden="1" x14ac:dyDescent="0.25">
      <c r="D153" s="32"/>
      <c r="J153" s="49"/>
    </row>
    <row r="154" spans="1:10" hidden="1" x14ac:dyDescent="0.25">
      <c r="J154" s="28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453" t="s">
        <v>177</v>
      </c>
      <c r="D177" s="453"/>
      <c r="E177" s="453"/>
      <c r="F177" s="453"/>
    </row>
    <row r="178" spans="3:7" ht="15.75" thickBot="1" x14ac:dyDescent="0.3">
      <c r="C178" s="450" t="s">
        <v>216</v>
      </c>
      <c r="D178" s="450"/>
      <c r="E178" s="450"/>
      <c r="F178" s="450"/>
    </row>
    <row r="179" spans="3:7" ht="16.5" thickBot="1" x14ac:dyDescent="0.35">
      <c r="C179" s="257" t="s">
        <v>4</v>
      </c>
      <c r="D179" s="399" t="s">
        <v>164</v>
      </c>
      <c r="E179" s="451" t="s">
        <v>50</v>
      </c>
      <c r="F179" s="452"/>
    </row>
    <row r="180" spans="3:7" ht="15.75" x14ac:dyDescent="0.3">
      <c r="C180" s="259"/>
      <c r="D180" s="260"/>
      <c r="E180" s="261" t="s">
        <v>11</v>
      </c>
      <c r="F180" s="261" t="s">
        <v>75</v>
      </c>
    </row>
    <row r="181" spans="3:7" ht="15.75" x14ac:dyDescent="0.3">
      <c r="C181" s="127" t="s">
        <v>125</v>
      </c>
      <c r="D181" s="14" t="s">
        <v>13</v>
      </c>
      <c r="E181" s="16">
        <f>+'DICIEMBRE DECE-5'!C198</f>
        <v>49427594.560000002</v>
      </c>
      <c r="F181" s="16">
        <f>+'DICIEMBRE DECE-5'!D198</f>
        <v>49427594.560000002</v>
      </c>
      <c r="G181" s="28"/>
    </row>
    <row r="182" spans="3:7" ht="15.75" x14ac:dyDescent="0.3">
      <c r="C182" s="374"/>
      <c r="D182" s="14"/>
      <c r="E182" s="13"/>
      <c r="F182" s="15"/>
      <c r="G182" s="28"/>
    </row>
    <row r="183" spans="3:7" ht="15.75" x14ac:dyDescent="0.3">
      <c r="C183" s="374"/>
      <c r="D183" s="14" t="s">
        <v>149</v>
      </c>
      <c r="E183" s="16"/>
      <c r="F183" s="16"/>
    </row>
    <row r="184" spans="3:7" x14ac:dyDescent="0.25">
      <c r="C184" s="128">
        <v>111</v>
      </c>
      <c r="D184" s="17" t="s">
        <v>15</v>
      </c>
      <c r="E184" s="18">
        <f>+'DICIEMBRE DECE-5'!C201</f>
        <v>1078000</v>
      </c>
      <c r="F184" s="18">
        <v>1078000</v>
      </c>
      <c r="G184" s="28"/>
    </row>
    <row r="185" spans="3:7" x14ac:dyDescent="0.25">
      <c r="C185" s="128">
        <v>113</v>
      </c>
      <c r="D185" s="17" t="s">
        <v>16</v>
      </c>
      <c r="E185" s="18">
        <f>+'DICIEMBRE DECE-5'!C202</f>
        <v>114605.57</v>
      </c>
      <c r="F185" s="18">
        <v>114605.57</v>
      </c>
      <c r="G185" s="28"/>
    </row>
    <row r="186" spans="3:7" x14ac:dyDescent="0.25">
      <c r="C186" s="128">
        <v>122</v>
      </c>
      <c r="D186" s="17" t="s">
        <v>17</v>
      </c>
      <c r="E186" s="18">
        <f>+'DICIEMBRE DECE-5'!C203</f>
        <v>85102.55</v>
      </c>
      <c r="F186" s="18">
        <v>85102.55</v>
      </c>
      <c r="G186" s="28"/>
    </row>
    <row r="187" spans="3:7" x14ac:dyDescent="0.25">
      <c r="C187" s="128">
        <v>163</v>
      </c>
      <c r="D187" s="17" t="s">
        <v>18</v>
      </c>
      <c r="E187" s="18">
        <f>+'DICIEMBRE DECE-5'!C204</f>
        <v>977029</v>
      </c>
      <c r="F187" s="18">
        <v>977023.83</v>
      </c>
      <c r="G187" s="28"/>
    </row>
    <row r="188" spans="3:7" x14ac:dyDescent="0.25">
      <c r="C188" s="128">
        <v>169</v>
      </c>
      <c r="D188" s="17" t="s">
        <v>137</v>
      </c>
      <c r="E188" s="18">
        <f>+'DICIEMBRE DECE-5'!C205</f>
        <v>51530</v>
      </c>
      <c r="F188" s="18">
        <v>51282</v>
      </c>
      <c r="G188" s="28"/>
    </row>
    <row r="189" spans="3:7" x14ac:dyDescent="0.25">
      <c r="C189" s="128">
        <v>171</v>
      </c>
      <c r="D189" s="17" t="s">
        <v>138</v>
      </c>
      <c r="E189" s="18">
        <f>+'DICIEMBRE DECE-5'!C206</f>
        <v>52130</v>
      </c>
      <c r="F189" s="18">
        <v>52125</v>
      </c>
      <c r="G189" s="28"/>
    </row>
    <row r="190" spans="3:7" x14ac:dyDescent="0.25">
      <c r="C190" s="128">
        <v>174</v>
      </c>
      <c r="D190" s="17" t="s">
        <v>19</v>
      </c>
      <c r="E190" s="18">
        <f>+'DICIEMBRE DECE-5'!C207</f>
        <v>97955</v>
      </c>
      <c r="F190" s="18">
        <v>97870</v>
      </c>
      <c r="G190" s="28"/>
    </row>
    <row r="191" spans="3:7" x14ac:dyDescent="0.25">
      <c r="C191" s="128">
        <v>182</v>
      </c>
      <c r="D191" s="17" t="s">
        <v>20</v>
      </c>
      <c r="E191" s="18">
        <f>+'DICIEMBRE DECE-5'!C208</f>
        <v>468400</v>
      </c>
      <c r="F191" s="18">
        <v>468400</v>
      </c>
      <c r="G191" s="28"/>
    </row>
    <row r="192" spans="3:7" x14ac:dyDescent="0.25">
      <c r="C192" s="128">
        <v>197</v>
      </c>
      <c r="D192" s="17" t="s">
        <v>21</v>
      </c>
      <c r="E192" s="18">
        <f>+'DICIEMBRE DECE-5'!C209</f>
        <v>520000</v>
      </c>
      <c r="F192" s="18">
        <v>520000</v>
      </c>
      <c r="G192" s="28"/>
    </row>
    <row r="193" spans="2:8" x14ac:dyDescent="0.25">
      <c r="C193" s="128">
        <v>199</v>
      </c>
      <c r="D193" s="17" t="s">
        <v>22</v>
      </c>
      <c r="E193" s="18">
        <f>+'DICIEMBRE DECE-5'!C210</f>
        <v>680111.40999999992</v>
      </c>
      <c r="F193" s="18">
        <v>680105.06</v>
      </c>
      <c r="G193" s="28"/>
    </row>
    <row r="194" spans="2:8" x14ac:dyDescent="0.25">
      <c r="C194" s="128">
        <v>261</v>
      </c>
      <c r="D194" s="17" t="s">
        <v>27</v>
      </c>
      <c r="E194" s="18">
        <f>+'DICIEMBRE DECE-5'!C211</f>
        <v>746324.62</v>
      </c>
      <c r="F194" s="18">
        <v>746282.81</v>
      </c>
      <c r="G194" s="28"/>
    </row>
    <row r="195" spans="2:8" x14ac:dyDescent="0.25">
      <c r="C195" s="128">
        <v>262</v>
      </c>
      <c r="D195" s="17" t="s">
        <v>28</v>
      </c>
      <c r="E195" s="18">
        <f>+'DICIEMBRE DECE-5'!C212</f>
        <v>12000</v>
      </c>
      <c r="F195" s="18">
        <v>11978.67</v>
      </c>
      <c r="G195" s="28"/>
    </row>
    <row r="196" spans="2:8" x14ac:dyDescent="0.25">
      <c r="C196" s="128">
        <v>266</v>
      </c>
      <c r="D196" s="17" t="s">
        <v>29</v>
      </c>
      <c r="E196" s="18">
        <f>+'DICIEMBRE DECE-5'!C213</f>
        <v>1750135.4500000002</v>
      </c>
      <c r="F196" s="18">
        <v>1750130.8</v>
      </c>
      <c r="G196" s="28"/>
    </row>
    <row r="197" spans="2:8" x14ac:dyDescent="0.25">
      <c r="C197" s="128">
        <v>267</v>
      </c>
      <c r="D197" s="17" t="s">
        <v>30</v>
      </c>
      <c r="E197" s="18">
        <f>+'DICIEMBRE DECE-5'!C214</f>
        <v>20000</v>
      </c>
      <c r="F197" s="18">
        <v>19907</v>
      </c>
      <c r="G197" s="28"/>
    </row>
    <row r="198" spans="2:8" x14ac:dyDescent="0.25">
      <c r="C198" s="128">
        <v>268</v>
      </c>
      <c r="D198" s="17" t="s">
        <v>31</v>
      </c>
      <c r="E198" s="18">
        <f>+'DICIEMBRE DECE-5'!C215</f>
        <v>175554</v>
      </c>
      <c r="F198" s="18">
        <v>175553.3</v>
      </c>
      <c r="G198" s="28"/>
    </row>
    <row r="199" spans="2:8" x14ac:dyDescent="0.25">
      <c r="C199" s="128">
        <v>269</v>
      </c>
      <c r="D199" s="17" t="s">
        <v>32</v>
      </c>
      <c r="E199" s="18">
        <f>+'DICIEMBRE DECE-5'!C216</f>
        <v>10000</v>
      </c>
      <c r="F199" s="18">
        <v>9996</v>
      </c>
      <c r="G199" s="28"/>
    </row>
    <row r="200" spans="2:8" x14ac:dyDescent="0.25">
      <c r="C200" s="128">
        <v>292</v>
      </c>
      <c r="D200" s="17" t="s">
        <v>34</v>
      </c>
      <c r="E200" s="18">
        <f>+'DICIEMBRE DECE-5'!C217</f>
        <v>133636.26</v>
      </c>
      <c r="F200" s="18">
        <v>133633.85</v>
      </c>
      <c r="G200" s="28"/>
    </row>
    <row r="201" spans="2:8" x14ac:dyDescent="0.25">
      <c r="C201" s="128">
        <v>295</v>
      </c>
      <c r="D201" s="17" t="s">
        <v>35</v>
      </c>
      <c r="E201" s="18">
        <f>+'DICIEMBRE DECE-5'!C218</f>
        <v>21829839.960000001</v>
      </c>
      <c r="F201" s="18">
        <f>21829793.15-0.01</f>
        <v>21829793.139999997</v>
      </c>
      <c r="G201" s="28"/>
    </row>
    <row r="202" spans="2:8" x14ac:dyDescent="0.25">
      <c r="C202" s="128">
        <v>297</v>
      </c>
      <c r="D202" s="17" t="s">
        <v>36</v>
      </c>
      <c r="E202" s="18">
        <f>+'DICIEMBRE DECE-5'!C219</f>
        <v>26731.62</v>
      </c>
      <c r="F202" s="18">
        <v>26727.1</v>
      </c>
      <c r="G202" s="28"/>
    </row>
    <row r="203" spans="2:8" x14ac:dyDescent="0.25">
      <c r="C203" s="128">
        <v>298</v>
      </c>
      <c r="D203" s="17" t="s">
        <v>37</v>
      </c>
      <c r="E203" s="18">
        <f>+'DICIEMBRE DECE-5'!C220</f>
        <v>500000</v>
      </c>
      <c r="F203" s="18">
        <v>499836.79</v>
      </c>
      <c r="G203" s="28"/>
      <c r="H203" s="28"/>
    </row>
    <row r="204" spans="2:8" x14ac:dyDescent="0.25">
      <c r="C204" s="128">
        <v>299</v>
      </c>
      <c r="D204" s="17" t="s">
        <v>38</v>
      </c>
      <c r="E204" s="18">
        <f>+'DICIEMBRE DECE-5'!C221</f>
        <v>400000</v>
      </c>
      <c r="F204" s="18">
        <v>399995.07</v>
      </c>
      <c r="G204" s="28"/>
      <c r="H204" s="28"/>
    </row>
    <row r="205" spans="2:8" x14ac:dyDescent="0.25">
      <c r="C205" s="128">
        <v>323</v>
      </c>
      <c r="D205" s="17" t="s">
        <v>40</v>
      </c>
      <c r="E205" s="18">
        <f>+'DICIEMBRE DECE-5'!C222</f>
        <v>843320</v>
      </c>
      <c r="F205" s="18">
        <v>843320</v>
      </c>
      <c r="G205" s="28"/>
    </row>
    <row r="206" spans="2:8" ht="15.75" x14ac:dyDescent="0.3">
      <c r="C206" s="22"/>
      <c r="D206" s="14" t="s">
        <v>160</v>
      </c>
      <c r="E206" s="16">
        <f>SUM(E184:E205)</f>
        <v>30572405.440000001</v>
      </c>
      <c r="F206" s="16">
        <f>SUM(F184:F205)</f>
        <v>30571668.539999999</v>
      </c>
      <c r="G206" s="28"/>
    </row>
    <row r="207" spans="2:8" ht="15.75" x14ac:dyDescent="0.3">
      <c r="C207" s="22"/>
      <c r="D207" s="14" t="s">
        <v>52</v>
      </c>
      <c r="E207" s="16">
        <f>E206+E181</f>
        <v>80000000</v>
      </c>
      <c r="F207" s="16">
        <f>+F206+F181</f>
        <v>79999263.099999994</v>
      </c>
      <c r="G207" s="28"/>
    </row>
    <row r="208" spans="2:8" ht="15.75" x14ac:dyDescent="0.3">
      <c r="B208" s="27"/>
      <c r="C208" s="184"/>
      <c r="D208" s="517" t="s">
        <v>211</v>
      </c>
      <c r="E208" s="518"/>
      <c r="F208" s="519">
        <v>736.9</v>
      </c>
      <c r="G208" s="27"/>
    </row>
    <row r="209" spans="2:6" ht="16.5" thickBot="1" x14ac:dyDescent="0.35">
      <c r="B209" s="27"/>
      <c r="C209" s="184"/>
      <c r="D209" s="517" t="s">
        <v>212</v>
      </c>
      <c r="E209" s="520">
        <f>+E207</f>
        <v>80000000</v>
      </c>
      <c r="F209" s="521">
        <f>+F208+F207</f>
        <v>80000000</v>
      </c>
    </row>
    <row r="210" spans="2:6" ht="15.75" thickTop="1" x14ac:dyDescent="0.25"/>
    <row r="240" spans="2:8" x14ac:dyDescent="0.25">
      <c r="B240" s="43" t="s">
        <v>53</v>
      </c>
      <c r="D240" s="12" t="s">
        <v>79</v>
      </c>
      <c r="E240" s="12"/>
      <c r="F240" s="12"/>
      <c r="G240" s="27" t="s">
        <v>76</v>
      </c>
      <c r="H240" t="s">
        <v>217</v>
      </c>
    </row>
    <row r="241" spans="2:10" x14ac:dyDescent="0.25">
      <c r="D241" s="432" t="s">
        <v>81</v>
      </c>
      <c r="E241" s="432"/>
      <c r="F241" s="432"/>
      <c r="G241" s="27"/>
      <c r="H241" s="27" t="s">
        <v>213</v>
      </c>
      <c r="J241" s="27"/>
    </row>
    <row r="242" spans="2:10" x14ac:dyDescent="0.25">
      <c r="D242" s="432" t="s">
        <v>82</v>
      </c>
      <c r="E242" s="432"/>
      <c r="F242" s="432"/>
      <c r="G242" s="27"/>
      <c r="H242" s="27" t="s">
        <v>214</v>
      </c>
      <c r="J242" s="27"/>
    </row>
    <row r="243" spans="2:10" ht="9" customHeight="1" x14ac:dyDescent="0.25">
      <c r="D243" s="44"/>
      <c r="E243" s="44"/>
      <c r="H243" s="27"/>
      <c r="I243" s="27"/>
      <c r="J243" s="27"/>
    </row>
    <row r="244" spans="2:10" x14ac:dyDescent="0.25">
      <c r="B244" s="43" t="s">
        <v>58</v>
      </c>
      <c r="D244" s="27" t="s">
        <v>215</v>
      </c>
      <c r="H244" s="45"/>
      <c r="I244" s="45"/>
      <c r="J244" s="45"/>
    </row>
    <row r="246" spans="2:10" x14ac:dyDescent="0.25">
      <c r="D246" s="27"/>
    </row>
  </sheetData>
  <mergeCells count="28"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22" workbookViewId="0">
      <selection activeCell="E51" sqref="E5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51"/>
    </row>
    <row r="6" spans="1:27" ht="15.75" thickBot="1" x14ac:dyDescent="0.3"/>
    <row r="7" spans="1:27" ht="16.5" thickBot="1" x14ac:dyDescent="0.3">
      <c r="B7" s="455" t="s">
        <v>0</v>
      </c>
      <c r="C7" s="456"/>
      <c r="J7" s="52" t="s">
        <v>179</v>
      </c>
    </row>
    <row r="8" spans="1:27" ht="15.75" x14ac:dyDescent="0.25">
      <c r="J8" s="53"/>
    </row>
    <row r="9" spans="1:27" x14ac:dyDescent="0.25">
      <c r="A9" s="406" t="s">
        <v>1</v>
      </c>
      <c r="B9" s="406"/>
      <c r="C9" s="406"/>
      <c r="D9" s="406"/>
      <c r="E9" s="406"/>
      <c r="F9" s="406"/>
      <c r="G9" s="406"/>
      <c r="H9" s="406"/>
      <c r="I9" s="406"/>
      <c r="J9" s="406"/>
      <c r="K9" s="40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406" t="s">
        <v>2</v>
      </c>
      <c r="B10" s="406"/>
      <c r="C10" s="406"/>
      <c r="D10" s="406"/>
      <c r="E10" s="406"/>
      <c r="F10" s="406"/>
      <c r="G10" s="406"/>
      <c r="H10" s="406"/>
      <c r="I10" s="406"/>
      <c r="J10" s="406"/>
      <c r="K10" s="406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406" t="s">
        <v>83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457" t="s">
        <v>139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</row>
    <row r="14" spans="1:27" ht="15" customHeight="1" x14ac:dyDescent="0.25">
      <c r="A14" s="458" t="s">
        <v>180</v>
      </c>
      <c r="B14" s="458"/>
      <c r="C14" s="458"/>
      <c r="D14" s="458"/>
      <c r="E14" s="458"/>
      <c r="F14" s="458"/>
      <c r="G14" s="458"/>
      <c r="H14" s="458"/>
      <c r="I14" s="458"/>
      <c r="J14" s="458"/>
      <c r="K14" s="458"/>
      <c r="L14" s="54"/>
      <c r="M14" s="55"/>
    </row>
    <row r="15" spans="1:27" ht="9" customHeight="1" x14ac:dyDescent="0.25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27" x14ac:dyDescent="0.25">
      <c r="A16" s="459" t="s">
        <v>181</v>
      </c>
      <c r="B16" s="461" t="s">
        <v>85</v>
      </c>
      <c r="C16" s="461"/>
      <c r="D16" s="454" t="s">
        <v>86</v>
      </c>
      <c r="E16" s="454"/>
      <c r="F16" s="454" t="s">
        <v>87</v>
      </c>
      <c r="G16" s="454"/>
      <c r="H16" s="461" t="s">
        <v>88</v>
      </c>
      <c r="I16" s="461"/>
      <c r="J16" s="454" t="s">
        <v>120</v>
      </c>
      <c r="K16" s="454"/>
    </row>
    <row r="17" spans="1:13" x14ac:dyDescent="0.25">
      <c r="A17" s="460"/>
      <c r="B17" s="56" t="s">
        <v>182</v>
      </c>
      <c r="C17" s="164" t="s">
        <v>91</v>
      </c>
      <c r="D17" s="56" t="s">
        <v>182</v>
      </c>
      <c r="E17" s="164" t="s">
        <v>91</v>
      </c>
      <c r="F17" s="56" t="s">
        <v>182</v>
      </c>
      <c r="G17" s="164" t="s">
        <v>91</v>
      </c>
      <c r="H17" s="56" t="s">
        <v>182</v>
      </c>
      <c r="I17" s="164" t="s">
        <v>91</v>
      </c>
      <c r="J17" s="56" t="s">
        <v>182</v>
      </c>
      <c r="K17" s="164" t="s">
        <v>91</v>
      </c>
      <c r="L17" s="57"/>
      <c r="M17" s="57"/>
    </row>
    <row r="18" spans="1:13" x14ac:dyDescent="0.25">
      <c r="A18" s="58" t="s">
        <v>66</v>
      </c>
      <c r="B18" s="59">
        <v>3606534.09</v>
      </c>
      <c r="C18" s="59">
        <v>3001907.15</v>
      </c>
      <c r="D18" s="59">
        <v>3606534.09</v>
      </c>
      <c r="E18" s="60">
        <v>3000995.38</v>
      </c>
      <c r="F18" s="59">
        <v>3606534.09</v>
      </c>
      <c r="G18" s="60">
        <v>4933177.0999999996</v>
      </c>
      <c r="H18" s="59">
        <v>3606534.09</v>
      </c>
      <c r="I18" s="59">
        <v>3626273.41</v>
      </c>
      <c r="J18" s="61">
        <f t="shared" ref="J18:K20" si="0">+B18+D18+F18+H18</f>
        <v>14426136.359999999</v>
      </c>
      <c r="K18" s="61">
        <f t="shared" si="0"/>
        <v>14562353.039999999</v>
      </c>
      <c r="L18" s="62"/>
      <c r="M18" s="62"/>
    </row>
    <row r="19" spans="1:13" x14ac:dyDescent="0.25">
      <c r="A19" s="58" t="s">
        <v>183</v>
      </c>
      <c r="B19" s="18">
        <v>3340</v>
      </c>
      <c r="C19" s="18">
        <v>0</v>
      </c>
      <c r="D19" s="18">
        <v>354218.4</v>
      </c>
      <c r="E19" s="60">
        <v>11403.26</v>
      </c>
      <c r="F19" s="18">
        <v>3094423.04</v>
      </c>
      <c r="G19" s="60">
        <v>1594516.3</v>
      </c>
      <c r="H19" s="18">
        <v>2949873.22</v>
      </c>
      <c r="I19" s="59">
        <v>1178460.98</v>
      </c>
      <c r="J19" s="61">
        <f t="shared" si="0"/>
        <v>6401854.6600000001</v>
      </c>
      <c r="K19" s="61">
        <f t="shared" si="0"/>
        <v>2784380.54</v>
      </c>
      <c r="L19" s="62"/>
      <c r="M19" s="62"/>
    </row>
    <row r="20" spans="1:13" ht="15.75" x14ac:dyDescent="0.3">
      <c r="A20" s="58" t="s">
        <v>92</v>
      </c>
      <c r="B20" s="18">
        <v>0</v>
      </c>
      <c r="C20" s="63">
        <v>0</v>
      </c>
      <c r="D20" s="18">
        <v>0</v>
      </c>
      <c r="E20" s="16">
        <v>0</v>
      </c>
      <c r="F20" s="18">
        <v>0</v>
      </c>
      <c r="G20" s="63">
        <v>0</v>
      </c>
      <c r="H20" s="18">
        <v>0</v>
      </c>
      <c r="I20" s="59">
        <v>0</v>
      </c>
      <c r="J20" s="61">
        <f t="shared" si="0"/>
        <v>0</v>
      </c>
      <c r="K20" s="61">
        <f t="shared" si="0"/>
        <v>0</v>
      </c>
      <c r="L20" s="62"/>
      <c r="M20" s="62"/>
    </row>
    <row r="21" spans="1:13" x14ac:dyDescent="0.25">
      <c r="A21" s="58" t="s">
        <v>93</v>
      </c>
      <c r="B21" s="24">
        <f t="shared" ref="B21:K21" si="1">SUM(B18:B20)</f>
        <v>3609874.09</v>
      </c>
      <c r="C21" s="24">
        <f t="shared" si="1"/>
        <v>3001907.15</v>
      </c>
      <c r="D21" s="24">
        <f t="shared" si="1"/>
        <v>3960752.4899999998</v>
      </c>
      <c r="E21" s="24">
        <f t="shared" si="1"/>
        <v>3012398.6399999997</v>
      </c>
      <c r="F21" s="24">
        <f t="shared" si="1"/>
        <v>6700957.1299999999</v>
      </c>
      <c r="G21" s="24">
        <f t="shared" si="1"/>
        <v>6527693.3999999994</v>
      </c>
      <c r="H21" s="24">
        <f t="shared" si="1"/>
        <v>6556407.3100000005</v>
      </c>
      <c r="I21" s="24">
        <f t="shared" si="1"/>
        <v>4804734.3900000006</v>
      </c>
      <c r="J21" s="24">
        <f t="shared" si="1"/>
        <v>20827991.02</v>
      </c>
      <c r="K21" s="24">
        <f t="shared" si="1"/>
        <v>17346733.579999998</v>
      </c>
      <c r="L21" s="65"/>
      <c r="M21" s="62"/>
    </row>
    <row r="22" spans="1:13" x14ac:dyDescent="0.25">
      <c r="A22" s="23"/>
      <c r="B22" s="66"/>
      <c r="C22" s="67"/>
      <c r="D22" s="67"/>
      <c r="E22" s="67"/>
      <c r="F22" s="67"/>
      <c r="G22" s="67"/>
      <c r="H22" s="67"/>
      <c r="I22" s="67"/>
      <c r="J22" s="68"/>
      <c r="K22" s="67"/>
      <c r="L22" s="69"/>
      <c r="M22" s="70"/>
    </row>
    <row r="23" spans="1:13" ht="15" customHeight="1" x14ac:dyDescent="0.25">
      <c r="A23" s="458" t="s">
        <v>184</v>
      </c>
      <c r="B23" s="458"/>
      <c r="C23" s="458"/>
      <c r="D23" s="458"/>
      <c r="E23" s="458"/>
      <c r="F23" s="458"/>
      <c r="G23" s="458"/>
      <c r="H23" s="458"/>
      <c r="I23" s="458"/>
      <c r="J23" s="458"/>
      <c r="K23" s="458"/>
      <c r="L23" s="71"/>
      <c r="M23" s="165"/>
    </row>
    <row r="24" spans="1:13" ht="15" customHeight="1" x14ac:dyDescent="0.25">
      <c r="A24" s="75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1"/>
      <c r="M24" s="165"/>
    </row>
    <row r="25" spans="1:13" ht="15" customHeight="1" x14ac:dyDescent="0.25">
      <c r="A25" s="459" t="s">
        <v>181</v>
      </c>
      <c r="B25" s="462" t="s">
        <v>94</v>
      </c>
      <c r="C25" s="462"/>
      <c r="D25" s="463" t="s">
        <v>95</v>
      </c>
      <c r="E25" s="463"/>
      <c r="F25" s="463" t="s">
        <v>63</v>
      </c>
      <c r="G25" s="463"/>
      <c r="H25" s="462" t="s">
        <v>64</v>
      </c>
      <c r="I25" s="462"/>
      <c r="J25" s="463" t="s">
        <v>185</v>
      </c>
      <c r="K25" s="463"/>
      <c r="L25" s="463" t="s">
        <v>169</v>
      </c>
      <c r="M25" s="463"/>
    </row>
    <row r="26" spans="1:13" ht="15" customHeight="1" x14ac:dyDescent="0.25">
      <c r="A26" s="460"/>
      <c r="B26" s="56" t="s">
        <v>182</v>
      </c>
      <c r="C26" s="164" t="s">
        <v>91</v>
      </c>
      <c r="D26" s="56" t="s">
        <v>182</v>
      </c>
      <c r="E26" s="164" t="s">
        <v>91</v>
      </c>
      <c r="F26" s="56" t="s">
        <v>182</v>
      </c>
      <c r="G26" s="164" t="s">
        <v>91</v>
      </c>
      <c r="H26" s="56" t="s">
        <v>182</v>
      </c>
      <c r="I26" s="164" t="s">
        <v>91</v>
      </c>
      <c r="J26" s="56" t="s">
        <v>182</v>
      </c>
      <c r="K26" s="164" t="s">
        <v>91</v>
      </c>
      <c r="L26" s="56" t="s">
        <v>182</v>
      </c>
      <c r="M26" s="164" t="s">
        <v>91</v>
      </c>
    </row>
    <row r="27" spans="1:13" ht="15" customHeight="1" x14ac:dyDescent="0.25">
      <c r="A27" s="58" t="s">
        <v>66</v>
      </c>
      <c r="B27" s="60">
        <v>3606534.09</v>
      </c>
      <c r="C27" s="60">
        <v>3655693.14</v>
      </c>
      <c r="D27" s="59">
        <v>3606534.09</v>
      </c>
      <c r="E27" s="60">
        <v>3662737.1</v>
      </c>
      <c r="F27" s="59">
        <v>6646386.3399999999</v>
      </c>
      <c r="G27" s="59">
        <v>6644750.4100000001</v>
      </c>
      <c r="H27" s="59">
        <v>3606534.09</v>
      </c>
      <c r="I27" s="60">
        <v>3627010.22</v>
      </c>
      <c r="J27" s="61">
        <f>+B27+D27+F27+H27</f>
        <v>17465988.609999999</v>
      </c>
      <c r="K27" s="61">
        <f>+C27+E27+G27+I27</f>
        <v>17590190.870000001</v>
      </c>
      <c r="L27" s="61">
        <f>+J27+J18</f>
        <v>31892124.969999999</v>
      </c>
      <c r="M27" s="61">
        <f>+K27+K18</f>
        <v>32152543.91</v>
      </c>
    </row>
    <row r="28" spans="1:13" ht="15" customHeight="1" x14ac:dyDescent="0.25">
      <c r="A28" s="58" t="s">
        <v>183</v>
      </c>
      <c r="B28" s="18">
        <v>3515905.61</v>
      </c>
      <c r="C28" s="18">
        <v>3556500.32</v>
      </c>
      <c r="D28" s="18">
        <v>2834669.57</v>
      </c>
      <c r="E28" s="18">
        <v>4299903.99</v>
      </c>
      <c r="F28" s="18">
        <v>3437785.62</v>
      </c>
      <c r="G28" s="18">
        <v>3189628.02</v>
      </c>
      <c r="H28" s="18">
        <v>2802868.62</v>
      </c>
      <c r="I28" s="59">
        <v>2614010.7200000002</v>
      </c>
      <c r="J28" s="61">
        <f>+B28+D28+F28+H28</f>
        <v>12591229.420000002</v>
      </c>
      <c r="K28" s="61">
        <f>+C28+E28+G28+I28</f>
        <v>13660043.050000001</v>
      </c>
      <c r="L28" s="61">
        <f>+J28+J19</f>
        <v>18993084.080000002</v>
      </c>
      <c r="M28" s="61">
        <f>+K28+K19</f>
        <v>16444423.59</v>
      </c>
    </row>
    <row r="29" spans="1:13" ht="15" customHeight="1" x14ac:dyDescent="0.25">
      <c r="A29" s="58" t="s">
        <v>93</v>
      </c>
      <c r="B29" s="24">
        <f t="shared" ref="B29:K29" si="2">SUM(B27:B28)</f>
        <v>7122439.6999999993</v>
      </c>
      <c r="C29" s="24">
        <f t="shared" si="2"/>
        <v>7212193.46</v>
      </c>
      <c r="D29" s="24">
        <f t="shared" si="2"/>
        <v>6441203.6600000001</v>
      </c>
      <c r="E29" s="24">
        <f t="shared" si="2"/>
        <v>7962641.0899999999</v>
      </c>
      <c r="F29" s="24">
        <f t="shared" si="2"/>
        <v>10084171.960000001</v>
      </c>
      <c r="G29" s="24">
        <f t="shared" si="2"/>
        <v>9834378.4299999997</v>
      </c>
      <c r="H29" s="24">
        <f t="shared" si="2"/>
        <v>6409402.71</v>
      </c>
      <c r="I29" s="24">
        <f t="shared" si="2"/>
        <v>6241020.9400000004</v>
      </c>
      <c r="J29" s="64">
        <f t="shared" si="2"/>
        <v>30057218.030000001</v>
      </c>
      <c r="K29" s="64">
        <f t="shared" si="2"/>
        <v>31250233.920000002</v>
      </c>
      <c r="L29" s="64">
        <f>SUM(L27:L28)</f>
        <v>50885209.049999997</v>
      </c>
      <c r="M29" s="64">
        <f>SUM(M27:M28)</f>
        <v>48596967.5</v>
      </c>
    </row>
    <row r="30" spans="1:13" ht="15" customHeight="1" x14ac:dyDescent="0.25">
      <c r="A30" s="72"/>
      <c r="B30" s="73"/>
      <c r="C30" s="73"/>
      <c r="D30" s="73"/>
      <c r="E30" s="73"/>
      <c r="F30" s="73"/>
      <c r="G30" s="73"/>
      <c r="H30" s="73"/>
      <c r="I30" s="73"/>
      <c r="J30" s="74"/>
      <c r="K30" s="74"/>
      <c r="L30" s="71"/>
      <c r="M30" s="165"/>
    </row>
    <row r="31" spans="1:13" ht="15" customHeight="1" x14ac:dyDescent="0.25">
      <c r="A31" s="72"/>
      <c r="B31" s="73"/>
      <c r="C31" s="73"/>
      <c r="D31" s="73"/>
      <c r="E31" s="73"/>
      <c r="F31" s="73"/>
      <c r="G31" s="73"/>
      <c r="H31" s="73"/>
      <c r="I31" s="73"/>
      <c r="J31" s="74"/>
      <c r="K31" s="74"/>
      <c r="L31" s="71"/>
      <c r="M31" s="165"/>
    </row>
    <row r="32" spans="1:13" ht="15" customHeight="1" x14ac:dyDescent="0.25">
      <c r="A32" s="458" t="s">
        <v>186</v>
      </c>
      <c r="B32" s="458"/>
      <c r="C32" s="458"/>
      <c r="D32" s="458"/>
      <c r="E32" s="458"/>
      <c r="F32" s="458"/>
      <c r="G32" s="458"/>
      <c r="H32" s="458"/>
      <c r="I32" s="458"/>
      <c r="J32" s="458"/>
      <c r="K32" s="458"/>
      <c r="L32" s="71"/>
      <c r="M32" s="165"/>
    </row>
    <row r="33" spans="1:13" ht="9" customHeight="1" x14ac:dyDescent="0.25">
      <c r="A33" s="75"/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1"/>
      <c r="M33" s="165"/>
    </row>
    <row r="34" spans="1:13" ht="15" customHeight="1" x14ac:dyDescent="0.25">
      <c r="A34" s="459" t="s">
        <v>181</v>
      </c>
      <c r="B34" s="462" t="s">
        <v>65</v>
      </c>
      <c r="C34" s="462"/>
      <c r="D34" s="463" t="s">
        <v>96</v>
      </c>
      <c r="E34" s="463"/>
      <c r="F34" s="463" t="s">
        <v>97</v>
      </c>
      <c r="G34" s="463"/>
      <c r="H34" s="462" t="s">
        <v>98</v>
      </c>
      <c r="I34" s="462"/>
      <c r="J34" s="463" t="s">
        <v>185</v>
      </c>
      <c r="K34" s="463"/>
      <c r="L34" s="463" t="s">
        <v>187</v>
      </c>
      <c r="M34" s="463"/>
    </row>
    <row r="35" spans="1:13" ht="15" customHeight="1" x14ac:dyDescent="0.25">
      <c r="A35" s="460"/>
      <c r="B35" s="56" t="s">
        <v>182</v>
      </c>
      <c r="C35" s="164" t="s">
        <v>91</v>
      </c>
      <c r="D35" s="56" t="s">
        <v>182</v>
      </c>
      <c r="E35" s="164" t="s">
        <v>91</v>
      </c>
      <c r="F35" s="56" t="s">
        <v>182</v>
      </c>
      <c r="G35" s="164" t="s">
        <v>91</v>
      </c>
      <c r="H35" s="56" t="s">
        <v>182</v>
      </c>
      <c r="I35" s="164" t="s">
        <v>91</v>
      </c>
      <c r="J35" s="56" t="s">
        <v>182</v>
      </c>
      <c r="K35" s="164" t="s">
        <v>91</v>
      </c>
      <c r="L35" s="56" t="s">
        <v>182</v>
      </c>
      <c r="M35" s="164" t="s">
        <v>91</v>
      </c>
    </row>
    <row r="36" spans="1:13" ht="15" customHeight="1" x14ac:dyDescent="0.25">
      <c r="A36" s="58" t="s">
        <v>66</v>
      </c>
      <c r="B36" s="60">
        <v>3606534.09</v>
      </c>
      <c r="C36" s="59">
        <v>3602663.45</v>
      </c>
      <c r="D36" s="60"/>
      <c r="E36" s="18"/>
      <c r="F36" s="60"/>
      <c r="G36" s="18"/>
      <c r="H36" s="60"/>
      <c r="I36" s="18"/>
      <c r="J36" s="61">
        <f>+B36+D36+F36+H36</f>
        <v>3606534.09</v>
      </c>
      <c r="K36" s="61">
        <f>+C36+E36+G36+I36</f>
        <v>3602663.45</v>
      </c>
      <c r="L36" s="61">
        <f>+J36+L27</f>
        <v>35498659.060000002</v>
      </c>
      <c r="M36" s="61">
        <f>+K36+M27</f>
        <v>35755207.359999999</v>
      </c>
    </row>
    <row r="37" spans="1:13" ht="15" customHeight="1" x14ac:dyDescent="0.25">
      <c r="A37" s="58" t="s">
        <v>183</v>
      </c>
      <c r="B37" s="18">
        <v>2848701.04</v>
      </c>
      <c r="C37" s="18">
        <v>3324637.78</v>
      </c>
      <c r="D37" s="18"/>
      <c r="E37" s="18"/>
      <c r="F37" s="18"/>
      <c r="G37" s="18"/>
      <c r="H37" s="18"/>
      <c r="I37" s="18"/>
      <c r="J37" s="61">
        <f>+B37+D37+F37+H37</f>
        <v>2848701.04</v>
      </c>
      <c r="K37" s="61">
        <f>+C37+E37+G37+I37</f>
        <v>3324637.78</v>
      </c>
      <c r="L37" s="61">
        <f>+J37+L28</f>
        <v>21841785.120000001</v>
      </c>
      <c r="M37" s="61">
        <f>+K37+M28</f>
        <v>19769061.370000001</v>
      </c>
    </row>
    <row r="38" spans="1:13" ht="15" customHeight="1" x14ac:dyDescent="0.25">
      <c r="A38" s="58" t="s">
        <v>93</v>
      </c>
      <c r="B38" s="24">
        <f t="shared" ref="B38:K38" si="3">SUM(B36:B37)</f>
        <v>6455235.1299999999</v>
      </c>
      <c r="C38" s="24">
        <f t="shared" si="3"/>
        <v>6927301.2300000004</v>
      </c>
      <c r="D38" s="24">
        <f t="shared" si="3"/>
        <v>0</v>
      </c>
      <c r="E38" s="24">
        <f t="shared" si="3"/>
        <v>0</v>
      </c>
      <c r="F38" s="24">
        <f t="shared" si="3"/>
        <v>0</v>
      </c>
      <c r="G38" s="24">
        <f t="shared" si="3"/>
        <v>0</v>
      </c>
      <c r="H38" s="24">
        <f t="shared" si="3"/>
        <v>0</v>
      </c>
      <c r="I38" s="24">
        <f t="shared" si="3"/>
        <v>0</v>
      </c>
      <c r="J38" s="64">
        <f t="shared" si="3"/>
        <v>6455235.1299999999</v>
      </c>
      <c r="K38" s="64">
        <f t="shared" si="3"/>
        <v>6927301.2300000004</v>
      </c>
      <c r="L38" s="64">
        <f>SUM(L36:L37)</f>
        <v>57340444.180000007</v>
      </c>
      <c r="M38" s="64">
        <f>SUM(M36:M37)</f>
        <v>55524268.730000004</v>
      </c>
    </row>
    <row r="39" spans="1:13" ht="15" customHeight="1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78"/>
      <c r="K39" s="78"/>
      <c r="L39" s="71"/>
      <c r="M39" s="165"/>
    </row>
    <row r="40" spans="1:13" ht="15" hidden="1" customHeight="1" x14ac:dyDescent="0.25">
      <c r="A40" s="79" t="s">
        <v>188</v>
      </c>
      <c r="B40" s="65"/>
      <c r="C40" s="62"/>
      <c r="D40" s="62"/>
      <c r="E40" s="62"/>
      <c r="F40" s="62"/>
      <c r="G40" s="62"/>
      <c r="H40" s="62"/>
      <c r="I40" s="62"/>
      <c r="J40" s="62"/>
      <c r="K40" s="62"/>
      <c r="L40" s="71"/>
      <c r="M40" s="165"/>
    </row>
    <row r="41" spans="1:13" ht="15" hidden="1" customHeight="1" x14ac:dyDescent="0.25">
      <c r="A41" s="464" t="s">
        <v>84</v>
      </c>
      <c r="B41" s="461" t="s">
        <v>189</v>
      </c>
      <c r="C41" s="461"/>
      <c r="D41" s="62"/>
      <c r="E41" s="62"/>
      <c r="F41" s="62"/>
      <c r="G41" s="62"/>
      <c r="H41" s="62"/>
      <c r="I41" s="62"/>
      <c r="J41" s="62"/>
      <c r="K41" s="62"/>
      <c r="L41" s="71"/>
      <c r="M41" s="165"/>
    </row>
    <row r="42" spans="1:13" ht="15" hidden="1" customHeight="1" x14ac:dyDescent="0.25">
      <c r="A42" s="465"/>
      <c r="B42" s="56" t="s">
        <v>90</v>
      </c>
      <c r="C42" s="164" t="s">
        <v>91</v>
      </c>
      <c r="D42" s="62"/>
      <c r="E42" s="62"/>
      <c r="F42" s="62"/>
      <c r="G42" s="62"/>
      <c r="H42" s="62"/>
      <c r="I42" s="62"/>
      <c r="J42" s="62"/>
      <c r="K42" s="62"/>
      <c r="L42" s="71"/>
      <c r="M42" s="165"/>
    </row>
    <row r="43" spans="1:13" ht="15" hidden="1" customHeight="1" x14ac:dyDescent="0.25">
      <c r="A43" s="80" t="s">
        <v>66</v>
      </c>
      <c r="B43" s="81">
        <f>+J18+J27+J36</f>
        <v>35498659.060000002</v>
      </c>
      <c r="C43" s="81">
        <f>+K18+K27+K36</f>
        <v>35755207.359999999</v>
      </c>
      <c r="D43" s="62"/>
      <c r="E43" s="62"/>
      <c r="F43" s="62"/>
      <c r="G43" s="62"/>
      <c r="H43" s="62"/>
      <c r="I43" s="62"/>
      <c r="J43" s="62"/>
      <c r="K43" s="62"/>
      <c r="L43" s="71"/>
      <c r="M43" s="165"/>
    </row>
    <row r="44" spans="1:13" ht="15" hidden="1" customHeight="1" x14ac:dyDescent="0.25">
      <c r="A44" s="58" t="s">
        <v>183</v>
      </c>
      <c r="B44" s="81">
        <f>+J19+J28+J37</f>
        <v>21841785.120000001</v>
      </c>
      <c r="C44" s="81">
        <f>+K19+K28+K37</f>
        <v>19769061.370000001</v>
      </c>
      <c r="D44" s="62"/>
      <c r="E44" s="62"/>
      <c r="F44" s="62"/>
      <c r="G44" s="62"/>
      <c r="H44" s="62"/>
      <c r="I44" s="62"/>
      <c r="J44" s="62"/>
      <c r="K44" s="62"/>
      <c r="L44" s="71"/>
      <c r="M44" s="165"/>
    </row>
    <row r="45" spans="1:13" ht="15" hidden="1" customHeight="1" thickBot="1" x14ac:dyDescent="0.3">
      <c r="A45" s="80" t="s">
        <v>93</v>
      </c>
      <c r="B45" s="263">
        <f>SUM(B43:B44)</f>
        <v>57340444.180000007</v>
      </c>
      <c r="C45" s="264">
        <f>SUM(C43:C44)</f>
        <v>55524268.730000004</v>
      </c>
      <c r="D45" s="62"/>
      <c r="E45" s="62"/>
      <c r="F45" s="62"/>
      <c r="G45" s="62"/>
      <c r="H45" s="62"/>
      <c r="I45" s="62"/>
      <c r="J45" s="62"/>
      <c r="K45" s="62"/>
      <c r="L45" s="71"/>
      <c r="M45" s="165"/>
    </row>
    <row r="46" spans="1:13" x14ac:dyDescent="0.25">
      <c r="D46" s="62"/>
      <c r="E46" s="62"/>
      <c r="F46" s="62"/>
      <c r="G46" s="62"/>
      <c r="H46" s="62"/>
      <c r="I46" s="62"/>
      <c r="J46" s="62"/>
      <c r="K46" s="62"/>
      <c r="L46" s="71"/>
      <c r="M46" s="165"/>
    </row>
    <row r="69" spans="1:11" x14ac:dyDescent="0.25">
      <c r="A69" s="43" t="s">
        <v>53</v>
      </c>
      <c r="C69" s="12" t="s">
        <v>79</v>
      </c>
      <c r="D69" s="12"/>
      <c r="E69" s="12"/>
      <c r="F69" s="27" t="s">
        <v>76</v>
      </c>
      <c r="H69" t="s">
        <v>59</v>
      </c>
    </row>
    <row r="70" spans="1:11" x14ac:dyDescent="0.25">
      <c r="C70" s="432" t="s">
        <v>77</v>
      </c>
      <c r="D70" s="432"/>
      <c r="E70" s="432"/>
      <c r="F70" s="27"/>
      <c r="G70" s="27"/>
      <c r="H70" s="27" t="s">
        <v>173</v>
      </c>
      <c r="I70" s="27"/>
      <c r="J70" s="27"/>
      <c r="K70" s="27"/>
    </row>
    <row r="71" spans="1:11" x14ac:dyDescent="0.25">
      <c r="C71" s="432" t="s">
        <v>99</v>
      </c>
      <c r="D71" s="432"/>
      <c r="E71" s="432"/>
      <c r="F71" s="27"/>
      <c r="G71" s="27"/>
      <c r="H71" s="27" t="s">
        <v>174</v>
      </c>
      <c r="I71" s="27"/>
      <c r="J71" s="27"/>
      <c r="K71" s="27"/>
    </row>
    <row r="72" spans="1:11" x14ac:dyDescent="0.25">
      <c r="A72" s="43" t="s">
        <v>58</v>
      </c>
      <c r="C72" s="27" t="s">
        <v>175</v>
      </c>
      <c r="G72" s="45"/>
      <c r="H72" s="45"/>
      <c r="I72" s="45"/>
    </row>
  </sheetData>
  <mergeCells count="32">
    <mergeCell ref="A41:A42"/>
    <mergeCell ref="B41:C41"/>
    <mergeCell ref="C70:E70"/>
    <mergeCell ref="C71:E71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19" workbookViewId="0">
      <selection activeCell="H141" sqref="H14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51"/>
    </row>
    <row r="6" spans="1:27" ht="15.75" thickBot="1" x14ac:dyDescent="0.3"/>
    <row r="7" spans="1:27" ht="16.5" thickBot="1" x14ac:dyDescent="0.3">
      <c r="B7" s="455" t="s">
        <v>0</v>
      </c>
      <c r="C7" s="456"/>
      <c r="J7" s="52" t="s">
        <v>179</v>
      </c>
    </row>
    <row r="8" spans="1:27" ht="15.75" x14ac:dyDescent="0.25">
      <c r="J8" s="53"/>
    </row>
    <row r="9" spans="1:27" x14ac:dyDescent="0.25">
      <c r="A9" s="406" t="s">
        <v>1</v>
      </c>
      <c r="B9" s="406"/>
      <c r="C9" s="406"/>
      <c r="D9" s="406"/>
      <c r="E9" s="406"/>
      <c r="F9" s="406"/>
      <c r="G9" s="406"/>
      <c r="H9" s="406"/>
      <c r="I9" s="406"/>
      <c r="J9" s="406"/>
      <c r="K9" s="40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406" t="s">
        <v>2</v>
      </c>
      <c r="B10" s="406"/>
      <c r="C10" s="406"/>
      <c r="D10" s="406"/>
      <c r="E10" s="406"/>
      <c r="F10" s="406"/>
      <c r="G10" s="406"/>
      <c r="H10" s="406"/>
      <c r="I10" s="406"/>
      <c r="J10" s="406"/>
      <c r="K10" s="406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406" t="s">
        <v>83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457" t="s">
        <v>139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</row>
    <row r="14" spans="1:27" ht="15" customHeight="1" x14ac:dyDescent="0.25">
      <c r="A14" s="458" t="s">
        <v>180</v>
      </c>
      <c r="B14" s="458"/>
      <c r="C14" s="458"/>
      <c r="D14" s="458"/>
      <c r="E14" s="458"/>
      <c r="F14" s="458"/>
      <c r="G14" s="458"/>
      <c r="H14" s="458"/>
      <c r="I14" s="458"/>
      <c r="J14" s="458"/>
      <c r="K14" s="458"/>
      <c r="L14" s="54"/>
      <c r="M14" s="55"/>
    </row>
    <row r="15" spans="1:27" ht="9" customHeight="1" x14ac:dyDescent="0.25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27" x14ac:dyDescent="0.25">
      <c r="A16" s="459" t="s">
        <v>181</v>
      </c>
      <c r="B16" s="461" t="s">
        <v>85</v>
      </c>
      <c r="C16" s="461"/>
      <c r="D16" s="454" t="s">
        <v>86</v>
      </c>
      <c r="E16" s="454"/>
      <c r="F16" s="454" t="s">
        <v>87</v>
      </c>
      <c r="G16" s="454"/>
      <c r="H16" s="461" t="s">
        <v>88</v>
      </c>
      <c r="I16" s="461"/>
      <c r="J16" s="454" t="s">
        <v>120</v>
      </c>
      <c r="K16" s="454"/>
    </row>
    <row r="17" spans="1:13" x14ac:dyDescent="0.25">
      <c r="A17" s="460"/>
      <c r="B17" s="56" t="s">
        <v>182</v>
      </c>
      <c r="C17" s="280" t="s">
        <v>91</v>
      </c>
      <c r="D17" s="56" t="s">
        <v>182</v>
      </c>
      <c r="E17" s="280" t="s">
        <v>91</v>
      </c>
      <c r="F17" s="56" t="s">
        <v>182</v>
      </c>
      <c r="G17" s="280" t="s">
        <v>91</v>
      </c>
      <c r="H17" s="56" t="s">
        <v>182</v>
      </c>
      <c r="I17" s="280" t="s">
        <v>91</v>
      </c>
      <c r="J17" s="56" t="s">
        <v>182</v>
      </c>
      <c r="K17" s="280" t="s">
        <v>91</v>
      </c>
      <c r="L17" s="57"/>
      <c r="M17" s="57"/>
    </row>
    <row r="18" spans="1:13" x14ac:dyDescent="0.25">
      <c r="A18" s="58" t="s">
        <v>66</v>
      </c>
      <c r="B18" s="59">
        <v>3606534.09</v>
      </c>
      <c r="C18" s="59">
        <v>3001907.15</v>
      </c>
      <c r="D18" s="59">
        <v>3606534.09</v>
      </c>
      <c r="E18" s="60">
        <v>3000995.38</v>
      </c>
      <c r="F18" s="59">
        <v>3606534.09</v>
      </c>
      <c r="G18" s="60">
        <v>4933177.0999999996</v>
      </c>
      <c r="H18" s="59">
        <v>3606534.09</v>
      </c>
      <c r="I18" s="59">
        <v>3626273.41</v>
      </c>
      <c r="J18" s="61">
        <f t="shared" ref="J18:K20" si="0">+B18+D18+F18+H18</f>
        <v>14426136.359999999</v>
      </c>
      <c r="K18" s="61">
        <f t="shared" si="0"/>
        <v>14562353.039999999</v>
      </c>
      <c r="L18" s="62"/>
      <c r="M18" s="62"/>
    </row>
    <row r="19" spans="1:13" x14ac:dyDescent="0.25">
      <c r="A19" s="58" t="s">
        <v>183</v>
      </c>
      <c r="B19" s="18">
        <v>3340</v>
      </c>
      <c r="C19" s="18">
        <v>0</v>
      </c>
      <c r="D19" s="18">
        <v>354218.4</v>
      </c>
      <c r="E19" s="60">
        <v>11403.26</v>
      </c>
      <c r="F19" s="18">
        <v>3094423.04</v>
      </c>
      <c r="G19" s="60">
        <v>1594516.3</v>
      </c>
      <c r="H19" s="18">
        <v>2949873.22</v>
      </c>
      <c r="I19" s="59">
        <v>1178460.98</v>
      </c>
      <c r="J19" s="61">
        <f t="shared" si="0"/>
        <v>6401854.6600000001</v>
      </c>
      <c r="K19" s="61">
        <f t="shared" si="0"/>
        <v>2784380.54</v>
      </c>
      <c r="L19" s="62"/>
      <c r="M19" s="62"/>
    </row>
    <row r="20" spans="1:13" ht="15.75" x14ac:dyDescent="0.3">
      <c r="A20" s="58" t="s">
        <v>92</v>
      </c>
      <c r="B20" s="18">
        <v>0</v>
      </c>
      <c r="C20" s="63">
        <v>0</v>
      </c>
      <c r="D20" s="18">
        <v>0</v>
      </c>
      <c r="E20" s="16">
        <v>0</v>
      </c>
      <c r="F20" s="18">
        <v>0</v>
      </c>
      <c r="G20" s="63">
        <v>0</v>
      </c>
      <c r="H20" s="18">
        <v>0</v>
      </c>
      <c r="I20" s="59">
        <v>0</v>
      </c>
      <c r="J20" s="61">
        <f t="shared" si="0"/>
        <v>0</v>
      </c>
      <c r="K20" s="61">
        <f t="shared" si="0"/>
        <v>0</v>
      </c>
      <c r="L20" s="62"/>
      <c r="M20" s="62"/>
    </row>
    <row r="21" spans="1:13" x14ac:dyDescent="0.25">
      <c r="A21" s="58" t="s">
        <v>93</v>
      </c>
      <c r="B21" s="24">
        <f t="shared" ref="B21:K21" si="1">SUM(B18:B20)</f>
        <v>3609874.09</v>
      </c>
      <c r="C21" s="24">
        <f t="shared" si="1"/>
        <v>3001907.15</v>
      </c>
      <c r="D21" s="24">
        <f t="shared" si="1"/>
        <v>3960752.4899999998</v>
      </c>
      <c r="E21" s="24">
        <f t="shared" si="1"/>
        <v>3012398.6399999997</v>
      </c>
      <c r="F21" s="24">
        <f t="shared" si="1"/>
        <v>6700957.1299999999</v>
      </c>
      <c r="G21" s="24">
        <f t="shared" si="1"/>
        <v>6527693.3999999994</v>
      </c>
      <c r="H21" s="24">
        <f t="shared" si="1"/>
        <v>6556407.3100000005</v>
      </c>
      <c r="I21" s="24">
        <f t="shared" si="1"/>
        <v>4804734.3900000006</v>
      </c>
      <c r="J21" s="24">
        <f t="shared" si="1"/>
        <v>20827991.02</v>
      </c>
      <c r="K21" s="24">
        <f t="shared" si="1"/>
        <v>17346733.579999998</v>
      </c>
      <c r="L21" s="65"/>
      <c r="M21" s="62"/>
    </row>
    <row r="22" spans="1:13" x14ac:dyDescent="0.25">
      <c r="A22" s="23"/>
      <c r="B22" s="66"/>
      <c r="C22" s="67"/>
      <c r="D22" s="67"/>
      <c r="E22" s="67"/>
      <c r="F22" s="67"/>
      <c r="G22" s="67"/>
      <c r="H22" s="67"/>
      <c r="I22" s="67"/>
      <c r="J22" s="68"/>
      <c r="K22" s="67"/>
      <c r="L22" s="69"/>
      <c r="M22" s="70"/>
    </row>
    <row r="23" spans="1:13" ht="15" customHeight="1" x14ac:dyDescent="0.25">
      <c r="A23" s="458" t="s">
        <v>184</v>
      </c>
      <c r="B23" s="458"/>
      <c r="C23" s="458"/>
      <c r="D23" s="458"/>
      <c r="E23" s="458"/>
      <c r="F23" s="458"/>
      <c r="G23" s="458"/>
      <c r="H23" s="458"/>
      <c r="I23" s="458"/>
      <c r="J23" s="458"/>
      <c r="K23" s="458"/>
      <c r="L23" s="71"/>
      <c r="M23" s="281"/>
    </row>
    <row r="24" spans="1:13" ht="15" customHeight="1" x14ac:dyDescent="0.25">
      <c r="A24" s="75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1"/>
      <c r="M24" s="281"/>
    </row>
    <row r="25" spans="1:13" ht="15" customHeight="1" x14ac:dyDescent="0.25">
      <c r="A25" s="459" t="s">
        <v>181</v>
      </c>
      <c r="B25" s="462" t="s">
        <v>94</v>
      </c>
      <c r="C25" s="462"/>
      <c r="D25" s="463" t="s">
        <v>95</v>
      </c>
      <c r="E25" s="463"/>
      <c r="F25" s="463" t="s">
        <v>63</v>
      </c>
      <c r="G25" s="463"/>
      <c r="H25" s="462" t="s">
        <v>64</v>
      </c>
      <c r="I25" s="462"/>
      <c r="J25" s="463" t="s">
        <v>185</v>
      </c>
      <c r="K25" s="463"/>
      <c r="L25" s="463" t="s">
        <v>169</v>
      </c>
      <c r="M25" s="463"/>
    </row>
    <row r="26" spans="1:13" ht="15" customHeight="1" x14ac:dyDescent="0.25">
      <c r="A26" s="460"/>
      <c r="B26" s="56" t="s">
        <v>182</v>
      </c>
      <c r="C26" s="280" t="s">
        <v>91</v>
      </c>
      <c r="D26" s="56" t="s">
        <v>182</v>
      </c>
      <c r="E26" s="280" t="s">
        <v>91</v>
      </c>
      <c r="F26" s="56" t="s">
        <v>182</v>
      </c>
      <c r="G26" s="280" t="s">
        <v>91</v>
      </c>
      <c r="H26" s="56" t="s">
        <v>182</v>
      </c>
      <c r="I26" s="280" t="s">
        <v>91</v>
      </c>
      <c r="J26" s="56" t="s">
        <v>182</v>
      </c>
      <c r="K26" s="280" t="s">
        <v>91</v>
      </c>
      <c r="L26" s="56" t="s">
        <v>182</v>
      </c>
      <c r="M26" s="280" t="s">
        <v>91</v>
      </c>
    </row>
    <row r="27" spans="1:13" ht="15" customHeight="1" x14ac:dyDescent="0.25">
      <c r="A27" s="58" t="s">
        <v>66</v>
      </c>
      <c r="B27" s="60">
        <v>3606534.09</v>
      </c>
      <c r="C27" s="60">
        <v>3655693.14</v>
      </c>
      <c r="D27" s="59">
        <v>3606534.09</v>
      </c>
      <c r="E27" s="60">
        <v>3662737.1</v>
      </c>
      <c r="F27" s="59">
        <v>6646386.3399999999</v>
      </c>
      <c r="G27" s="59">
        <v>6644750.4100000001</v>
      </c>
      <c r="H27" s="59">
        <v>3606534.09</v>
      </c>
      <c r="I27" s="60">
        <v>3627010.22</v>
      </c>
      <c r="J27" s="61">
        <f>+B27+D27+F27+H27</f>
        <v>17465988.609999999</v>
      </c>
      <c r="K27" s="61">
        <f>+C27+E27+G27+I27</f>
        <v>17590190.870000001</v>
      </c>
      <c r="L27" s="61">
        <f>+J27+J18</f>
        <v>31892124.969999999</v>
      </c>
      <c r="M27" s="61">
        <f>+K27+K18</f>
        <v>32152543.91</v>
      </c>
    </row>
    <row r="28" spans="1:13" ht="15" customHeight="1" x14ac:dyDescent="0.25">
      <c r="A28" s="58" t="s">
        <v>183</v>
      </c>
      <c r="B28" s="18">
        <v>3515905.61</v>
      </c>
      <c r="C28" s="18">
        <v>3556500.32</v>
      </c>
      <c r="D28" s="18">
        <v>2834669.57</v>
      </c>
      <c r="E28" s="18">
        <v>4299903.99</v>
      </c>
      <c r="F28" s="18">
        <v>3430327.3</v>
      </c>
      <c r="G28" s="18">
        <v>3189628.02</v>
      </c>
      <c r="H28" s="18">
        <v>2802868.62</v>
      </c>
      <c r="I28" s="59">
        <v>2614010.7200000002</v>
      </c>
      <c r="J28" s="61">
        <f>+B28+D28+F28+H28</f>
        <v>12583771.100000001</v>
      </c>
      <c r="K28" s="61">
        <f>+C28+E28+G28+I28</f>
        <v>13660043.050000001</v>
      </c>
      <c r="L28" s="61">
        <f>+J28+J19</f>
        <v>18985625.760000002</v>
      </c>
      <c r="M28" s="61">
        <f>+K28+K19</f>
        <v>16444423.59</v>
      </c>
    </row>
    <row r="29" spans="1:13" ht="15" customHeight="1" x14ac:dyDescent="0.25">
      <c r="A29" s="58" t="s">
        <v>93</v>
      </c>
      <c r="B29" s="24">
        <f t="shared" ref="B29:K29" si="2">SUM(B27:B28)</f>
        <v>7122439.6999999993</v>
      </c>
      <c r="C29" s="24">
        <f t="shared" si="2"/>
        <v>7212193.46</v>
      </c>
      <c r="D29" s="24">
        <f t="shared" si="2"/>
        <v>6441203.6600000001</v>
      </c>
      <c r="E29" s="24">
        <f t="shared" si="2"/>
        <v>7962641.0899999999</v>
      </c>
      <c r="F29" s="24">
        <f t="shared" si="2"/>
        <v>10076713.640000001</v>
      </c>
      <c r="G29" s="24">
        <f t="shared" si="2"/>
        <v>9834378.4299999997</v>
      </c>
      <c r="H29" s="24">
        <f t="shared" si="2"/>
        <v>6409402.71</v>
      </c>
      <c r="I29" s="24">
        <f t="shared" si="2"/>
        <v>6241020.9400000004</v>
      </c>
      <c r="J29" s="64">
        <f t="shared" si="2"/>
        <v>30049759.710000001</v>
      </c>
      <c r="K29" s="64">
        <f t="shared" si="2"/>
        <v>31250233.920000002</v>
      </c>
      <c r="L29" s="64">
        <f>SUM(L27:L28)</f>
        <v>50877750.730000004</v>
      </c>
      <c r="M29" s="64">
        <f>SUM(M27:M28)</f>
        <v>48596967.5</v>
      </c>
    </row>
    <row r="30" spans="1:13" ht="15" customHeight="1" x14ac:dyDescent="0.25">
      <c r="A30" s="72"/>
      <c r="B30" s="73"/>
      <c r="C30" s="73"/>
      <c r="D30" s="73"/>
      <c r="E30" s="73"/>
      <c r="F30" s="73"/>
      <c r="G30" s="73"/>
      <c r="H30" s="73"/>
      <c r="I30" s="73"/>
      <c r="J30" s="74"/>
      <c r="K30" s="74"/>
      <c r="L30" s="71"/>
      <c r="M30" s="281"/>
    </row>
    <row r="31" spans="1:13" ht="15" customHeight="1" x14ac:dyDescent="0.25">
      <c r="A31" s="72"/>
      <c r="B31" s="73"/>
      <c r="C31" s="73"/>
      <c r="D31" s="73"/>
      <c r="E31" s="73"/>
      <c r="F31" s="73"/>
      <c r="G31" s="73"/>
      <c r="H31" s="73"/>
      <c r="I31" s="73"/>
      <c r="J31" s="74"/>
      <c r="K31" s="74"/>
      <c r="L31" s="71"/>
      <c r="M31" s="281"/>
    </row>
    <row r="32" spans="1:13" ht="15" customHeight="1" x14ac:dyDescent="0.25">
      <c r="A32" s="458" t="s">
        <v>186</v>
      </c>
      <c r="B32" s="458"/>
      <c r="C32" s="458"/>
      <c r="D32" s="458"/>
      <c r="E32" s="458"/>
      <c r="F32" s="458"/>
      <c r="G32" s="458"/>
      <c r="H32" s="458"/>
      <c r="I32" s="458"/>
      <c r="J32" s="458"/>
      <c r="K32" s="458"/>
      <c r="L32" s="71"/>
      <c r="M32" s="281"/>
    </row>
    <row r="33" spans="1:13" ht="9" customHeight="1" x14ac:dyDescent="0.25">
      <c r="A33" s="75"/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1"/>
      <c r="M33" s="281"/>
    </row>
    <row r="34" spans="1:13" ht="15" customHeight="1" x14ac:dyDescent="0.25">
      <c r="A34" s="459" t="s">
        <v>181</v>
      </c>
      <c r="B34" s="462" t="s">
        <v>65</v>
      </c>
      <c r="C34" s="462"/>
      <c r="D34" s="463" t="s">
        <v>96</v>
      </c>
      <c r="E34" s="463"/>
      <c r="F34" s="463" t="s">
        <v>97</v>
      </c>
      <c r="G34" s="463"/>
      <c r="H34" s="462" t="s">
        <v>98</v>
      </c>
      <c r="I34" s="462"/>
      <c r="J34" s="463" t="s">
        <v>185</v>
      </c>
      <c r="K34" s="463"/>
      <c r="L34" s="463" t="s">
        <v>187</v>
      </c>
      <c r="M34" s="463"/>
    </row>
    <row r="35" spans="1:13" ht="15" customHeight="1" x14ac:dyDescent="0.25">
      <c r="A35" s="460"/>
      <c r="B35" s="56" t="s">
        <v>182</v>
      </c>
      <c r="C35" s="280" t="s">
        <v>91</v>
      </c>
      <c r="D35" s="56" t="s">
        <v>182</v>
      </c>
      <c r="E35" s="280" t="s">
        <v>91</v>
      </c>
      <c r="F35" s="56" t="s">
        <v>182</v>
      </c>
      <c r="G35" s="280" t="s">
        <v>91</v>
      </c>
      <c r="H35" s="56" t="s">
        <v>182</v>
      </c>
      <c r="I35" s="280" t="s">
        <v>91</v>
      </c>
      <c r="J35" s="56" t="s">
        <v>182</v>
      </c>
      <c r="K35" s="280" t="s">
        <v>91</v>
      </c>
      <c r="L35" s="56" t="s">
        <v>182</v>
      </c>
      <c r="M35" s="280" t="s">
        <v>91</v>
      </c>
    </row>
    <row r="36" spans="1:13" ht="15" customHeight="1" x14ac:dyDescent="0.25">
      <c r="A36" s="58" t="s">
        <v>66</v>
      </c>
      <c r="B36" s="60">
        <v>3606534.09</v>
      </c>
      <c r="C36" s="59">
        <v>3602663.45</v>
      </c>
      <c r="D36" s="60">
        <v>3606534.09</v>
      </c>
      <c r="E36" s="18">
        <v>3643861.39</v>
      </c>
      <c r="F36" s="60"/>
      <c r="G36" s="18"/>
      <c r="H36" s="60"/>
      <c r="I36" s="18"/>
      <c r="J36" s="61">
        <f>+B36+D36+F36+H36</f>
        <v>7213068.1799999997</v>
      </c>
      <c r="K36" s="61">
        <f>+C36+E36+G36+I36</f>
        <v>7246524.8399999999</v>
      </c>
      <c r="L36" s="61">
        <f>+J36+L27</f>
        <v>39105193.149999999</v>
      </c>
      <c r="M36" s="61">
        <f>+K36+M27</f>
        <v>39399068.75</v>
      </c>
    </row>
    <row r="37" spans="1:13" ht="15" customHeight="1" x14ac:dyDescent="0.25">
      <c r="A37" s="58" t="s">
        <v>183</v>
      </c>
      <c r="B37" s="18">
        <v>2804682.91</v>
      </c>
      <c r="C37" s="18">
        <v>3324637.78</v>
      </c>
      <c r="D37" s="18">
        <v>2913493.32</v>
      </c>
      <c r="E37" s="18">
        <v>3742775.23</v>
      </c>
      <c r="F37" s="18"/>
      <c r="G37" s="18"/>
      <c r="H37" s="18"/>
      <c r="I37" s="18"/>
      <c r="J37" s="61">
        <f>+B37+D37+F37+H37</f>
        <v>5718176.2300000004</v>
      </c>
      <c r="K37" s="61">
        <f>+C37+E37+G37+I37</f>
        <v>7067413.0099999998</v>
      </c>
      <c r="L37" s="61">
        <f>+J37+L28</f>
        <v>24703801.990000002</v>
      </c>
      <c r="M37" s="61">
        <f>+K37+M28</f>
        <v>23511836.600000001</v>
      </c>
    </row>
    <row r="38" spans="1:13" ht="15" customHeight="1" x14ac:dyDescent="0.25">
      <c r="A38" s="58" t="s">
        <v>93</v>
      </c>
      <c r="B38" s="24">
        <f t="shared" ref="B38:K38" si="3">SUM(B36:B37)</f>
        <v>6411217</v>
      </c>
      <c r="C38" s="24">
        <f t="shared" si="3"/>
        <v>6927301.2300000004</v>
      </c>
      <c r="D38" s="24">
        <f t="shared" si="3"/>
        <v>6520027.4100000001</v>
      </c>
      <c r="E38" s="24">
        <f t="shared" si="3"/>
        <v>7386636.6200000001</v>
      </c>
      <c r="F38" s="24">
        <f t="shared" si="3"/>
        <v>0</v>
      </c>
      <c r="G38" s="24">
        <f t="shared" si="3"/>
        <v>0</v>
      </c>
      <c r="H38" s="24">
        <f t="shared" si="3"/>
        <v>0</v>
      </c>
      <c r="I38" s="24">
        <f t="shared" si="3"/>
        <v>0</v>
      </c>
      <c r="J38" s="64">
        <f t="shared" si="3"/>
        <v>12931244.41</v>
      </c>
      <c r="K38" s="64">
        <f t="shared" si="3"/>
        <v>14313937.85</v>
      </c>
      <c r="L38" s="64">
        <f>SUM(L36:L37)</f>
        <v>63808995.140000001</v>
      </c>
      <c r="M38" s="64">
        <f>SUM(M36:M37)</f>
        <v>62910905.350000001</v>
      </c>
    </row>
    <row r="39" spans="1:13" ht="15" customHeight="1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78"/>
      <c r="K39" s="78"/>
      <c r="L39" s="71"/>
      <c r="M39" s="281"/>
    </row>
    <row r="40" spans="1:13" ht="15" hidden="1" customHeight="1" x14ac:dyDescent="0.25">
      <c r="A40" s="79" t="s">
        <v>188</v>
      </c>
      <c r="B40" s="65"/>
      <c r="C40" s="62"/>
      <c r="D40" s="62"/>
      <c r="E40" s="62"/>
      <c r="F40" s="62"/>
      <c r="G40" s="62"/>
      <c r="H40" s="62"/>
      <c r="I40" s="62"/>
      <c r="J40" s="62"/>
      <c r="K40" s="62"/>
      <c r="L40" s="71"/>
      <c r="M40" s="281"/>
    </row>
    <row r="41" spans="1:13" ht="15" hidden="1" customHeight="1" x14ac:dyDescent="0.25">
      <c r="A41" s="464" t="s">
        <v>84</v>
      </c>
      <c r="B41" s="461" t="s">
        <v>189</v>
      </c>
      <c r="C41" s="461"/>
      <c r="D41" s="62"/>
      <c r="E41" s="62"/>
      <c r="F41" s="62"/>
      <c r="G41" s="62"/>
      <c r="H41" s="62"/>
      <c r="I41" s="62"/>
      <c r="J41" s="62"/>
      <c r="K41" s="62"/>
      <c r="L41" s="71"/>
      <c r="M41" s="281"/>
    </row>
    <row r="42" spans="1:13" ht="15" hidden="1" customHeight="1" x14ac:dyDescent="0.25">
      <c r="A42" s="465"/>
      <c r="B42" s="56" t="s">
        <v>90</v>
      </c>
      <c r="C42" s="280" t="s">
        <v>91</v>
      </c>
      <c r="D42" s="62"/>
      <c r="E42" s="62"/>
      <c r="F42" s="62"/>
      <c r="G42" s="62"/>
      <c r="H42" s="62"/>
      <c r="I42" s="62"/>
      <c r="J42" s="62"/>
      <c r="K42" s="62"/>
      <c r="L42" s="71"/>
      <c r="M42" s="281"/>
    </row>
    <row r="43" spans="1:13" ht="15" hidden="1" customHeight="1" x14ac:dyDescent="0.25">
      <c r="A43" s="80" t="s">
        <v>66</v>
      </c>
      <c r="B43" s="81">
        <f>+J18+J27+J36</f>
        <v>39105193.149999999</v>
      </c>
      <c r="C43" s="81">
        <f>+K18+K27+K36</f>
        <v>39399068.75</v>
      </c>
      <c r="D43" s="62"/>
      <c r="E43" s="62"/>
      <c r="F43" s="62"/>
      <c r="G43" s="62"/>
      <c r="H43" s="62"/>
      <c r="I43" s="62"/>
      <c r="J43" s="62"/>
      <c r="K43" s="62"/>
      <c r="L43" s="71"/>
      <c r="M43" s="281"/>
    </row>
    <row r="44" spans="1:13" ht="15" hidden="1" customHeight="1" x14ac:dyDescent="0.25">
      <c r="A44" s="58" t="s">
        <v>183</v>
      </c>
      <c r="B44" s="81">
        <f>+J19+J28+J37</f>
        <v>24703801.990000002</v>
      </c>
      <c r="C44" s="81">
        <f>+K19+K28+K37</f>
        <v>23511836.600000001</v>
      </c>
      <c r="D44" s="62"/>
      <c r="E44" s="62"/>
      <c r="F44" s="62"/>
      <c r="G44" s="62"/>
      <c r="H44" s="62"/>
      <c r="I44" s="62"/>
      <c r="J44" s="62"/>
      <c r="K44" s="62"/>
      <c r="L44" s="71"/>
      <c r="M44" s="281"/>
    </row>
    <row r="45" spans="1:13" ht="15" hidden="1" customHeight="1" thickBot="1" x14ac:dyDescent="0.3">
      <c r="A45" s="80" t="s">
        <v>93</v>
      </c>
      <c r="B45" s="263">
        <f>SUM(B43:B44)</f>
        <v>63808995.140000001</v>
      </c>
      <c r="C45" s="264">
        <f>SUM(C43:C44)</f>
        <v>62910905.350000001</v>
      </c>
      <c r="D45" s="62"/>
      <c r="E45" s="62"/>
      <c r="F45" s="62"/>
      <c r="G45" s="62"/>
      <c r="H45" s="62"/>
      <c r="I45" s="62"/>
      <c r="J45" s="62"/>
      <c r="K45" s="62"/>
      <c r="L45" s="71"/>
      <c r="M45" s="281"/>
    </row>
    <row r="46" spans="1:13" x14ac:dyDescent="0.25">
      <c r="D46" s="62"/>
      <c r="E46" s="62"/>
      <c r="F46" s="62"/>
      <c r="G46" s="62"/>
      <c r="H46" s="62"/>
      <c r="I46" s="62"/>
      <c r="J46" s="62"/>
      <c r="K46" s="62"/>
      <c r="L46" s="71"/>
      <c r="M46" s="281"/>
    </row>
    <row r="69" spans="1:11" x14ac:dyDescent="0.25">
      <c r="A69" s="43" t="s">
        <v>53</v>
      </c>
      <c r="C69" s="12" t="s">
        <v>79</v>
      </c>
      <c r="D69" s="12"/>
      <c r="E69" s="12"/>
      <c r="F69" s="27" t="s">
        <v>76</v>
      </c>
      <c r="H69" t="s">
        <v>59</v>
      </c>
    </row>
    <row r="70" spans="1:11" x14ac:dyDescent="0.25">
      <c r="C70" s="432" t="s">
        <v>77</v>
      </c>
      <c r="D70" s="432"/>
      <c r="E70" s="432"/>
      <c r="F70" s="27"/>
      <c r="G70" s="27"/>
      <c r="H70" s="27" t="s">
        <v>173</v>
      </c>
      <c r="I70" s="27"/>
      <c r="J70" s="27"/>
      <c r="K70" s="27"/>
    </row>
    <row r="71" spans="1:11" x14ac:dyDescent="0.25">
      <c r="C71" s="432" t="s">
        <v>99</v>
      </c>
      <c r="D71" s="432"/>
      <c r="E71" s="432"/>
      <c r="F71" s="27"/>
      <c r="G71" s="27"/>
      <c r="H71" s="27" t="s">
        <v>174</v>
      </c>
      <c r="I71" s="27"/>
      <c r="J71" s="27"/>
      <c r="K71" s="27"/>
    </row>
    <row r="72" spans="1:11" x14ac:dyDescent="0.25">
      <c r="A72" s="43" t="s">
        <v>58</v>
      </c>
      <c r="C72" s="27" t="s">
        <v>202</v>
      </c>
      <c r="G72" s="45"/>
      <c r="H72" s="45"/>
      <c r="I72" s="45"/>
    </row>
  </sheetData>
  <mergeCells count="32">
    <mergeCell ref="A41:A42"/>
    <mergeCell ref="B41:C41"/>
    <mergeCell ref="C70:E70"/>
    <mergeCell ref="C71:E71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68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13" workbookViewId="0">
      <selection activeCell="A9" sqref="A9:K9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51"/>
    </row>
    <row r="6" spans="1:27" ht="15.75" thickBot="1" x14ac:dyDescent="0.3"/>
    <row r="7" spans="1:27" ht="16.5" thickBot="1" x14ac:dyDescent="0.3">
      <c r="B7" s="455" t="s">
        <v>0</v>
      </c>
      <c r="C7" s="456"/>
      <c r="J7" s="52" t="s">
        <v>179</v>
      </c>
    </row>
    <row r="8" spans="1:27" ht="15.75" x14ac:dyDescent="0.25">
      <c r="J8" s="53"/>
    </row>
    <row r="9" spans="1:27" x14ac:dyDescent="0.25">
      <c r="A9" s="406" t="s">
        <v>1</v>
      </c>
      <c r="B9" s="406"/>
      <c r="C9" s="406"/>
      <c r="D9" s="406"/>
      <c r="E9" s="406"/>
      <c r="F9" s="406"/>
      <c r="G9" s="406"/>
      <c r="H9" s="406"/>
      <c r="I9" s="406"/>
      <c r="J9" s="406"/>
      <c r="K9" s="40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406" t="s">
        <v>2</v>
      </c>
      <c r="B10" s="406"/>
      <c r="C10" s="406"/>
      <c r="D10" s="406"/>
      <c r="E10" s="406"/>
      <c r="F10" s="406"/>
      <c r="G10" s="406"/>
      <c r="H10" s="406"/>
      <c r="I10" s="406"/>
      <c r="J10" s="406"/>
      <c r="K10" s="406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406" t="s">
        <v>83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457" t="s">
        <v>139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</row>
    <row r="14" spans="1:27" ht="15" customHeight="1" x14ac:dyDescent="0.25">
      <c r="A14" s="458" t="s">
        <v>180</v>
      </c>
      <c r="B14" s="458"/>
      <c r="C14" s="458"/>
      <c r="D14" s="458"/>
      <c r="E14" s="458"/>
      <c r="F14" s="458"/>
      <c r="G14" s="458"/>
      <c r="H14" s="458"/>
      <c r="I14" s="458"/>
      <c r="J14" s="458"/>
      <c r="K14" s="458"/>
      <c r="L14" s="54"/>
      <c r="M14" s="55"/>
    </row>
    <row r="15" spans="1:27" ht="9" customHeight="1" x14ac:dyDescent="0.25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27" x14ac:dyDescent="0.25">
      <c r="A16" s="459" t="s">
        <v>181</v>
      </c>
      <c r="B16" s="462" t="s">
        <v>85</v>
      </c>
      <c r="C16" s="462"/>
      <c r="D16" s="463" t="s">
        <v>86</v>
      </c>
      <c r="E16" s="463"/>
      <c r="F16" s="463" t="s">
        <v>87</v>
      </c>
      <c r="G16" s="463"/>
      <c r="H16" s="462" t="s">
        <v>88</v>
      </c>
      <c r="I16" s="462"/>
      <c r="J16" s="463" t="s">
        <v>120</v>
      </c>
      <c r="K16" s="463"/>
      <c r="L16" s="23"/>
      <c r="M16" s="23"/>
    </row>
    <row r="17" spans="1:13" x14ac:dyDescent="0.25">
      <c r="A17" s="460"/>
      <c r="B17" s="375" t="s">
        <v>182</v>
      </c>
      <c r="C17" s="352" t="s">
        <v>91</v>
      </c>
      <c r="D17" s="375" t="s">
        <v>182</v>
      </c>
      <c r="E17" s="352" t="s">
        <v>91</v>
      </c>
      <c r="F17" s="375" t="s">
        <v>182</v>
      </c>
      <c r="G17" s="352" t="s">
        <v>91</v>
      </c>
      <c r="H17" s="375" t="s">
        <v>182</v>
      </c>
      <c r="I17" s="352" t="s">
        <v>91</v>
      </c>
      <c r="J17" s="375" t="s">
        <v>182</v>
      </c>
      <c r="K17" s="352" t="s">
        <v>91</v>
      </c>
      <c r="L17" s="376"/>
      <c r="M17" s="376"/>
    </row>
    <row r="18" spans="1:13" x14ac:dyDescent="0.25">
      <c r="A18" s="58" t="s">
        <v>66</v>
      </c>
      <c r="B18" s="59">
        <v>3606534.09</v>
      </c>
      <c r="C18" s="59">
        <v>3001907.15</v>
      </c>
      <c r="D18" s="59">
        <v>3606534.09</v>
      </c>
      <c r="E18" s="60">
        <v>3000995.38</v>
      </c>
      <c r="F18" s="59">
        <v>3606534.09</v>
      </c>
      <c r="G18" s="60">
        <v>4933177.0999999996</v>
      </c>
      <c r="H18" s="59">
        <v>3606534.09</v>
      </c>
      <c r="I18" s="59">
        <v>3626273.41</v>
      </c>
      <c r="J18" s="61">
        <f t="shared" ref="J18:K20" si="0">+B18+D18+F18+H18</f>
        <v>14426136.359999999</v>
      </c>
      <c r="K18" s="61">
        <f t="shared" si="0"/>
        <v>14562353.039999999</v>
      </c>
      <c r="L18" s="377"/>
      <c r="M18" s="377"/>
    </row>
    <row r="19" spans="1:13" x14ac:dyDescent="0.25">
      <c r="A19" s="58" t="s">
        <v>183</v>
      </c>
      <c r="B19" s="18">
        <v>3340</v>
      </c>
      <c r="C19" s="18">
        <v>0</v>
      </c>
      <c r="D19" s="18">
        <v>354218.4</v>
      </c>
      <c r="E19" s="60">
        <v>11403.26</v>
      </c>
      <c r="F19" s="18">
        <v>3094423.04</v>
      </c>
      <c r="G19" s="60">
        <v>1594516.3</v>
      </c>
      <c r="H19" s="18">
        <v>2949873.22</v>
      </c>
      <c r="I19" s="59">
        <v>1178460.98</v>
      </c>
      <c r="J19" s="61">
        <f t="shared" si="0"/>
        <v>6401854.6600000001</v>
      </c>
      <c r="K19" s="61">
        <f t="shared" si="0"/>
        <v>2784380.54</v>
      </c>
      <c r="L19" s="377"/>
      <c r="M19" s="377"/>
    </row>
    <row r="20" spans="1:13" ht="15.75" x14ac:dyDescent="0.3">
      <c r="A20" s="58" t="s">
        <v>92</v>
      </c>
      <c r="B20" s="18">
        <v>0</v>
      </c>
      <c r="C20" s="63">
        <v>0</v>
      </c>
      <c r="D20" s="18">
        <v>0</v>
      </c>
      <c r="E20" s="16">
        <v>0</v>
      </c>
      <c r="F20" s="18">
        <v>0</v>
      </c>
      <c r="G20" s="63">
        <v>0</v>
      </c>
      <c r="H20" s="18">
        <v>0</v>
      </c>
      <c r="I20" s="59">
        <v>0</v>
      </c>
      <c r="J20" s="61">
        <f t="shared" si="0"/>
        <v>0</v>
      </c>
      <c r="K20" s="61">
        <f t="shared" si="0"/>
        <v>0</v>
      </c>
      <c r="L20" s="377"/>
      <c r="M20" s="377"/>
    </row>
    <row r="21" spans="1:13" x14ac:dyDescent="0.25">
      <c r="A21" s="58" t="s">
        <v>93</v>
      </c>
      <c r="B21" s="24">
        <f t="shared" ref="B21:K21" si="1">SUM(B18:B20)</f>
        <v>3609874.09</v>
      </c>
      <c r="C21" s="24">
        <f t="shared" si="1"/>
        <v>3001907.15</v>
      </c>
      <c r="D21" s="24">
        <f t="shared" si="1"/>
        <v>3960752.4899999998</v>
      </c>
      <c r="E21" s="24">
        <f t="shared" si="1"/>
        <v>3012398.6399999997</v>
      </c>
      <c r="F21" s="24">
        <f t="shared" si="1"/>
        <v>6700957.1299999999</v>
      </c>
      <c r="G21" s="24">
        <f t="shared" si="1"/>
        <v>6527693.3999999994</v>
      </c>
      <c r="H21" s="24">
        <f t="shared" si="1"/>
        <v>6556407.3100000005</v>
      </c>
      <c r="I21" s="24">
        <f t="shared" si="1"/>
        <v>4804734.3900000006</v>
      </c>
      <c r="J21" s="24">
        <f t="shared" si="1"/>
        <v>20827991.02</v>
      </c>
      <c r="K21" s="24">
        <f t="shared" si="1"/>
        <v>17346733.579999998</v>
      </c>
      <c r="L21" s="378"/>
      <c r="M21" s="377"/>
    </row>
    <row r="22" spans="1:13" x14ac:dyDescent="0.25">
      <c r="A22" s="23"/>
      <c r="B22" s="66"/>
      <c r="C22" s="67"/>
      <c r="D22" s="67"/>
      <c r="E22" s="67"/>
      <c r="F22" s="67"/>
      <c r="G22" s="67"/>
      <c r="H22" s="67"/>
      <c r="I22" s="67"/>
      <c r="J22" s="68"/>
      <c r="K22" s="67"/>
      <c r="L22" s="67"/>
      <c r="M22" s="66"/>
    </row>
    <row r="23" spans="1:13" ht="15" customHeight="1" x14ac:dyDescent="0.25">
      <c r="A23" s="466" t="s">
        <v>184</v>
      </c>
      <c r="B23" s="466"/>
      <c r="C23" s="466"/>
      <c r="D23" s="466"/>
      <c r="E23" s="466"/>
      <c r="F23" s="466"/>
      <c r="G23" s="466"/>
      <c r="H23" s="466"/>
      <c r="I23" s="466"/>
      <c r="J23" s="466"/>
      <c r="K23" s="466"/>
      <c r="L23" s="379"/>
      <c r="M23" s="75"/>
    </row>
    <row r="24" spans="1:13" ht="15" customHeight="1" x14ac:dyDescent="0.25">
      <c r="A24" s="75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379"/>
      <c r="M24" s="75"/>
    </row>
    <row r="25" spans="1:13" ht="15" customHeight="1" x14ac:dyDescent="0.25">
      <c r="A25" s="459" t="s">
        <v>181</v>
      </c>
      <c r="B25" s="462" t="s">
        <v>94</v>
      </c>
      <c r="C25" s="462"/>
      <c r="D25" s="463" t="s">
        <v>95</v>
      </c>
      <c r="E25" s="463"/>
      <c r="F25" s="463" t="s">
        <v>63</v>
      </c>
      <c r="G25" s="463"/>
      <c r="H25" s="462" t="s">
        <v>64</v>
      </c>
      <c r="I25" s="462"/>
      <c r="J25" s="463" t="s">
        <v>185</v>
      </c>
      <c r="K25" s="463"/>
      <c r="L25" s="463" t="s">
        <v>169</v>
      </c>
      <c r="M25" s="463"/>
    </row>
    <row r="26" spans="1:13" ht="15" customHeight="1" x14ac:dyDescent="0.25">
      <c r="A26" s="460"/>
      <c r="B26" s="375" t="s">
        <v>182</v>
      </c>
      <c r="C26" s="352" t="s">
        <v>91</v>
      </c>
      <c r="D26" s="375" t="s">
        <v>182</v>
      </c>
      <c r="E26" s="352" t="s">
        <v>91</v>
      </c>
      <c r="F26" s="375" t="s">
        <v>182</v>
      </c>
      <c r="G26" s="352" t="s">
        <v>91</v>
      </c>
      <c r="H26" s="375" t="s">
        <v>182</v>
      </c>
      <c r="I26" s="352" t="s">
        <v>91</v>
      </c>
      <c r="J26" s="375" t="s">
        <v>182</v>
      </c>
      <c r="K26" s="352" t="s">
        <v>91</v>
      </c>
      <c r="L26" s="375" t="s">
        <v>182</v>
      </c>
      <c r="M26" s="352" t="s">
        <v>91</v>
      </c>
    </row>
    <row r="27" spans="1:13" ht="15" customHeight="1" x14ac:dyDescent="0.25">
      <c r="A27" s="58" t="s">
        <v>66</v>
      </c>
      <c r="B27" s="60">
        <v>3606534.09</v>
      </c>
      <c r="C27" s="60">
        <v>3655693.14</v>
      </c>
      <c r="D27" s="59">
        <v>3606534.09</v>
      </c>
      <c r="E27" s="60">
        <v>3662737.1</v>
      </c>
      <c r="F27" s="59">
        <v>6646386.3399999999</v>
      </c>
      <c r="G27" s="59">
        <v>6644750.4100000001</v>
      </c>
      <c r="H27" s="59">
        <v>3606534.09</v>
      </c>
      <c r="I27" s="60">
        <v>3627010.22</v>
      </c>
      <c r="J27" s="61">
        <f>+B27+D27+F27+H27</f>
        <v>17465988.609999999</v>
      </c>
      <c r="K27" s="61">
        <f>+C27+E27+G27+I27</f>
        <v>17590190.870000001</v>
      </c>
      <c r="L27" s="61">
        <f>+J27+J18</f>
        <v>31892124.969999999</v>
      </c>
      <c r="M27" s="61">
        <f>+K27+K18</f>
        <v>32152543.91</v>
      </c>
    </row>
    <row r="28" spans="1:13" ht="15" customHeight="1" x14ac:dyDescent="0.25">
      <c r="A28" s="58" t="s">
        <v>183</v>
      </c>
      <c r="B28" s="18">
        <v>3515905.61</v>
      </c>
      <c r="C28" s="18">
        <v>3556500.32</v>
      </c>
      <c r="D28" s="18">
        <v>2834669.57</v>
      </c>
      <c r="E28" s="18">
        <v>4299903.99</v>
      </c>
      <c r="F28" s="18">
        <v>3430327.3</v>
      </c>
      <c r="G28" s="18">
        <v>3189628.02</v>
      </c>
      <c r="H28" s="18">
        <v>2802868.62</v>
      </c>
      <c r="I28" s="59">
        <v>2614010.7200000002</v>
      </c>
      <c r="J28" s="61">
        <f>+B28+D28+F28+H28</f>
        <v>12583771.100000001</v>
      </c>
      <c r="K28" s="61">
        <f>+C28+E28+G28+I28</f>
        <v>13660043.050000001</v>
      </c>
      <c r="L28" s="61">
        <f>+J28+J19</f>
        <v>18985625.760000002</v>
      </c>
      <c r="M28" s="61">
        <f>+K28+K19</f>
        <v>16444423.59</v>
      </c>
    </row>
    <row r="29" spans="1:13" ht="15" customHeight="1" x14ac:dyDescent="0.25">
      <c r="A29" s="58" t="s">
        <v>93</v>
      </c>
      <c r="B29" s="24">
        <f t="shared" ref="B29:K29" si="2">SUM(B27:B28)</f>
        <v>7122439.6999999993</v>
      </c>
      <c r="C29" s="24">
        <f t="shared" si="2"/>
        <v>7212193.46</v>
      </c>
      <c r="D29" s="24">
        <f t="shared" si="2"/>
        <v>6441203.6600000001</v>
      </c>
      <c r="E29" s="24">
        <f t="shared" si="2"/>
        <v>7962641.0899999999</v>
      </c>
      <c r="F29" s="24">
        <f t="shared" si="2"/>
        <v>10076713.640000001</v>
      </c>
      <c r="G29" s="24">
        <f t="shared" si="2"/>
        <v>9834378.4299999997</v>
      </c>
      <c r="H29" s="24">
        <f t="shared" si="2"/>
        <v>6409402.71</v>
      </c>
      <c r="I29" s="24">
        <f t="shared" si="2"/>
        <v>6241020.9400000004</v>
      </c>
      <c r="J29" s="64">
        <f t="shared" si="2"/>
        <v>30049759.710000001</v>
      </c>
      <c r="K29" s="64">
        <f t="shared" si="2"/>
        <v>31250233.920000002</v>
      </c>
      <c r="L29" s="64">
        <f>SUM(L27:L28)</f>
        <v>50877750.730000004</v>
      </c>
      <c r="M29" s="64">
        <f>SUM(M27:M28)</f>
        <v>48596967.5</v>
      </c>
    </row>
    <row r="30" spans="1:13" ht="15" customHeight="1" x14ac:dyDescent="0.25">
      <c r="A30" s="72"/>
      <c r="B30" s="73"/>
      <c r="C30" s="73"/>
      <c r="D30" s="73"/>
      <c r="E30" s="73"/>
      <c r="F30" s="73"/>
      <c r="G30" s="73"/>
      <c r="H30" s="73"/>
      <c r="I30" s="73"/>
      <c r="J30" s="74"/>
      <c r="K30" s="74"/>
      <c r="L30" s="379"/>
      <c r="M30" s="75"/>
    </row>
    <row r="31" spans="1:13" ht="15" customHeight="1" x14ac:dyDescent="0.25">
      <c r="A31" s="72"/>
      <c r="B31" s="73"/>
      <c r="C31" s="73"/>
      <c r="D31" s="73"/>
      <c r="E31" s="73"/>
      <c r="F31" s="73"/>
      <c r="G31" s="73"/>
      <c r="H31" s="73"/>
      <c r="I31" s="73"/>
      <c r="J31" s="74"/>
      <c r="K31" s="74"/>
      <c r="L31" s="379"/>
      <c r="M31" s="75"/>
    </row>
    <row r="32" spans="1:13" ht="15" customHeight="1" x14ac:dyDescent="0.25">
      <c r="A32" s="466" t="s">
        <v>186</v>
      </c>
      <c r="B32" s="466"/>
      <c r="C32" s="466"/>
      <c r="D32" s="466"/>
      <c r="E32" s="466"/>
      <c r="F32" s="466"/>
      <c r="G32" s="466"/>
      <c r="H32" s="466"/>
      <c r="I32" s="466"/>
      <c r="J32" s="466"/>
      <c r="K32" s="466"/>
      <c r="L32" s="379"/>
      <c r="M32" s="75"/>
    </row>
    <row r="33" spans="1:13" ht="9" customHeight="1" x14ac:dyDescent="0.25">
      <c r="A33" s="75"/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379"/>
      <c r="M33" s="75"/>
    </row>
    <row r="34" spans="1:13" ht="15" customHeight="1" x14ac:dyDescent="0.25">
      <c r="A34" s="459" t="s">
        <v>181</v>
      </c>
      <c r="B34" s="462" t="s">
        <v>65</v>
      </c>
      <c r="C34" s="462"/>
      <c r="D34" s="463" t="s">
        <v>96</v>
      </c>
      <c r="E34" s="463"/>
      <c r="F34" s="463" t="s">
        <v>97</v>
      </c>
      <c r="G34" s="463"/>
      <c r="H34" s="462" t="s">
        <v>98</v>
      </c>
      <c r="I34" s="462"/>
      <c r="J34" s="463" t="s">
        <v>185</v>
      </c>
      <c r="K34" s="463"/>
      <c r="L34" s="463" t="s">
        <v>187</v>
      </c>
      <c r="M34" s="463"/>
    </row>
    <row r="35" spans="1:13" ht="15" customHeight="1" x14ac:dyDescent="0.25">
      <c r="A35" s="460"/>
      <c r="B35" s="375" t="s">
        <v>182</v>
      </c>
      <c r="C35" s="352" t="s">
        <v>91</v>
      </c>
      <c r="D35" s="375" t="s">
        <v>182</v>
      </c>
      <c r="E35" s="352" t="s">
        <v>91</v>
      </c>
      <c r="F35" s="375" t="s">
        <v>182</v>
      </c>
      <c r="G35" s="352" t="s">
        <v>91</v>
      </c>
      <c r="H35" s="375" t="s">
        <v>182</v>
      </c>
      <c r="I35" s="352" t="s">
        <v>91</v>
      </c>
      <c r="J35" s="375" t="s">
        <v>182</v>
      </c>
      <c r="K35" s="352" t="s">
        <v>91</v>
      </c>
      <c r="L35" s="375" t="s">
        <v>182</v>
      </c>
      <c r="M35" s="352" t="s">
        <v>91</v>
      </c>
    </row>
    <row r="36" spans="1:13" ht="15" customHeight="1" x14ac:dyDescent="0.25">
      <c r="A36" s="58" t="s">
        <v>66</v>
      </c>
      <c r="B36" s="60">
        <v>3606534.09</v>
      </c>
      <c r="C36" s="59">
        <v>3602663.45</v>
      </c>
      <c r="D36" s="60">
        <v>3606534.09</v>
      </c>
      <c r="E36" s="18">
        <v>3643861.39</v>
      </c>
      <c r="F36" s="60">
        <v>3606534.09</v>
      </c>
      <c r="G36" s="18">
        <v>3699488.54</v>
      </c>
      <c r="H36" s="60"/>
      <c r="I36" s="18"/>
      <c r="J36" s="61">
        <f>+B36+D36+F36+H36</f>
        <v>10819602.27</v>
      </c>
      <c r="K36" s="61">
        <f>+C36+E36+G36+I36</f>
        <v>10946013.379999999</v>
      </c>
      <c r="L36" s="61">
        <f>+J36+L27</f>
        <v>42711727.239999995</v>
      </c>
      <c r="M36" s="61">
        <f>+K36+M27</f>
        <v>43098557.289999999</v>
      </c>
    </row>
    <row r="37" spans="1:13" ht="15" customHeight="1" x14ac:dyDescent="0.25">
      <c r="A37" s="58" t="s">
        <v>183</v>
      </c>
      <c r="B37" s="18">
        <v>2804682.91</v>
      </c>
      <c r="C37" s="18">
        <v>3324637.78</v>
      </c>
      <c r="D37" s="18">
        <v>2913493.32</v>
      </c>
      <c r="E37" s="18">
        <v>3742775.23</v>
      </c>
      <c r="F37" s="18">
        <v>2956219.53</v>
      </c>
      <c r="G37" s="18">
        <v>4075865.05</v>
      </c>
      <c r="H37" s="18"/>
      <c r="I37" s="18"/>
      <c r="J37" s="61">
        <f>+B37+D37+F37+H37</f>
        <v>8674395.7599999998</v>
      </c>
      <c r="K37" s="61">
        <f>+C37+E37+G37+I37</f>
        <v>11143278.059999999</v>
      </c>
      <c r="L37" s="61">
        <f>+J37+L28</f>
        <v>27660021.520000003</v>
      </c>
      <c r="M37" s="61">
        <f>+K37+M28</f>
        <v>27587701.649999999</v>
      </c>
    </row>
    <row r="38" spans="1:13" ht="15" customHeight="1" x14ac:dyDescent="0.25">
      <c r="A38" s="58" t="s">
        <v>93</v>
      </c>
      <c r="B38" s="24">
        <f t="shared" ref="B38:K38" si="3">SUM(B36:B37)</f>
        <v>6411217</v>
      </c>
      <c r="C38" s="24">
        <f t="shared" si="3"/>
        <v>6927301.2300000004</v>
      </c>
      <c r="D38" s="24">
        <f t="shared" si="3"/>
        <v>6520027.4100000001</v>
      </c>
      <c r="E38" s="24">
        <f t="shared" si="3"/>
        <v>7386636.6200000001</v>
      </c>
      <c r="F38" s="24">
        <f t="shared" si="3"/>
        <v>6562753.6199999992</v>
      </c>
      <c r="G38" s="24">
        <f t="shared" si="3"/>
        <v>7775353.5899999999</v>
      </c>
      <c r="H38" s="24">
        <f t="shared" si="3"/>
        <v>0</v>
      </c>
      <c r="I38" s="24">
        <f t="shared" si="3"/>
        <v>0</v>
      </c>
      <c r="J38" s="64">
        <f t="shared" si="3"/>
        <v>19493998.030000001</v>
      </c>
      <c r="K38" s="64">
        <f t="shared" si="3"/>
        <v>22089291.439999998</v>
      </c>
      <c r="L38" s="64">
        <f>SUM(L36:L37)</f>
        <v>70371748.75999999</v>
      </c>
      <c r="M38" s="64">
        <f>SUM(M36:M37)</f>
        <v>70686258.939999998</v>
      </c>
    </row>
    <row r="39" spans="1:13" ht="15" customHeight="1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78"/>
      <c r="K39" s="78"/>
      <c r="L39" s="71"/>
      <c r="M39" s="354"/>
    </row>
    <row r="40" spans="1:13" ht="15" hidden="1" customHeight="1" x14ac:dyDescent="0.25">
      <c r="A40" s="79" t="s">
        <v>188</v>
      </c>
      <c r="B40" s="65"/>
      <c r="C40" s="62"/>
      <c r="D40" s="62"/>
      <c r="E40" s="62"/>
      <c r="F40" s="62"/>
      <c r="G40" s="62"/>
      <c r="H40" s="62"/>
      <c r="I40" s="62"/>
      <c r="J40" s="62"/>
      <c r="K40" s="62"/>
      <c r="L40" s="71"/>
      <c r="M40" s="354"/>
    </row>
    <row r="41" spans="1:13" ht="15" hidden="1" customHeight="1" x14ac:dyDescent="0.25">
      <c r="A41" s="464" t="s">
        <v>84</v>
      </c>
      <c r="B41" s="461" t="s">
        <v>189</v>
      </c>
      <c r="C41" s="461"/>
      <c r="D41" s="62"/>
      <c r="E41" s="62"/>
      <c r="F41" s="62"/>
      <c r="G41" s="62"/>
      <c r="H41" s="62"/>
      <c r="I41" s="62"/>
      <c r="J41" s="62"/>
      <c r="K41" s="62"/>
      <c r="L41" s="71"/>
      <c r="M41" s="354"/>
    </row>
    <row r="42" spans="1:13" ht="15" hidden="1" customHeight="1" x14ac:dyDescent="0.25">
      <c r="A42" s="465"/>
      <c r="B42" s="56" t="s">
        <v>90</v>
      </c>
      <c r="C42" s="353" t="s">
        <v>91</v>
      </c>
      <c r="D42" s="62"/>
      <c r="E42" s="62"/>
      <c r="F42" s="62"/>
      <c r="G42" s="62"/>
      <c r="H42" s="62"/>
      <c r="I42" s="62"/>
      <c r="J42" s="62"/>
      <c r="K42" s="62"/>
      <c r="L42" s="71"/>
      <c r="M42" s="354"/>
    </row>
    <row r="43" spans="1:13" ht="15" hidden="1" customHeight="1" x14ac:dyDescent="0.25">
      <c r="A43" s="80" t="s">
        <v>66</v>
      </c>
      <c r="B43" s="81">
        <f>+J18+J27+J36</f>
        <v>42711727.239999995</v>
      </c>
      <c r="C43" s="81">
        <f>+K18+K27+K36</f>
        <v>43098557.289999999</v>
      </c>
      <c r="D43" s="62"/>
      <c r="E43" s="62"/>
      <c r="F43" s="62"/>
      <c r="G43" s="62"/>
      <c r="H43" s="62"/>
      <c r="I43" s="62"/>
      <c r="J43" s="62"/>
      <c r="K43" s="62"/>
      <c r="L43" s="71"/>
      <c r="M43" s="354"/>
    </row>
    <row r="44" spans="1:13" ht="15" hidden="1" customHeight="1" x14ac:dyDescent="0.25">
      <c r="A44" s="58" t="s">
        <v>183</v>
      </c>
      <c r="B44" s="81">
        <f>+J19+J28+J37</f>
        <v>27660021.520000003</v>
      </c>
      <c r="C44" s="81">
        <f>+K19+K28+K37</f>
        <v>27587701.649999999</v>
      </c>
      <c r="D44" s="62"/>
      <c r="E44" s="62"/>
      <c r="F44" s="62"/>
      <c r="G44" s="62"/>
      <c r="H44" s="62"/>
      <c r="I44" s="62"/>
      <c r="J44" s="62"/>
      <c r="K44" s="62"/>
      <c r="L44" s="71"/>
      <c r="M44" s="354"/>
    </row>
    <row r="45" spans="1:13" ht="15" hidden="1" customHeight="1" thickBot="1" x14ac:dyDescent="0.3">
      <c r="A45" s="80" t="s">
        <v>93</v>
      </c>
      <c r="B45" s="263">
        <f>SUM(B43:B44)</f>
        <v>70371748.75999999</v>
      </c>
      <c r="C45" s="264">
        <f>SUM(C43:C44)</f>
        <v>70686258.939999998</v>
      </c>
      <c r="D45" s="62"/>
      <c r="E45" s="62"/>
      <c r="F45" s="62"/>
      <c r="G45" s="62"/>
      <c r="H45" s="62"/>
      <c r="I45" s="62"/>
      <c r="J45" s="62"/>
      <c r="K45" s="62"/>
      <c r="L45" s="71"/>
      <c r="M45" s="354"/>
    </row>
    <row r="46" spans="1:13" x14ac:dyDescent="0.25">
      <c r="D46" s="62"/>
      <c r="E46" s="62"/>
      <c r="F46" s="62"/>
      <c r="G46" s="62"/>
      <c r="H46" s="62"/>
      <c r="I46" s="62"/>
      <c r="J46" s="62"/>
      <c r="K46" s="62"/>
      <c r="L46" s="71"/>
      <c r="M46" s="354"/>
    </row>
    <row r="69" spans="1:11" x14ac:dyDescent="0.25">
      <c r="A69" s="43" t="s">
        <v>53</v>
      </c>
      <c r="C69" s="12" t="s">
        <v>79</v>
      </c>
      <c r="D69" s="12"/>
      <c r="E69" s="12"/>
      <c r="F69" s="27" t="s">
        <v>76</v>
      </c>
      <c r="H69" t="s">
        <v>59</v>
      </c>
    </row>
    <row r="70" spans="1:11" x14ac:dyDescent="0.25">
      <c r="C70" s="432" t="s">
        <v>77</v>
      </c>
      <c r="D70" s="432"/>
      <c r="E70" s="432"/>
      <c r="F70" s="27"/>
      <c r="G70" s="27"/>
      <c r="H70" s="27" t="s">
        <v>173</v>
      </c>
      <c r="I70" s="27"/>
      <c r="J70" s="27"/>
      <c r="K70" s="27"/>
    </row>
    <row r="71" spans="1:11" x14ac:dyDescent="0.25">
      <c r="C71" s="432" t="s">
        <v>99</v>
      </c>
      <c r="D71" s="432"/>
      <c r="E71" s="432"/>
      <c r="F71" s="27"/>
      <c r="G71" s="27"/>
      <c r="H71" s="27" t="s">
        <v>174</v>
      </c>
      <c r="I71" s="27"/>
      <c r="J71" s="27"/>
      <c r="K71" s="27"/>
    </row>
    <row r="72" spans="1:11" x14ac:dyDescent="0.25">
      <c r="A72" s="43" t="s">
        <v>58</v>
      </c>
      <c r="C72" s="27" t="s">
        <v>205</v>
      </c>
      <c r="G72" s="45"/>
      <c r="H72" s="45"/>
      <c r="I72" s="45"/>
    </row>
  </sheetData>
  <mergeCells count="32">
    <mergeCell ref="A41:A42"/>
    <mergeCell ref="B41:C41"/>
    <mergeCell ref="C70:E70"/>
    <mergeCell ref="C71:E71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69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36" workbookViewId="0">
      <selection activeCell="H237" sqref="H237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51"/>
    </row>
    <row r="6" spans="1:27" ht="15.75" thickBot="1" x14ac:dyDescent="0.3"/>
    <row r="7" spans="1:27" ht="16.5" thickBot="1" x14ac:dyDescent="0.3">
      <c r="B7" s="455" t="s">
        <v>0</v>
      </c>
      <c r="C7" s="456"/>
      <c r="J7" s="52" t="s">
        <v>179</v>
      </c>
    </row>
    <row r="8" spans="1:27" ht="15.75" x14ac:dyDescent="0.25">
      <c r="J8" s="53"/>
    </row>
    <row r="9" spans="1:27" x14ac:dyDescent="0.25">
      <c r="A9" s="406" t="s">
        <v>1</v>
      </c>
      <c r="B9" s="406"/>
      <c r="C9" s="406"/>
      <c r="D9" s="406"/>
      <c r="E9" s="406"/>
      <c r="F9" s="406"/>
      <c r="G9" s="406"/>
      <c r="H9" s="406"/>
      <c r="I9" s="406"/>
      <c r="J9" s="406"/>
      <c r="K9" s="40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406" t="s">
        <v>2</v>
      </c>
      <c r="B10" s="406"/>
      <c r="C10" s="406"/>
      <c r="D10" s="406"/>
      <c r="E10" s="406"/>
      <c r="F10" s="406"/>
      <c r="G10" s="406"/>
      <c r="H10" s="406"/>
      <c r="I10" s="406"/>
      <c r="J10" s="406"/>
      <c r="K10" s="406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406" t="s">
        <v>83</v>
      </c>
      <c r="B11" s="406"/>
      <c r="C11" s="406"/>
      <c r="D11" s="406"/>
      <c r="E11" s="406"/>
      <c r="F11" s="406"/>
      <c r="G11" s="406"/>
      <c r="H11" s="406"/>
      <c r="I11" s="406"/>
      <c r="J11" s="406"/>
      <c r="K11" s="40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457" t="s">
        <v>139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</row>
    <row r="14" spans="1:27" ht="15" customHeight="1" x14ac:dyDescent="0.25">
      <c r="A14" s="458" t="s">
        <v>180</v>
      </c>
      <c r="B14" s="458"/>
      <c r="C14" s="458"/>
      <c r="D14" s="458"/>
      <c r="E14" s="458"/>
      <c r="F14" s="458"/>
      <c r="G14" s="458"/>
      <c r="H14" s="458"/>
      <c r="I14" s="458"/>
      <c r="J14" s="458"/>
      <c r="K14" s="458"/>
      <c r="L14" s="54"/>
      <c r="M14" s="55"/>
    </row>
    <row r="15" spans="1:27" ht="9" customHeight="1" x14ac:dyDescent="0.25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27" x14ac:dyDescent="0.25">
      <c r="A16" s="459" t="s">
        <v>181</v>
      </c>
      <c r="B16" s="461" t="s">
        <v>85</v>
      </c>
      <c r="C16" s="461"/>
      <c r="D16" s="454" t="s">
        <v>86</v>
      </c>
      <c r="E16" s="454"/>
      <c r="F16" s="454" t="s">
        <v>87</v>
      </c>
      <c r="G16" s="454"/>
      <c r="H16" s="461" t="s">
        <v>88</v>
      </c>
      <c r="I16" s="461"/>
      <c r="J16" s="454" t="s">
        <v>120</v>
      </c>
      <c r="K16" s="454"/>
    </row>
    <row r="17" spans="1:13" x14ac:dyDescent="0.25">
      <c r="A17" s="460"/>
      <c r="B17" s="56" t="s">
        <v>182</v>
      </c>
      <c r="C17" s="401" t="s">
        <v>91</v>
      </c>
      <c r="D17" s="56" t="s">
        <v>182</v>
      </c>
      <c r="E17" s="401" t="s">
        <v>91</v>
      </c>
      <c r="F17" s="56" t="s">
        <v>182</v>
      </c>
      <c r="G17" s="401" t="s">
        <v>91</v>
      </c>
      <c r="H17" s="56" t="s">
        <v>182</v>
      </c>
      <c r="I17" s="401" t="s">
        <v>91</v>
      </c>
      <c r="J17" s="56" t="s">
        <v>182</v>
      </c>
      <c r="K17" s="401" t="s">
        <v>91</v>
      </c>
      <c r="L17" s="57"/>
      <c r="M17" s="57"/>
    </row>
    <row r="18" spans="1:13" x14ac:dyDescent="0.25">
      <c r="A18" s="58" t="s">
        <v>66</v>
      </c>
      <c r="B18" s="59">
        <v>3606534.09</v>
      </c>
      <c r="C18" s="59">
        <v>3001907.15</v>
      </c>
      <c r="D18" s="59">
        <v>3606534.09</v>
      </c>
      <c r="E18" s="60">
        <v>3000995.38</v>
      </c>
      <c r="F18" s="59">
        <v>3606534.09</v>
      </c>
      <c r="G18" s="60">
        <v>4933177.0999999996</v>
      </c>
      <c r="H18" s="59">
        <v>3606534.09</v>
      </c>
      <c r="I18" s="59">
        <v>3626273.41</v>
      </c>
      <c r="J18" s="61">
        <f t="shared" ref="J18:K20" si="0">+B18+D18+F18+H18</f>
        <v>14426136.359999999</v>
      </c>
      <c r="K18" s="61">
        <f t="shared" si="0"/>
        <v>14562353.039999999</v>
      </c>
      <c r="L18" s="62"/>
      <c r="M18" s="62"/>
    </row>
    <row r="19" spans="1:13" x14ac:dyDescent="0.25">
      <c r="A19" s="58" t="s">
        <v>183</v>
      </c>
      <c r="B19" s="18">
        <v>3340</v>
      </c>
      <c r="C19" s="18">
        <v>0</v>
      </c>
      <c r="D19" s="18">
        <v>354218.4</v>
      </c>
      <c r="E19" s="60">
        <v>11403.26</v>
      </c>
      <c r="F19" s="18">
        <v>3094423.04</v>
      </c>
      <c r="G19" s="60">
        <v>1594516.3</v>
      </c>
      <c r="H19" s="18">
        <v>2949873.22</v>
      </c>
      <c r="I19" s="59">
        <v>1178460.98</v>
      </c>
      <c r="J19" s="61">
        <f t="shared" si="0"/>
        <v>6401854.6600000001</v>
      </c>
      <c r="K19" s="61">
        <f t="shared" si="0"/>
        <v>2784380.54</v>
      </c>
      <c r="L19" s="62"/>
      <c r="M19" s="62"/>
    </row>
    <row r="20" spans="1:13" ht="15.75" x14ac:dyDescent="0.3">
      <c r="A20" s="58" t="s">
        <v>92</v>
      </c>
      <c r="B20" s="18">
        <v>0</v>
      </c>
      <c r="C20" s="63">
        <v>0</v>
      </c>
      <c r="D20" s="18">
        <v>0</v>
      </c>
      <c r="E20" s="16">
        <v>0</v>
      </c>
      <c r="F20" s="18">
        <v>0</v>
      </c>
      <c r="G20" s="63">
        <v>0</v>
      </c>
      <c r="H20" s="18">
        <v>0</v>
      </c>
      <c r="I20" s="59">
        <v>0</v>
      </c>
      <c r="J20" s="61">
        <f t="shared" si="0"/>
        <v>0</v>
      </c>
      <c r="K20" s="61">
        <f t="shared" si="0"/>
        <v>0</v>
      </c>
      <c r="L20" s="62"/>
      <c r="M20" s="62"/>
    </row>
    <row r="21" spans="1:13" x14ac:dyDescent="0.25">
      <c r="A21" s="58" t="s">
        <v>93</v>
      </c>
      <c r="B21" s="24">
        <f t="shared" ref="B21:K21" si="1">SUM(B18:B20)</f>
        <v>3609874.09</v>
      </c>
      <c r="C21" s="24">
        <f t="shared" si="1"/>
        <v>3001907.15</v>
      </c>
      <c r="D21" s="24">
        <f t="shared" si="1"/>
        <v>3960752.4899999998</v>
      </c>
      <c r="E21" s="24">
        <f t="shared" si="1"/>
        <v>3012398.6399999997</v>
      </c>
      <c r="F21" s="24">
        <f t="shared" si="1"/>
        <v>6700957.1299999999</v>
      </c>
      <c r="G21" s="24">
        <f t="shared" si="1"/>
        <v>6527693.3999999994</v>
      </c>
      <c r="H21" s="24">
        <f t="shared" si="1"/>
        <v>6556407.3100000005</v>
      </c>
      <c r="I21" s="24">
        <f t="shared" si="1"/>
        <v>4804734.3900000006</v>
      </c>
      <c r="J21" s="24">
        <f t="shared" si="1"/>
        <v>20827991.02</v>
      </c>
      <c r="K21" s="24">
        <f t="shared" si="1"/>
        <v>17346733.579999998</v>
      </c>
      <c r="L21" s="65"/>
      <c r="M21" s="62"/>
    </row>
    <row r="22" spans="1:13" x14ac:dyDescent="0.25">
      <c r="A22" s="23"/>
      <c r="B22" s="66"/>
      <c r="C22" s="67"/>
      <c r="D22" s="67"/>
      <c r="E22" s="67"/>
      <c r="F22" s="67"/>
      <c r="G22" s="67"/>
      <c r="H22" s="67"/>
      <c r="I22" s="67"/>
      <c r="J22" s="68"/>
      <c r="K22" s="67"/>
      <c r="L22" s="69"/>
      <c r="M22" s="70"/>
    </row>
    <row r="23" spans="1:13" ht="15" customHeight="1" x14ac:dyDescent="0.25">
      <c r="A23" s="458" t="s">
        <v>184</v>
      </c>
      <c r="B23" s="458"/>
      <c r="C23" s="458"/>
      <c r="D23" s="458"/>
      <c r="E23" s="458"/>
      <c r="F23" s="458"/>
      <c r="G23" s="458"/>
      <c r="H23" s="458"/>
      <c r="I23" s="458"/>
      <c r="J23" s="458"/>
      <c r="K23" s="458"/>
      <c r="L23" s="71"/>
      <c r="M23" s="402"/>
    </row>
    <row r="24" spans="1:13" ht="15" customHeight="1" x14ac:dyDescent="0.25">
      <c r="A24" s="75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1"/>
      <c r="M24" s="402"/>
    </row>
    <row r="25" spans="1:13" ht="15" customHeight="1" x14ac:dyDescent="0.25">
      <c r="A25" s="459" t="s">
        <v>181</v>
      </c>
      <c r="B25" s="462" t="s">
        <v>94</v>
      </c>
      <c r="C25" s="462"/>
      <c r="D25" s="463" t="s">
        <v>95</v>
      </c>
      <c r="E25" s="463"/>
      <c r="F25" s="463" t="s">
        <v>63</v>
      </c>
      <c r="G25" s="463"/>
      <c r="H25" s="462" t="s">
        <v>64</v>
      </c>
      <c r="I25" s="462"/>
      <c r="J25" s="463" t="s">
        <v>185</v>
      </c>
      <c r="K25" s="463"/>
      <c r="L25" s="463" t="s">
        <v>169</v>
      </c>
      <c r="M25" s="463"/>
    </row>
    <row r="26" spans="1:13" ht="15" customHeight="1" x14ac:dyDescent="0.25">
      <c r="A26" s="460"/>
      <c r="B26" s="56" t="s">
        <v>182</v>
      </c>
      <c r="C26" s="401" t="s">
        <v>91</v>
      </c>
      <c r="D26" s="56" t="s">
        <v>182</v>
      </c>
      <c r="E26" s="401" t="s">
        <v>91</v>
      </c>
      <c r="F26" s="56" t="s">
        <v>182</v>
      </c>
      <c r="G26" s="401" t="s">
        <v>91</v>
      </c>
      <c r="H26" s="56" t="s">
        <v>182</v>
      </c>
      <c r="I26" s="401" t="s">
        <v>91</v>
      </c>
      <c r="J26" s="56" t="s">
        <v>182</v>
      </c>
      <c r="K26" s="401" t="s">
        <v>91</v>
      </c>
      <c r="L26" s="56" t="s">
        <v>182</v>
      </c>
      <c r="M26" s="401" t="s">
        <v>91</v>
      </c>
    </row>
    <row r="27" spans="1:13" ht="15" customHeight="1" x14ac:dyDescent="0.25">
      <c r="A27" s="58" t="s">
        <v>66</v>
      </c>
      <c r="B27" s="60">
        <v>3606534.09</v>
      </c>
      <c r="C27" s="60">
        <v>3655693.14</v>
      </c>
      <c r="D27" s="59">
        <v>3606534.09</v>
      </c>
      <c r="E27" s="60">
        <v>3662737.1</v>
      </c>
      <c r="F27" s="59">
        <v>6646386.3399999999</v>
      </c>
      <c r="G27" s="59">
        <v>6644750.4100000001</v>
      </c>
      <c r="H27" s="59">
        <v>3606534.09</v>
      </c>
      <c r="I27" s="60">
        <v>3627010.22</v>
      </c>
      <c r="J27" s="61">
        <f>+B27+D27+F27+H27</f>
        <v>17465988.609999999</v>
      </c>
      <c r="K27" s="61">
        <f>+C27+E27+G27+I27</f>
        <v>17590190.870000001</v>
      </c>
      <c r="L27" s="61">
        <f>+J27+J18</f>
        <v>31892124.969999999</v>
      </c>
      <c r="M27" s="61">
        <f>+K27+K18</f>
        <v>32152543.91</v>
      </c>
    </row>
    <row r="28" spans="1:13" ht="15" customHeight="1" x14ac:dyDescent="0.25">
      <c r="A28" s="58" t="s">
        <v>183</v>
      </c>
      <c r="B28" s="18">
        <v>3515905.61</v>
      </c>
      <c r="C28" s="18">
        <v>3556500.32</v>
      </c>
      <c r="D28" s="18">
        <v>2834669.57</v>
      </c>
      <c r="E28" s="18">
        <v>4299903.99</v>
      </c>
      <c r="F28" s="18">
        <v>3430327.3</v>
      </c>
      <c r="G28" s="18">
        <v>3189628.02</v>
      </c>
      <c r="H28" s="18">
        <v>2802868.62</v>
      </c>
      <c r="I28" s="59">
        <v>2614010.7200000002</v>
      </c>
      <c r="J28" s="61">
        <f>+B28+D28+F28+H28</f>
        <v>12583771.100000001</v>
      </c>
      <c r="K28" s="61">
        <f>+C28+E28+G28+I28</f>
        <v>13660043.050000001</v>
      </c>
      <c r="L28" s="61">
        <f>+J28+J19</f>
        <v>18985625.760000002</v>
      </c>
      <c r="M28" s="61">
        <f>+K28+K19</f>
        <v>16444423.59</v>
      </c>
    </row>
    <row r="29" spans="1:13" ht="15" customHeight="1" x14ac:dyDescent="0.25">
      <c r="A29" s="58" t="s">
        <v>93</v>
      </c>
      <c r="B29" s="24">
        <f t="shared" ref="B29:K29" si="2">SUM(B27:B28)</f>
        <v>7122439.6999999993</v>
      </c>
      <c r="C29" s="24">
        <f t="shared" si="2"/>
        <v>7212193.46</v>
      </c>
      <c r="D29" s="24">
        <f t="shared" si="2"/>
        <v>6441203.6600000001</v>
      </c>
      <c r="E29" s="24">
        <f t="shared" si="2"/>
        <v>7962641.0899999999</v>
      </c>
      <c r="F29" s="24">
        <f t="shared" si="2"/>
        <v>10076713.640000001</v>
      </c>
      <c r="G29" s="24">
        <f t="shared" si="2"/>
        <v>9834378.4299999997</v>
      </c>
      <c r="H29" s="24">
        <f t="shared" si="2"/>
        <v>6409402.71</v>
      </c>
      <c r="I29" s="24">
        <f t="shared" si="2"/>
        <v>6241020.9400000004</v>
      </c>
      <c r="J29" s="64">
        <f t="shared" si="2"/>
        <v>30049759.710000001</v>
      </c>
      <c r="K29" s="64">
        <f t="shared" si="2"/>
        <v>31250233.920000002</v>
      </c>
      <c r="L29" s="64">
        <f>SUM(L27:L28)</f>
        <v>50877750.730000004</v>
      </c>
      <c r="M29" s="64">
        <f>SUM(M27:M28)</f>
        <v>48596967.5</v>
      </c>
    </row>
    <row r="30" spans="1:13" ht="15" customHeight="1" x14ac:dyDescent="0.25">
      <c r="A30" s="72"/>
      <c r="B30" s="73"/>
      <c r="C30" s="73"/>
      <c r="D30" s="73"/>
      <c r="E30" s="73"/>
      <c r="F30" s="73"/>
      <c r="G30" s="73"/>
      <c r="H30" s="73"/>
      <c r="I30" s="73"/>
      <c r="J30" s="74"/>
      <c r="K30" s="74"/>
      <c r="L30" s="71"/>
      <c r="M30" s="402"/>
    </row>
    <row r="31" spans="1:13" ht="15" customHeight="1" x14ac:dyDescent="0.25">
      <c r="A31" s="72"/>
      <c r="B31" s="73"/>
      <c r="C31" s="73"/>
      <c r="D31" s="73"/>
      <c r="E31" s="73"/>
      <c r="F31" s="73"/>
      <c r="G31" s="73"/>
      <c r="H31" s="73"/>
      <c r="I31" s="73"/>
      <c r="J31" s="74"/>
      <c r="K31" s="74"/>
      <c r="L31" s="71"/>
      <c r="M31" s="402"/>
    </row>
    <row r="32" spans="1:13" ht="15" customHeight="1" x14ac:dyDescent="0.25">
      <c r="A32" s="458" t="s">
        <v>186</v>
      </c>
      <c r="B32" s="458"/>
      <c r="C32" s="458"/>
      <c r="D32" s="458"/>
      <c r="E32" s="458"/>
      <c r="F32" s="458"/>
      <c r="G32" s="458"/>
      <c r="H32" s="458"/>
      <c r="I32" s="458"/>
      <c r="J32" s="458"/>
      <c r="K32" s="458"/>
      <c r="L32" s="71"/>
      <c r="M32" s="402"/>
    </row>
    <row r="33" spans="1:13" ht="9" customHeight="1" x14ac:dyDescent="0.25">
      <c r="A33" s="75"/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1"/>
      <c r="M33" s="402"/>
    </row>
    <row r="34" spans="1:13" ht="15" customHeight="1" x14ac:dyDescent="0.25">
      <c r="A34" s="459" t="s">
        <v>181</v>
      </c>
      <c r="B34" s="462" t="s">
        <v>65</v>
      </c>
      <c r="C34" s="462"/>
      <c r="D34" s="463" t="s">
        <v>96</v>
      </c>
      <c r="E34" s="463"/>
      <c r="F34" s="463" t="s">
        <v>97</v>
      </c>
      <c r="G34" s="463"/>
      <c r="H34" s="462" t="s">
        <v>98</v>
      </c>
      <c r="I34" s="462"/>
      <c r="J34" s="463" t="s">
        <v>185</v>
      </c>
      <c r="K34" s="463"/>
      <c r="L34" s="463" t="s">
        <v>187</v>
      </c>
      <c r="M34" s="463"/>
    </row>
    <row r="35" spans="1:13" ht="15" customHeight="1" x14ac:dyDescent="0.25">
      <c r="A35" s="460"/>
      <c r="B35" s="56" t="s">
        <v>182</v>
      </c>
      <c r="C35" s="401" t="s">
        <v>91</v>
      </c>
      <c r="D35" s="56" t="s">
        <v>182</v>
      </c>
      <c r="E35" s="401" t="s">
        <v>91</v>
      </c>
      <c r="F35" s="56" t="s">
        <v>182</v>
      </c>
      <c r="G35" s="401" t="s">
        <v>91</v>
      </c>
      <c r="H35" s="56" t="s">
        <v>182</v>
      </c>
      <c r="I35" s="401" t="s">
        <v>91</v>
      </c>
      <c r="J35" s="56" t="s">
        <v>182</v>
      </c>
      <c r="K35" s="401" t="s">
        <v>91</v>
      </c>
      <c r="L35" s="56" t="s">
        <v>182</v>
      </c>
      <c r="M35" s="401" t="s">
        <v>91</v>
      </c>
    </row>
    <row r="36" spans="1:13" ht="15" customHeight="1" x14ac:dyDescent="0.25">
      <c r="A36" s="58" t="s">
        <v>66</v>
      </c>
      <c r="B36" s="60">
        <v>3606534.09</v>
      </c>
      <c r="C36" s="59">
        <v>3602663.45</v>
      </c>
      <c r="D36" s="60">
        <v>3606534.09</v>
      </c>
      <c r="E36" s="18">
        <v>3643861.39</v>
      </c>
      <c r="F36" s="60">
        <v>3606534.09</v>
      </c>
      <c r="G36" s="18">
        <v>3699488.54</v>
      </c>
      <c r="H36" s="60">
        <v>6715867.3200000003</v>
      </c>
      <c r="I36" s="18">
        <v>6329037.2699999996</v>
      </c>
      <c r="J36" s="61">
        <f>+B36+D36+F36+H36</f>
        <v>17535469.59</v>
      </c>
      <c r="K36" s="61">
        <f>+C36+E36+G36+I36</f>
        <v>17275050.649999999</v>
      </c>
      <c r="L36" s="61">
        <f>+J36+L27</f>
        <v>49427594.560000002</v>
      </c>
      <c r="M36" s="61">
        <f>+K36+M27</f>
        <v>49427594.560000002</v>
      </c>
    </row>
    <row r="37" spans="1:13" ht="15" customHeight="1" x14ac:dyDescent="0.25">
      <c r="A37" s="58" t="s">
        <v>183</v>
      </c>
      <c r="B37" s="18">
        <v>2804682.91</v>
      </c>
      <c r="C37" s="18">
        <v>3324637.78</v>
      </c>
      <c r="D37" s="18">
        <v>2913493.32</v>
      </c>
      <c r="E37" s="18">
        <v>3742775.23</v>
      </c>
      <c r="F37" s="18">
        <v>2956219.53</v>
      </c>
      <c r="G37" s="18">
        <v>4075865.05</v>
      </c>
      <c r="H37" s="18">
        <v>2912383.92</v>
      </c>
      <c r="I37" s="18">
        <v>2983966.89</v>
      </c>
      <c r="J37" s="61">
        <f>+B37+D37+F37+H37</f>
        <v>11586779.68</v>
      </c>
      <c r="K37" s="61">
        <f>+C37+E37+G37+I37</f>
        <v>14127244.949999999</v>
      </c>
      <c r="L37" s="61">
        <f>+J37+L28</f>
        <v>30572405.440000001</v>
      </c>
      <c r="M37" s="61">
        <f>+K37+M28</f>
        <v>30571668.539999999</v>
      </c>
    </row>
    <row r="38" spans="1:13" ht="15" customHeight="1" x14ac:dyDescent="0.25">
      <c r="A38" s="58" t="s">
        <v>93</v>
      </c>
      <c r="B38" s="24">
        <f t="shared" ref="B38:K38" si="3">SUM(B36:B37)</f>
        <v>6411217</v>
      </c>
      <c r="C38" s="24">
        <f t="shared" si="3"/>
        <v>6927301.2300000004</v>
      </c>
      <c r="D38" s="24">
        <f t="shared" si="3"/>
        <v>6520027.4100000001</v>
      </c>
      <c r="E38" s="24">
        <f t="shared" si="3"/>
        <v>7386636.6200000001</v>
      </c>
      <c r="F38" s="24">
        <f t="shared" si="3"/>
        <v>6562753.6199999992</v>
      </c>
      <c r="G38" s="24">
        <f t="shared" si="3"/>
        <v>7775353.5899999999</v>
      </c>
      <c r="H38" s="24">
        <f t="shared" si="3"/>
        <v>9628251.2400000002</v>
      </c>
      <c r="I38" s="24">
        <f t="shared" si="3"/>
        <v>9313004.1600000001</v>
      </c>
      <c r="J38" s="64">
        <f t="shared" si="3"/>
        <v>29122249.27</v>
      </c>
      <c r="K38" s="64">
        <f t="shared" si="3"/>
        <v>31402295.599999998</v>
      </c>
      <c r="L38" s="64">
        <f>SUM(L36:L37)</f>
        <v>80000000</v>
      </c>
      <c r="M38" s="64">
        <f>SUM(M36:M37)</f>
        <v>79999263.099999994</v>
      </c>
    </row>
    <row r="39" spans="1:13" ht="15" customHeight="1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522"/>
      <c r="K39" s="523" t="s">
        <v>211</v>
      </c>
      <c r="L39" s="524"/>
      <c r="M39" s="525">
        <v>736.9</v>
      </c>
    </row>
    <row r="40" spans="1:13" ht="15" hidden="1" customHeight="1" x14ac:dyDescent="0.25">
      <c r="A40" s="79" t="s">
        <v>188</v>
      </c>
      <c r="B40" s="65"/>
      <c r="C40" s="62"/>
      <c r="D40" s="62"/>
      <c r="E40" s="62"/>
      <c r="F40" s="62"/>
      <c r="G40" s="62"/>
      <c r="H40" s="62"/>
      <c r="I40" s="62"/>
      <c r="J40" s="526"/>
      <c r="K40" s="527" t="s">
        <v>212</v>
      </c>
      <c r="L40" s="71"/>
      <c r="M40" s="528"/>
    </row>
    <row r="41" spans="1:13" ht="15" hidden="1" customHeight="1" x14ac:dyDescent="0.25">
      <c r="A41" s="529" t="s">
        <v>84</v>
      </c>
      <c r="B41" s="467" t="s">
        <v>189</v>
      </c>
      <c r="C41" s="467"/>
      <c r="D41" s="62"/>
      <c r="E41" s="62"/>
      <c r="F41" s="62"/>
      <c r="G41" s="62"/>
      <c r="H41" s="62"/>
      <c r="I41" s="62"/>
      <c r="J41" s="526"/>
      <c r="K41" s="526"/>
      <c r="L41" s="71"/>
      <c r="M41" s="528"/>
    </row>
    <row r="42" spans="1:13" ht="15" hidden="1" customHeight="1" x14ac:dyDescent="0.25">
      <c r="A42" s="529"/>
      <c r="B42" s="530" t="s">
        <v>90</v>
      </c>
      <c r="C42" s="531" t="s">
        <v>91</v>
      </c>
      <c r="D42" s="62"/>
      <c r="E42" s="62"/>
      <c r="F42" s="62"/>
      <c r="G42" s="62"/>
      <c r="H42" s="62"/>
      <c r="I42" s="62"/>
      <c r="J42" s="526"/>
      <c r="K42" s="526"/>
      <c r="L42" s="71"/>
      <c r="M42" s="528"/>
    </row>
    <row r="43" spans="1:13" ht="15" hidden="1" customHeight="1" x14ac:dyDescent="0.25">
      <c r="A43" s="76" t="s">
        <v>66</v>
      </c>
      <c r="B43" s="532">
        <f>+J18+J27+J36</f>
        <v>49427594.560000002</v>
      </c>
      <c r="C43" s="532">
        <f>+K18+K27+K36</f>
        <v>49427594.560000002</v>
      </c>
      <c r="D43" s="62"/>
      <c r="E43" s="62"/>
      <c r="F43" s="62"/>
      <c r="G43" s="62"/>
      <c r="H43" s="62"/>
      <c r="I43" s="62"/>
      <c r="J43" s="526"/>
      <c r="K43" s="526"/>
      <c r="L43" s="71"/>
      <c r="M43" s="528"/>
    </row>
    <row r="44" spans="1:13" ht="15" hidden="1" customHeight="1" x14ac:dyDescent="0.25">
      <c r="A44" s="72" t="s">
        <v>183</v>
      </c>
      <c r="B44" s="532">
        <f>+J19+J28+J37</f>
        <v>30572405.440000001</v>
      </c>
      <c r="C44" s="532">
        <f>+K19+K28+K37</f>
        <v>30571668.539999999</v>
      </c>
      <c r="D44" s="62"/>
      <c r="E44" s="62"/>
      <c r="F44" s="62"/>
      <c r="G44" s="62"/>
      <c r="H44" s="62"/>
      <c r="I44" s="62"/>
      <c r="J44" s="526"/>
      <c r="K44" s="526"/>
      <c r="L44" s="71"/>
      <c r="M44" s="528"/>
    </row>
    <row r="45" spans="1:13" ht="15" hidden="1" customHeight="1" thickBot="1" x14ac:dyDescent="0.3">
      <c r="A45" s="76" t="s">
        <v>93</v>
      </c>
      <c r="B45" s="77">
        <f>SUM(B43:B44)</f>
        <v>80000000</v>
      </c>
      <c r="C45" s="522">
        <f>SUM(C43:C44)</f>
        <v>79999263.099999994</v>
      </c>
      <c r="D45" s="62"/>
      <c r="E45" s="62"/>
      <c r="F45" s="62"/>
      <c r="G45" s="62"/>
      <c r="H45" s="62"/>
      <c r="I45" s="62"/>
      <c r="J45" s="526"/>
      <c r="K45" s="526"/>
      <c r="L45" s="71"/>
      <c r="M45" s="528"/>
    </row>
    <row r="46" spans="1:13" ht="15.75" thickBot="1" x14ac:dyDescent="0.3">
      <c r="A46" s="12"/>
      <c r="B46" s="12"/>
      <c r="C46" s="12"/>
      <c r="D46" s="62"/>
      <c r="E46" s="62"/>
      <c r="F46" s="62"/>
      <c r="G46" s="62"/>
      <c r="H46" s="62"/>
      <c r="I46" s="62"/>
      <c r="J46" s="526"/>
      <c r="K46" s="523" t="s">
        <v>212</v>
      </c>
      <c r="L46" s="533">
        <f>+L38</f>
        <v>80000000</v>
      </c>
      <c r="M46" s="533">
        <f>+M39+M38</f>
        <v>80000000</v>
      </c>
    </row>
    <row r="47" spans="1:13" ht="15.75" thickTop="1" x14ac:dyDescent="0.25"/>
    <row r="69" spans="1:11" x14ac:dyDescent="0.25">
      <c r="A69" s="43" t="s">
        <v>53</v>
      </c>
      <c r="C69" s="12" t="s">
        <v>79</v>
      </c>
      <c r="D69" s="12"/>
      <c r="E69" s="12"/>
      <c r="F69" s="27" t="s">
        <v>76</v>
      </c>
      <c r="H69" t="s">
        <v>80</v>
      </c>
    </row>
    <row r="70" spans="1:11" x14ac:dyDescent="0.25">
      <c r="C70" s="432" t="s">
        <v>77</v>
      </c>
      <c r="D70" s="432"/>
      <c r="E70" s="432"/>
      <c r="F70" s="27"/>
      <c r="G70" s="27"/>
      <c r="H70" s="27" t="s">
        <v>213</v>
      </c>
      <c r="I70" s="27"/>
      <c r="J70" s="27"/>
      <c r="K70" s="27"/>
    </row>
    <row r="71" spans="1:11" x14ac:dyDescent="0.25">
      <c r="C71" s="432" t="s">
        <v>99</v>
      </c>
      <c r="D71" s="432"/>
      <c r="E71" s="432"/>
      <c r="F71" s="27"/>
      <c r="G71" s="27"/>
      <c r="H71" s="27" t="s">
        <v>218</v>
      </c>
      <c r="I71" s="27"/>
      <c r="J71" s="27"/>
      <c r="K71" s="27"/>
    </row>
    <row r="72" spans="1:11" x14ac:dyDescent="0.25">
      <c r="A72" s="43" t="s">
        <v>58</v>
      </c>
      <c r="C72" s="27" t="s">
        <v>215</v>
      </c>
      <c r="G72" s="45"/>
      <c r="H72" s="45"/>
      <c r="I72" s="45"/>
    </row>
  </sheetData>
  <mergeCells count="32">
    <mergeCell ref="A41:A42"/>
    <mergeCell ref="B41:C41"/>
    <mergeCell ref="C70:E70"/>
    <mergeCell ref="C71:E71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  <mergeCell ref="A23:K23"/>
    <mergeCell ref="A25:A26"/>
    <mergeCell ref="B25:C25"/>
    <mergeCell ref="D25:E25"/>
    <mergeCell ref="F25:G25"/>
    <mergeCell ref="H25:I25"/>
    <mergeCell ref="J25:K25"/>
    <mergeCell ref="A16:A17"/>
    <mergeCell ref="B16:C16"/>
    <mergeCell ref="D16:E16"/>
    <mergeCell ref="F16:G16"/>
    <mergeCell ref="H16:I16"/>
    <mergeCell ref="J16:K16"/>
    <mergeCell ref="B7:C7"/>
    <mergeCell ref="A9:K9"/>
    <mergeCell ref="A10:K10"/>
    <mergeCell ref="A11:K11"/>
    <mergeCell ref="A12:K12"/>
    <mergeCell ref="A14:K14"/>
  </mergeCells>
  <hyperlinks>
    <hyperlink ref="A12" r:id="rId1"/>
  </hyperlinks>
  <pageMargins left="0" right="0" top="0.74803149606299213" bottom="0.74803149606299213" header="0" footer="0.31496062992125984"/>
  <pageSetup scale="68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opLeftCell="A52" workbookViewId="0">
      <selection activeCell="C55" sqref="C5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409"/>
      <c r="C2" s="409"/>
      <c r="L2" s="82" t="s">
        <v>190</v>
      </c>
    </row>
    <row r="3" spans="1:12" ht="18.75" x14ac:dyDescent="0.3">
      <c r="H3" s="83"/>
      <c r="I3" s="83"/>
      <c r="J3" s="83"/>
      <c r="L3" s="129"/>
    </row>
    <row r="4" spans="1:12" x14ac:dyDescent="0.25">
      <c r="A4" s="406"/>
      <c r="B4" s="406"/>
      <c r="C4" s="406"/>
      <c r="D4" s="406"/>
      <c r="E4" s="406"/>
      <c r="F4" s="406"/>
      <c r="G4" s="406"/>
      <c r="H4" s="406"/>
      <c r="I4" s="406"/>
      <c r="J4" s="406"/>
      <c r="K4" s="406"/>
      <c r="L4" s="406"/>
    </row>
    <row r="5" spans="1:12" x14ac:dyDescent="0.25">
      <c r="A5" s="275"/>
      <c r="B5" s="275"/>
      <c r="C5" s="275"/>
      <c r="D5" s="275"/>
      <c r="E5" s="275"/>
      <c r="F5" s="275"/>
      <c r="G5" s="275"/>
      <c r="H5" s="275"/>
      <c r="I5" s="275"/>
      <c r="J5" s="275"/>
      <c r="K5" s="275"/>
      <c r="L5" s="275"/>
    </row>
    <row r="6" spans="1:12" x14ac:dyDescent="0.25">
      <c r="A6" s="405" t="s">
        <v>1</v>
      </c>
      <c r="B6" s="405"/>
      <c r="C6" s="405"/>
      <c r="D6" s="405"/>
      <c r="E6" s="405"/>
      <c r="F6" s="405"/>
      <c r="G6" s="405"/>
      <c r="H6" s="405"/>
      <c r="I6" s="405"/>
      <c r="J6" s="405"/>
      <c r="K6" s="405"/>
      <c r="L6" s="405"/>
    </row>
    <row r="7" spans="1:12" x14ac:dyDescent="0.25">
      <c r="A7" s="406" t="s">
        <v>2</v>
      </c>
      <c r="B7" s="406"/>
      <c r="C7" s="406"/>
      <c r="D7" s="406"/>
      <c r="E7" s="406"/>
      <c r="F7" s="406"/>
      <c r="G7" s="406"/>
      <c r="H7" s="406"/>
      <c r="I7" s="406"/>
      <c r="J7" s="406"/>
      <c r="K7" s="406"/>
      <c r="L7" s="406"/>
    </row>
    <row r="8" spans="1:12" x14ac:dyDescent="0.25">
      <c r="A8" s="407" t="s">
        <v>3</v>
      </c>
      <c r="B8" s="406"/>
      <c r="C8" s="406"/>
      <c r="D8" s="406"/>
      <c r="E8" s="406"/>
      <c r="F8" s="406"/>
      <c r="G8" s="406"/>
      <c r="H8" s="406"/>
      <c r="I8" s="406"/>
      <c r="J8" s="406"/>
      <c r="K8" s="406"/>
      <c r="L8" s="406"/>
    </row>
    <row r="10" spans="1:12" ht="15.75" customHeight="1" thickBot="1" x14ac:dyDescent="0.3">
      <c r="A10" s="12"/>
      <c r="B10" s="467" t="s">
        <v>144</v>
      </c>
      <c r="C10" s="467"/>
      <c r="D10" s="467"/>
      <c r="E10" s="467"/>
      <c r="F10" s="467"/>
      <c r="G10" s="467"/>
      <c r="H10" s="467"/>
      <c r="I10" s="467"/>
      <c r="J10" s="467"/>
      <c r="K10" s="467"/>
      <c r="L10" s="467"/>
    </row>
    <row r="11" spans="1:12" x14ac:dyDescent="0.25">
      <c r="A11" s="472" t="s">
        <v>4</v>
      </c>
      <c r="B11" s="474" t="s">
        <v>191</v>
      </c>
      <c r="C11" s="476" t="s">
        <v>85</v>
      </c>
      <c r="D11" s="476"/>
      <c r="E11" s="468" t="s">
        <v>86</v>
      </c>
      <c r="F11" s="468"/>
      <c r="G11" s="468" t="s">
        <v>87</v>
      </c>
      <c r="H11" s="468"/>
      <c r="I11" s="468" t="s">
        <v>88</v>
      </c>
      <c r="J11" s="468"/>
      <c r="K11" s="468" t="s">
        <v>120</v>
      </c>
      <c r="L11" s="469"/>
    </row>
    <row r="12" spans="1:12" ht="15.75" thickBot="1" x14ac:dyDescent="0.3">
      <c r="A12" s="473"/>
      <c r="B12" s="475"/>
      <c r="C12" s="84" t="s">
        <v>100</v>
      </c>
      <c r="D12" s="84" t="s">
        <v>91</v>
      </c>
      <c r="E12" s="84" t="s">
        <v>100</v>
      </c>
      <c r="F12" s="84" t="s">
        <v>91</v>
      </c>
      <c r="G12" s="84" t="s">
        <v>100</v>
      </c>
      <c r="H12" s="84" t="s">
        <v>91</v>
      </c>
      <c r="I12" s="84" t="s">
        <v>100</v>
      </c>
      <c r="J12" s="84" t="s">
        <v>91</v>
      </c>
      <c r="K12" s="84" t="s">
        <v>100</v>
      </c>
      <c r="L12" s="85" t="s">
        <v>91</v>
      </c>
    </row>
    <row r="13" spans="1:12" x14ac:dyDescent="0.25">
      <c r="A13" s="86">
        <v>1</v>
      </c>
      <c r="B13" s="87" t="s">
        <v>101</v>
      </c>
      <c r="C13" s="88">
        <v>7</v>
      </c>
      <c r="D13" s="88">
        <v>20</v>
      </c>
      <c r="E13" s="88">
        <v>14</v>
      </c>
      <c r="F13" s="88">
        <v>13</v>
      </c>
      <c r="G13" s="88">
        <v>15</v>
      </c>
      <c r="H13" s="88">
        <v>17</v>
      </c>
      <c r="I13" s="88">
        <v>13</v>
      </c>
      <c r="J13" s="88">
        <v>9</v>
      </c>
      <c r="K13" s="88">
        <f>+C13+E13+G13+I13</f>
        <v>49</v>
      </c>
      <c r="L13" s="89">
        <f>+D13+F13+H13+J13</f>
        <v>59</v>
      </c>
    </row>
    <row r="14" spans="1:12" x14ac:dyDescent="0.25">
      <c r="A14" s="90">
        <v>2</v>
      </c>
      <c r="B14" s="91" t="s">
        <v>102</v>
      </c>
      <c r="C14" s="88">
        <v>7</v>
      </c>
      <c r="D14" s="88">
        <v>21</v>
      </c>
      <c r="E14" s="88">
        <v>15</v>
      </c>
      <c r="F14" s="88">
        <v>6</v>
      </c>
      <c r="G14" s="88">
        <v>11</v>
      </c>
      <c r="H14" s="88">
        <v>12</v>
      </c>
      <c r="I14" s="88">
        <v>15</v>
      </c>
      <c r="J14" s="88">
        <v>17</v>
      </c>
      <c r="K14" s="88">
        <f t="shared" ref="K14:L28" si="0">+C14+E14+G14+I14</f>
        <v>48</v>
      </c>
      <c r="L14" s="89">
        <f t="shared" si="0"/>
        <v>56</v>
      </c>
    </row>
    <row r="15" spans="1:12" x14ac:dyDescent="0.25">
      <c r="A15" s="90">
        <v>3</v>
      </c>
      <c r="B15" s="91" t="s">
        <v>103</v>
      </c>
      <c r="C15" s="88">
        <v>39</v>
      </c>
      <c r="D15" s="88">
        <v>96</v>
      </c>
      <c r="E15" s="88">
        <v>85</v>
      </c>
      <c r="F15" s="88">
        <v>86</v>
      </c>
      <c r="G15" s="88">
        <v>80</v>
      </c>
      <c r="H15" s="88">
        <v>59</v>
      </c>
      <c r="I15" s="88">
        <v>86</v>
      </c>
      <c r="J15" s="88">
        <v>103</v>
      </c>
      <c r="K15" s="88">
        <f t="shared" si="0"/>
        <v>290</v>
      </c>
      <c r="L15" s="89">
        <f t="shared" si="0"/>
        <v>344</v>
      </c>
    </row>
    <row r="16" spans="1:12" x14ac:dyDescent="0.25">
      <c r="A16" s="90">
        <v>4</v>
      </c>
      <c r="B16" s="91" t="s">
        <v>104</v>
      </c>
      <c r="C16" s="88">
        <v>6</v>
      </c>
      <c r="D16" s="88">
        <v>18</v>
      </c>
      <c r="E16" s="88">
        <v>15</v>
      </c>
      <c r="F16" s="88">
        <v>7</v>
      </c>
      <c r="G16" s="88">
        <v>12</v>
      </c>
      <c r="H16" s="88">
        <v>12</v>
      </c>
      <c r="I16" s="88">
        <v>15</v>
      </c>
      <c r="J16" s="88">
        <v>16</v>
      </c>
      <c r="K16" s="88">
        <f t="shared" si="0"/>
        <v>48</v>
      </c>
      <c r="L16" s="89">
        <f t="shared" si="0"/>
        <v>53</v>
      </c>
    </row>
    <row r="17" spans="1:14" x14ac:dyDescent="0.25">
      <c r="A17" s="90">
        <v>5</v>
      </c>
      <c r="B17" s="91" t="s">
        <v>105</v>
      </c>
      <c r="C17" s="88">
        <v>201</v>
      </c>
      <c r="D17" s="88">
        <v>451</v>
      </c>
      <c r="E17" s="88">
        <v>443</v>
      </c>
      <c r="F17" s="88">
        <v>442</v>
      </c>
      <c r="G17" s="88">
        <v>435</v>
      </c>
      <c r="H17" s="88">
        <v>405</v>
      </c>
      <c r="I17" s="88">
        <v>443</v>
      </c>
      <c r="J17" s="88">
        <v>526</v>
      </c>
      <c r="K17" s="88">
        <f t="shared" si="0"/>
        <v>1522</v>
      </c>
      <c r="L17" s="89">
        <f t="shared" si="0"/>
        <v>1824</v>
      </c>
    </row>
    <row r="18" spans="1:14" x14ac:dyDescent="0.25">
      <c r="A18" s="90">
        <v>6</v>
      </c>
      <c r="B18" s="91" t="s">
        <v>106</v>
      </c>
      <c r="C18" s="88">
        <v>167</v>
      </c>
      <c r="D18" s="88">
        <v>422</v>
      </c>
      <c r="E18" s="88">
        <v>367</v>
      </c>
      <c r="F18" s="88">
        <v>345</v>
      </c>
      <c r="G18" s="88">
        <v>363</v>
      </c>
      <c r="H18" s="88">
        <v>309</v>
      </c>
      <c r="I18" s="88">
        <v>367</v>
      </c>
      <c r="J18" s="88">
        <v>414</v>
      </c>
      <c r="K18" s="88">
        <f t="shared" si="0"/>
        <v>1264</v>
      </c>
      <c r="L18" s="89">
        <f t="shared" si="0"/>
        <v>1490</v>
      </c>
    </row>
    <row r="19" spans="1:14" x14ac:dyDescent="0.25">
      <c r="A19" s="90">
        <v>7</v>
      </c>
      <c r="B19" s="91" t="s">
        <v>107</v>
      </c>
      <c r="C19" s="88">
        <v>64</v>
      </c>
      <c r="D19" s="88">
        <v>147</v>
      </c>
      <c r="E19" s="88">
        <v>138</v>
      </c>
      <c r="F19" s="88">
        <v>139</v>
      </c>
      <c r="G19" s="88">
        <v>138</v>
      </c>
      <c r="H19" s="88">
        <v>107</v>
      </c>
      <c r="I19" s="88">
        <v>138</v>
      </c>
      <c r="J19" s="88">
        <v>173</v>
      </c>
      <c r="K19" s="88">
        <f t="shared" si="0"/>
        <v>478</v>
      </c>
      <c r="L19" s="89">
        <f t="shared" si="0"/>
        <v>566</v>
      </c>
    </row>
    <row r="20" spans="1:14" x14ac:dyDescent="0.25">
      <c r="A20" s="90">
        <v>8</v>
      </c>
      <c r="B20" s="91" t="s">
        <v>108</v>
      </c>
      <c r="C20" s="88">
        <v>77</v>
      </c>
      <c r="D20" s="88">
        <v>161</v>
      </c>
      <c r="E20" s="88">
        <v>170</v>
      </c>
      <c r="F20" s="88">
        <v>151</v>
      </c>
      <c r="G20" s="88">
        <v>166</v>
      </c>
      <c r="H20" s="88">
        <v>117</v>
      </c>
      <c r="I20" s="88">
        <v>170</v>
      </c>
      <c r="J20" s="88">
        <v>135</v>
      </c>
      <c r="K20" s="88">
        <f t="shared" si="0"/>
        <v>583</v>
      </c>
      <c r="L20" s="89">
        <f t="shared" si="0"/>
        <v>564</v>
      </c>
    </row>
    <row r="21" spans="1:14" x14ac:dyDescent="0.25">
      <c r="A21" s="90">
        <v>9</v>
      </c>
      <c r="B21" s="91" t="s">
        <v>109</v>
      </c>
      <c r="C21" s="88">
        <v>491</v>
      </c>
      <c r="D21" s="88">
        <v>1121</v>
      </c>
      <c r="E21" s="88">
        <v>1080</v>
      </c>
      <c r="F21" s="88">
        <v>1114</v>
      </c>
      <c r="G21" s="88">
        <v>1078</v>
      </c>
      <c r="H21" s="88">
        <v>918</v>
      </c>
      <c r="I21" s="88">
        <v>1080</v>
      </c>
      <c r="J21" s="88">
        <v>1100</v>
      </c>
      <c r="K21" s="88">
        <f t="shared" si="0"/>
        <v>3729</v>
      </c>
      <c r="L21" s="89">
        <f t="shared" si="0"/>
        <v>4253</v>
      </c>
    </row>
    <row r="22" spans="1:14" x14ac:dyDescent="0.25">
      <c r="A22" s="90">
        <v>10</v>
      </c>
      <c r="B22" s="91" t="s">
        <v>110</v>
      </c>
      <c r="C22" s="88">
        <v>205</v>
      </c>
      <c r="D22" s="88">
        <v>496</v>
      </c>
      <c r="E22" s="88">
        <v>449</v>
      </c>
      <c r="F22" s="88">
        <v>408</v>
      </c>
      <c r="G22" s="88">
        <v>449</v>
      </c>
      <c r="H22" s="88">
        <v>358</v>
      </c>
      <c r="I22" s="88">
        <v>449</v>
      </c>
      <c r="J22" s="88">
        <v>428</v>
      </c>
      <c r="K22" s="88">
        <f t="shared" si="0"/>
        <v>1552</v>
      </c>
      <c r="L22" s="89">
        <f t="shared" si="0"/>
        <v>1690</v>
      </c>
    </row>
    <row r="23" spans="1:14" x14ac:dyDescent="0.25">
      <c r="A23" s="90">
        <v>11</v>
      </c>
      <c r="B23" s="91" t="s">
        <v>111</v>
      </c>
      <c r="C23" s="88">
        <v>22</v>
      </c>
      <c r="D23" s="88">
        <v>44</v>
      </c>
      <c r="E23" s="88">
        <v>47</v>
      </c>
      <c r="F23" s="88">
        <v>42</v>
      </c>
      <c r="G23" s="88">
        <v>43</v>
      </c>
      <c r="H23" s="88">
        <v>38</v>
      </c>
      <c r="I23" s="88">
        <v>47</v>
      </c>
      <c r="J23" s="88">
        <v>66</v>
      </c>
      <c r="K23" s="88">
        <f t="shared" si="0"/>
        <v>159</v>
      </c>
      <c r="L23" s="89">
        <f t="shared" si="0"/>
        <v>190</v>
      </c>
    </row>
    <row r="24" spans="1:14" ht="24" x14ac:dyDescent="0.25">
      <c r="A24" s="90">
        <v>12</v>
      </c>
      <c r="B24" s="91" t="s">
        <v>112</v>
      </c>
      <c r="C24" s="88">
        <v>9</v>
      </c>
      <c r="D24" s="88">
        <v>21</v>
      </c>
      <c r="E24" s="88">
        <v>20</v>
      </c>
      <c r="F24" s="88">
        <v>18</v>
      </c>
      <c r="G24" s="88">
        <v>16</v>
      </c>
      <c r="H24" s="88">
        <v>8</v>
      </c>
      <c r="I24" s="88">
        <v>20</v>
      </c>
      <c r="J24" s="88">
        <v>21</v>
      </c>
      <c r="K24" s="88">
        <f t="shared" si="0"/>
        <v>65</v>
      </c>
      <c r="L24" s="89">
        <f t="shared" si="0"/>
        <v>68</v>
      </c>
    </row>
    <row r="25" spans="1:14" x14ac:dyDescent="0.25">
      <c r="A25" s="90">
        <v>13</v>
      </c>
      <c r="B25" s="92" t="s">
        <v>113</v>
      </c>
      <c r="C25" s="88">
        <v>42</v>
      </c>
      <c r="D25" s="88">
        <v>92</v>
      </c>
      <c r="E25" s="88">
        <v>91</v>
      </c>
      <c r="F25" s="88">
        <v>59</v>
      </c>
      <c r="G25" s="88">
        <v>89</v>
      </c>
      <c r="H25" s="88">
        <v>48</v>
      </c>
      <c r="I25" s="88">
        <v>91</v>
      </c>
      <c r="J25" s="88">
        <v>92</v>
      </c>
      <c r="K25" s="88">
        <f t="shared" si="0"/>
        <v>313</v>
      </c>
      <c r="L25" s="89">
        <f t="shared" si="0"/>
        <v>291</v>
      </c>
    </row>
    <row r="26" spans="1:14" x14ac:dyDescent="0.25">
      <c r="A26" s="90">
        <v>14</v>
      </c>
      <c r="B26" s="92" t="s">
        <v>114</v>
      </c>
      <c r="C26" s="88">
        <v>1</v>
      </c>
      <c r="D26" s="88">
        <v>14</v>
      </c>
      <c r="E26" s="88">
        <v>2</v>
      </c>
      <c r="F26" s="88">
        <v>2</v>
      </c>
      <c r="G26" s="88">
        <v>1</v>
      </c>
      <c r="H26" s="88">
        <v>1</v>
      </c>
      <c r="I26" s="88">
        <v>2</v>
      </c>
      <c r="J26" s="88">
        <v>4</v>
      </c>
      <c r="K26" s="88">
        <f t="shared" si="0"/>
        <v>6</v>
      </c>
      <c r="L26" s="89">
        <f t="shared" si="0"/>
        <v>21</v>
      </c>
    </row>
    <row r="27" spans="1:14" x14ac:dyDescent="0.25">
      <c r="A27" s="90">
        <v>15</v>
      </c>
      <c r="B27" s="92" t="s">
        <v>115</v>
      </c>
      <c r="C27" s="88">
        <v>28</v>
      </c>
      <c r="D27" s="88">
        <v>79</v>
      </c>
      <c r="E27" s="88">
        <v>62</v>
      </c>
      <c r="F27" s="88">
        <v>60</v>
      </c>
      <c r="G27" s="88">
        <v>56</v>
      </c>
      <c r="H27" s="88">
        <v>50</v>
      </c>
      <c r="I27" s="88">
        <v>62</v>
      </c>
      <c r="J27" s="88">
        <v>73</v>
      </c>
      <c r="K27" s="88">
        <f t="shared" si="0"/>
        <v>208</v>
      </c>
      <c r="L27" s="89">
        <f t="shared" si="0"/>
        <v>262</v>
      </c>
    </row>
    <row r="28" spans="1:14" ht="15.75" thickBot="1" x14ac:dyDescent="0.3">
      <c r="A28" s="90">
        <v>16</v>
      </c>
      <c r="B28" s="92" t="s">
        <v>145</v>
      </c>
      <c r="C28" s="88">
        <v>4</v>
      </c>
      <c r="D28" s="88">
        <v>11</v>
      </c>
      <c r="E28" s="88">
        <v>8</v>
      </c>
      <c r="F28" s="88">
        <v>6</v>
      </c>
      <c r="G28" s="88">
        <v>2</v>
      </c>
      <c r="H28" s="88">
        <v>4</v>
      </c>
      <c r="I28" s="88">
        <v>8</v>
      </c>
      <c r="J28" s="88">
        <v>4</v>
      </c>
      <c r="K28" s="88">
        <f t="shared" si="0"/>
        <v>22</v>
      </c>
      <c r="L28" s="89">
        <f t="shared" si="0"/>
        <v>25</v>
      </c>
    </row>
    <row r="29" spans="1:14" ht="15.75" thickBot="1" x14ac:dyDescent="0.3">
      <c r="A29" s="470" t="s">
        <v>192</v>
      </c>
      <c r="B29" s="471"/>
      <c r="C29" s="130">
        <f t="shared" ref="C29:H29" si="1">SUM(C13:C28)</f>
        <v>1370</v>
      </c>
      <c r="D29" s="130">
        <f t="shared" si="1"/>
        <v>3214</v>
      </c>
      <c r="E29" s="130">
        <f>SUM(E13:E28)</f>
        <v>3006</v>
      </c>
      <c r="F29" s="130">
        <f t="shared" si="1"/>
        <v>2898</v>
      </c>
      <c r="G29" s="130">
        <f>SUM(G13:G28)</f>
        <v>2954</v>
      </c>
      <c r="H29" s="130">
        <f t="shared" si="1"/>
        <v>2463</v>
      </c>
      <c r="I29" s="130">
        <f>SUM(I13:I28)</f>
        <v>3006</v>
      </c>
      <c r="J29" s="130">
        <f>SUM(J13:J28)</f>
        <v>3181</v>
      </c>
      <c r="K29" s="130">
        <f>SUM(K13:K28)</f>
        <v>10336</v>
      </c>
      <c r="L29" s="131">
        <f>SUM(L13:L28)</f>
        <v>11756</v>
      </c>
    </row>
    <row r="30" spans="1:14" x14ac:dyDescent="0.25">
      <c r="A30" s="93"/>
      <c r="B30" s="79"/>
      <c r="C30" s="65"/>
      <c r="D30" s="62"/>
      <c r="E30" s="62"/>
      <c r="F30" s="62"/>
      <c r="G30" s="62"/>
      <c r="H30" s="62"/>
      <c r="I30" s="62"/>
      <c r="J30" s="62"/>
      <c r="K30" s="62"/>
      <c r="L30" s="62"/>
    </row>
    <row r="31" spans="1:14" ht="15.75" customHeight="1" thickBot="1" x14ac:dyDescent="0.3">
      <c r="A31" s="12"/>
      <c r="B31" s="467" t="s">
        <v>193</v>
      </c>
      <c r="C31" s="467"/>
      <c r="D31" s="467"/>
      <c r="E31" s="467"/>
      <c r="F31" s="467"/>
      <c r="G31" s="467"/>
      <c r="H31" s="467"/>
      <c r="I31" s="467"/>
      <c r="J31" s="467"/>
      <c r="K31" s="467"/>
      <c r="L31" s="467"/>
    </row>
    <row r="32" spans="1:14" x14ac:dyDescent="0.25">
      <c r="A32" s="472" t="s">
        <v>4</v>
      </c>
      <c r="B32" s="474" t="s">
        <v>191</v>
      </c>
      <c r="C32" s="476" t="s">
        <v>94</v>
      </c>
      <c r="D32" s="476"/>
      <c r="E32" s="468" t="s">
        <v>95</v>
      </c>
      <c r="F32" s="468"/>
      <c r="G32" s="468" t="s">
        <v>63</v>
      </c>
      <c r="H32" s="468"/>
      <c r="I32" s="468" t="s">
        <v>64</v>
      </c>
      <c r="J32" s="468"/>
      <c r="K32" s="468" t="s">
        <v>120</v>
      </c>
      <c r="L32" s="469"/>
      <c r="M32" s="468" t="s">
        <v>140</v>
      </c>
      <c r="N32" s="469"/>
    </row>
    <row r="33" spans="1:14" ht="15.75" thickBot="1" x14ac:dyDescent="0.3">
      <c r="A33" s="473"/>
      <c r="B33" s="475"/>
      <c r="C33" s="84" t="s">
        <v>100</v>
      </c>
      <c r="D33" s="84" t="s">
        <v>91</v>
      </c>
      <c r="E33" s="84" t="s">
        <v>100</v>
      </c>
      <c r="F33" s="84" t="s">
        <v>91</v>
      </c>
      <c r="G33" s="84" t="s">
        <v>100</v>
      </c>
      <c r="H33" s="84" t="s">
        <v>91</v>
      </c>
      <c r="I33" s="84" t="s">
        <v>100</v>
      </c>
      <c r="J33" s="84" t="s">
        <v>91</v>
      </c>
      <c r="K33" s="84" t="s">
        <v>100</v>
      </c>
      <c r="L33" s="85" t="s">
        <v>91</v>
      </c>
      <c r="M33" s="84" t="s">
        <v>100</v>
      </c>
      <c r="N33" s="85" t="s">
        <v>91</v>
      </c>
    </row>
    <row r="34" spans="1:14" x14ac:dyDescent="0.25">
      <c r="A34" s="86">
        <v>1</v>
      </c>
      <c r="B34" s="87" t="s">
        <v>101</v>
      </c>
      <c r="C34" s="88">
        <v>15</v>
      </c>
      <c r="D34" s="88">
        <v>13</v>
      </c>
      <c r="E34" s="88">
        <v>15</v>
      </c>
      <c r="F34" s="88">
        <v>16</v>
      </c>
      <c r="G34" s="88">
        <v>15</v>
      </c>
      <c r="H34" s="88">
        <v>18</v>
      </c>
      <c r="I34" s="88">
        <v>15</v>
      </c>
      <c r="J34" s="88">
        <v>13</v>
      </c>
      <c r="K34" s="88">
        <f>+C34+E34+G34+I34</f>
        <v>60</v>
      </c>
      <c r="L34" s="89">
        <f>+D34+F34+H34+J34</f>
        <v>60</v>
      </c>
      <c r="M34" s="88">
        <f t="shared" ref="M34:N49" si="2">+K34+K13</f>
        <v>109</v>
      </c>
      <c r="N34" s="89">
        <f t="shared" si="2"/>
        <v>119</v>
      </c>
    </row>
    <row r="35" spans="1:14" x14ac:dyDescent="0.25">
      <c r="A35" s="90">
        <v>2</v>
      </c>
      <c r="B35" s="91" t="s">
        <v>102</v>
      </c>
      <c r="C35" s="88">
        <v>15</v>
      </c>
      <c r="D35" s="88">
        <v>13</v>
      </c>
      <c r="E35" s="88">
        <v>15</v>
      </c>
      <c r="F35" s="88">
        <v>23</v>
      </c>
      <c r="G35" s="88">
        <v>15</v>
      </c>
      <c r="H35" s="88">
        <v>15</v>
      </c>
      <c r="I35" s="88">
        <v>15</v>
      </c>
      <c r="J35" s="88">
        <v>19</v>
      </c>
      <c r="K35" s="88">
        <f t="shared" ref="K35:L49" si="3">+C35+E35+G35+I35</f>
        <v>60</v>
      </c>
      <c r="L35" s="89">
        <f t="shared" si="3"/>
        <v>70</v>
      </c>
      <c r="M35" s="88">
        <f t="shared" si="2"/>
        <v>108</v>
      </c>
      <c r="N35" s="89">
        <f t="shared" si="2"/>
        <v>126</v>
      </c>
    </row>
    <row r="36" spans="1:14" x14ac:dyDescent="0.25">
      <c r="A36" s="90">
        <v>3</v>
      </c>
      <c r="B36" s="91" t="s">
        <v>103</v>
      </c>
      <c r="C36" s="88">
        <v>86</v>
      </c>
      <c r="D36" s="88">
        <v>81</v>
      </c>
      <c r="E36" s="88">
        <v>86</v>
      </c>
      <c r="F36" s="88">
        <v>72</v>
      </c>
      <c r="G36" s="88">
        <v>86</v>
      </c>
      <c r="H36" s="88">
        <v>75</v>
      </c>
      <c r="I36" s="88">
        <v>86</v>
      </c>
      <c r="J36" s="88">
        <v>68</v>
      </c>
      <c r="K36" s="88">
        <f t="shared" si="3"/>
        <v>344</v>
      </c>
      <c r="L36" s="89">
        <f t="shared" si="3"/>
        <v>296</v>
      </c>
      <c r="M36" s="88">
        <f t="shared" si="2"/>
        <v>634</v>
      </c>
      <c r="N36" s="89">
        <f t="shared" si="2"/>
        <v>640</v>
      </c>
    </row>
    <row r="37" spans="1:14" x14ac:dyDescent="0.25">
      <c r="A37" s="90">
        <v>4</v>
      </c>
      <c r="B37" s="91" t="s">
        <v>104</v>
      </c>
      <c r="C37" s="88">
        <v>15</v>
      </c>
      <c r="D37" s="88">
        <v>15</v>
      </c>
      <c r="E37" s="88">
        <v>15</v>
      </c>
      <c r="F37" s="88">
        <v>19</v>
      </c>
      <c r="G37" s="88">
        <v>15</v>
      </c>
      <c r="H37" s="88">
        <v>17</v>
      </c>
      <c r="I37" s="88">
        <v>15</v>
      </c>
      <c r="J37" s="88">
        <v>11</v>
      </c>
      <c r="K37" s="88">
        <f t="shared" si="3"/>
        <v>60</v>
      </c>
      <c r="L37" s="89">
        <f t="shared" si="3"/>
        <v>62</v>
      </c>
      <c r="M37" s="88">
        <f t="shared" si="2"/>
        <v>108</v>
      </c>
      <c r="N37" s="89">
        <f t="shared" si="2"/>
        <v>115</v>
      </c>
    </row>
    <row r="38" spans="1:14" x14ac:dyDescent="0.25">
      <c r="A38" s="90">
        <v>5</v>
      </c>
      <c r="B38" s="91" t="s">
        <v>105</v>
      </c>
      <c r="C38" s="88">
        <v>443</v>
      </c>
      <c r="D38" s="88">
        <v>492</v>
      </c>
      <c r="E38" s="88">
        <v>443</v>
      </c>
      <c r="F38" s="88">
        <v>386</v>
      </c>
      <c r="G38" s="88">
        <v>443</v>
      </c>
      <c r="H38" s="88">
        <v>367</v>
      </c>
      <c r="I38" s="88">
        <v>443</v>
      </c>
      <c r="J38" s="88">
        <v>420</v>
      </c>
      <c r="K38" s="88">
        <f t="shared" si="3"/>
        <v>1772</v>
      </c>
      <c r="L38" s="89">
        <f t="shared" si="3"/>
        <v>1665</v>
      </c>
      <c r="M38" s="88">
        <f t="shared" si="2"/>
        <v>3294</v>
      </c>
      <c r="N38" s="89">
        <f t="shared" si="2"/>
        <v>3489</v>
      </c>
    </row>
    <row r="39" spans="1:14" x14ac:dyDescent="0.25">
      <c r="A39" s="90">
        <v>6</v>
      </c>
      <c r="B39" s="91" t="s">
        <v>106</v>
      </c>
      <c r="C39" s="88">
        <v>367</v>
      </c>
      <c r="D39" s="88">
        <v>443</v>
      </c>
      <c r="E39" s="88">
        <v>367</v>
      </c>
      <c r="F39" s="88">
        <v>356</v>
      </c>
      <c r="G39" s="88">
        <v>367</v>
      </c>
      <c r="H39" s="88">
        <v>375</v>
      </c>
      <c r="I39" s="88">
        <v>367</v>
      </c>
      <c r="J39" s="88">
        <v>351</v>
      </c>
      <c r="K39" s="88">
        <f t="shared" si="3"/>
        <v>1468</v>
      </c>
      <c r="L39" s="89">
        <f t="shared" si="3"/>
        <v>1525</v>
      </c>
      <c r="M39" s="88">
        <f t="shared" si="2"/>
        <v>2732</v>
      </c>
      <c r="N39" s="89">
        <f t="shared" si="2"/>
        <v>3015</v>
      </c>
    </row>
    <row r="40" spans="1:14" x14ac:dyDescent="0.25">
      <c r="A40" s="90">
        <v>7</v>
      </c>
      <c r="B40" s="91" t="s">
        <v>107</v>
      </c>
      <c r="C40" s="88">
        <v>138</v>
      </c>
      <c r="D40" s="88">
        <v>147</v>
      </c>
      <c r="E40" s="88">
        <v>138</v>
      </c>
      <c r="F40" s="88">
        <v>124</v>
      </c>
      <c r="G40" s="88">
        <v>138</v>
      </c>
      <c r="H40" s="88">
        <v>165</v>
      </c>
      <c r="I40" s="88">
        <v>138</v>
      </c>
      <c r="J40" s="88">
        <v>150</v>
      </c>
      <c r="K40" s="88">
        <f t="shared" si="3"/>
        <v>552</v>
      </c>
      <c r="L40" s="89">
        <f t="shared" si="3"/>
        <v>586</v>
      </c>
      <c r="M40" s="88">
        <f t="shared" si="2"/>
        <v>1030</v>
      </c>
      <c r="N40" s="89">
        <f t="shared" si="2"/>
        <v>1152</v>
      </c>
    </row>
    <row r="41" spans="1:14" x14ac:dyDescent="0.25">
      <c r="A41" s="90">
        <v>8</v>
      </c>
      <c r="B41" s="91" t="s">
        <v>108</v>
      </c>
      <c r="C41" s="88">
        <v>170</v>
      </c>
      <c r="D41" s="88">
        <v>181</v>
      </c>
      <c r="E41" s="88">
        <v>170</v>
      </c>
      <c r="F41" s="88">
        <v>136</v>
      </c>
      <c r="G41" s="88">
        <v>170</v>
      </c>
      <c r="H41" s="88">
        <v>161</v>
      </c>
      <c r="I41" s="88">
        <v>170</v>
      </c>
      <c r="J41" s="88">
        <v>189</v>
      </c>
      <c r="K41" s="88">
        <f t="shared" si="3"/>
        <v>680</v>
      </c>
      <c r="L41" s="89">
        <f t="shared" si="3"/>
        <v>667</v>
      </c>
      <c r="M41" s="88">
        <f t="shared" si="2"/>
        <v>1263</v>
      </c>
      <c r="N41" s="89">
        <f t="shared" si="2"/>
        <v>1231</v>
      </c>
    </row>
    <row r="42" spans="1:14" x14ac:dyDescent="0.25">
      <c r="A42" s="90">
        <v>9</v>
      </c>
      <c r="B42" s="91" t="s">
        <v>109</v>
      </c>
      <c r="C42" s="88">
        <v>1080</v>
      </c>
      <c r="D42" s="88">
        <v>1233</v>
      </c>
      <c r="E42" s="88">
        <v>1080</v>
      </c>
      <c r="F42" s="88">
        <v>909</v>
      </c>
      <c r="G42" s="88">
        <v>1080</v>
      </c>
      <c r="H42" s="88">
        <v>1078</v>
      </c>
      <c r="I42" s="88">
        <v>1080</v>
      </c>
      <c r="J42" s="88">
        <v>1185</v>
      </c>
      <c r="K42" s="88">
        <f t="shared" si="3"/>
        <v>4320</v>
      </c>
      <c r="L42" s="89">
        <f t="shared" si="3"/>
        <v>4405</v>
      </c>
      <c r="M42" s="88">
        <f t="shared" si="2"/>
        <v>8049</v>
      </c>
      <c r="N42" s="89">
        <f t="shared" si="2"/>
        <v>8658</v>
      </c>
    </row>
    <row r="43" spans="1:14" x14ac:dyDescent="0.25">
      <c r="A43" s="90">
        <v>10</v>
      </c>
      <c r="B43" s="91" t="s">
        <v>110</v>
      </c>
      <c r="C43" s="88">
        <v>449</v>
      </c>
      <c r="D43" s="88">
        <v>478</v>
      </c>
      <c r="E43" s="88">
        <v>449</v>
      </c>
      <c r="F43" s="88">
        <v>419</v>
      </c>
      <c r="G43" s="88">
        <v>449</v>
      </c>
      <c r="H43" s="88">
        <v>422</v>
      </c>
      <c r="I43" s="88">
        <v>449</v>
      </c>
      <c r="J43" s="88">
        <v>327</v>
      </c>
      <c r="K43" s="88">
        <f t="shared" si="3"/>
        <v>1796</v>
      </c>
      <c r="L43" s="89">
        <f t="shared" si="3"/>
        <v>1646</v>
      </c>
      <c r="M43" s="88">
        <f t="shared" si="2"/>
        <v>3348</v>
      </c>
      <c r="N43" s="89">
        <f t="shared" si="2"/>
        <v>3336</v>
      </c>
    </row>
    <row r="44" spans="1:14" x14ac:dyDescent="0.25">
      <c r="A44" s="90">
        <v>11</v>
      </c>
      <c r="B44" s="91" t="s">
        <v>111</v>
      </c>
      <c r="C44" s="88">
        <v>47</v>
      </c>
      <c r="D44" s="88">
        <v>53</v>
      </c>
      <c r="E44" s="88">
        <v>47</v>
      </c>
      <c r="F44" s="88">
        <v>42</v>
      </c>
      <c r="G44" s="88">
        <v>47</v>
      </c>
      <c r="H44" s="88">
        <v>52</v>
      </c>
      <c r="I44" s="88">
        <v>47</v>
      </c>
      <c r="J44" s="88">
        <v>48</v>
      </c>
      <c r="K44" s="88">
        <f t="shared" si="3"/>
        <v>188</v>
      </c>
      <c r="L44" s="89">
        <f t="shared" si="3"/>
        <v>195</v>
      </c>
      <c r="M44" s="88">
        <f t="shared" si="2"/>
        <v>347</v>
      </c>
      <c r="N44" s="89">
        <f t="shared" si="2"/>
        <v>385</v>
      </c>
    </row>
    <row r="45" spans="1:14" ht="24" x14ac:dyDescent="0.25">
      <c r="A45" s="90">
        <v>12</v>
      </c>
      <c r="B45" s="91" t="s">
        <v>112</v>
      </c>
      <c r="C45" s="88">
        <v>20</v>
      </c>
      <c r="D45" s="88">
        <v>23</v>
      </c>
      <c r="E45" s="88">
        <v>20</v>
      </c>
      <c r="F45" s="88">
        <v>24</v>
      </c>
      <c r="G45" s="88">
        <v>20</v>
      </c>
      <c r="H45" s="88">
        <v>27</v>
      </c>
      <c r="I45" s="88">
        <v>20</v>
      </c>
      <c r="J45" s="88">
        <v>30</v>
      </c>
      <c r="K45" s="88">
        <f t="shared" si="3"/>
        <v>80</v>
      </c>
      <c r="L45" s="89">
        <f t="shared" si="3"/>
        <v>104</v>
      </c>
      <c r="M45" s="88">
        <f t="shared" si="2"/>
        <v>145</v>
      </c>
      <c r="N45" s="89">
        <f t="shared" si="2"/>
        <v>172</v>
      </c>
    </row>
    <row r="46" spans="1:14" x14ac:dyDescent="0.25">
      <c r="A46" s="90">
        <v>13</v>
      </c>
      <c r="B46" s="92" t="s">
        <v>113</v>
      </c>
      <c r="C46" s="88">
        <v>91</v>
      </c>
      <c r="D46" s="88">
        <v>79</v>
      </c>
      <c r="E46" s="88">
        <v>91</v>
      </c>
      <c r="F46" s="88">
        <v>178</v>
      </c>
      <c r="G46" s="88">
        <v>91</v>
      </c>
      <c r="H46" s="88">
        <v>226</v>
      </c>
      <c r="I46" s="88">
        <v>91</v>
      </c>
      <c r="J46" s="88">
        <v>92</v>
      </c>
      <c r="K46" s="88">
        <f t="shared" si="3"/>
        <v>364</v>
      </c>
      <c r="L46" s="89">
        <f t="shared" si="3"/>
        <v>575</v>
      </c>
      <c r="M46" s="88">
        <f t="shared" si="2"/>
        <v>677</v>
      </c>
      <c r="N46" s="89">
        <f t="shared" si="2"/>
        <v>866</v>
      </c>
    </row>
    <row r="47" spans="1:14" x14ac:dyDescent="0.25">
      <c r="A47" s="90">
        <v>14</v>
      </c>
      <c r="B47" s="92" t="s">
        <v>114</v>
      </c>
      <c r="C47" s="88">
        <v>2</v>
      </c>
      <c r="D47" s="88">
        <v>0</v>
      </c>
      <c r="E47" s="88">
        <v>2</v>
      </c>
      <c r="F47" s="88">
        <v>1</v>
      </c>
      <c r="G47" s="88">
        <v>2</v>
      </c>
      <c r="H47" s="88">
        <v>0</v>
      </c>
      <c r="I47" s="88">
        <v>2</v>
      </c>
      <c r="J47" s="88">
        <v>0</v>
      </c>
      <c r="K47" s="88">
        <f t="shared" si="3"/>
        <v>8</v>
      </c>
      <c r="L47" s="89">
        <f t="shared" si="3"/>
        <v>1</v>
      </c>
      <c r="M47" s="88">
        <f t="shared" si="2"/>
        <v>14</v>
      </c>
      <c r="N47" s="89">
        <f t="shared" si="2"/>
        <v>22</v>
      </c>
    </row>
    <row r="48" spans="1:14" x14ac:dyDescent="0.25">
      <c r="A48" s="90">
        <v>15</v>
      </c>
      <c r="B48" s="92" t="s">
        <v>115</v>
      </c>
      <c r="C48" s="88">
        <v>62</v>
      </c>
      <c r="D48" s="88">
        <v>80</v>
      </c>
      <c r="E48" s="88">
        <v>62</v>
      </c>
      <c r="F48" s="88">
        <v>53</v>
      </c>
      <c r="G48" s="88">
        <v>62</v>
      </c>
      <c r="H48" s="88">
        <v>71</v>
      </c>
      <c r="I48" s="88">
        <v>62</v>
      </c>
      <c r="J48" s="88">
        <v>79</v>
      </c>
      <c r="K48" s="88">
        <f>+C48+E48+G48+I48</f>
        <v>248</v>
      </c>
      <c r="L48" s="89">
        <f>+D48+F48+H48+J48</f>
        <v>283</v>
      </c>
      <c r="M48" s="88">
        <f t="shared" si="2"/>
        <v>456</v>
      </c>
      <c r="N48" s="89">
        <f t="shared" si="2"/>
        <v>545</v>
      </c>
    </row>
    <row r="49" spans="1:14" ht="15.75" thickBot="1" x14ac:dyDescent="0.3">
      <c r="A49" s="90">
        <v>16</v>
      </c>
      <c r="B49" s="92" t="s">
        <v>145</v>
      </c>
      <c r="C49" s="88">
        <v>8</v>
      </c>
      <c r="D49" s="88">
        <v>8</v>
      </c>
      <c r="E49" s="88">
        <v>8</v>
      </c>
      <c r="F49" s="88">
        <v>7</v>
      </c>
      <c r="G49" s="88">
        <v>8</v>
      </c>
      <c r="H49" s="88">
        <v>7</v>
      </c>
      <c r="I49" s="88">
        <v>8</v>
      </c>
      <c r="J49" s="88">
        <v>6</v>
      </c>
      <c r="K49" s="88">
        <f t="shared" si="3"/>
        <v>32</v>
      </c>
      <c r="L49" s="89">
        <f t="shared" si="3"/>
        <v>28</v>
      </c>
      <c r="M49" s="88">
        <f t="shared" si="2"/>
        <v>54</v>
      </c>
      <c r="N49" s="89">
        <f t="shared" si="2"/>
        <v>53</v>
      </c>
    </row>
    <row r="50" spans="1:14" ht="15.75" thickBot="1" x14ac:dyDescent="0.3">
      <c r="A50" s="470" t="s">
        <v>192</v>
      </c>
      <c r="B50" s="471"/>
      <c r="C50" s="130">
        <f t="shared" ref="C50:L50" si="4">SUM(C34:C49)</f>
        <v>3008</v>
      </c>
      <c r="D50" s="130">
        <f t="shared" si="4"/>
        <v>3339</v>
      </c>
      <c r="E50" s="130">
        <f>SUM(E34:E49)</f>
        <v>3008</v>
      </c>
      <c r="F50" s="130">
        <f t="shared" si="4"/>
        <v>2765</v>
      </c>
      <c r="G50" s="130">
        <f>SUM(G34:G49)</f>
        <v>3008</v>
      </c>
      <c r="H50" s="130">
        <f t="shared" si="4"/>
        <v>3076</v>
      </c>
      <c r="I50" s="130">
        <f>SUM(I34:I49)</f>
        <v>3008</v>
      </c>
      <c r="J50" s="130">
        <f t="shared" si="4"/>
        <v>2988</v>
      </c>
      <c r="K50" s="130">
        <f t="shared" si="4"/>
        <v>12032</v>
      </c>
      <c r="L50" s="131">
        <f t="shared" si="4"/>
        <v>12168</v>
      </c>
      <c r="M50" s="130">
        <f>SUM(M34:M49)</f>
        <v>22368</v>
      </c>
      <c r="N50" s="131">
        <f>SUM(N34:N49)</f>
        <v>23924</v>
      </c>
    </row>
    <row r="51" spans="1:14" x14ac:dyDescent="0.25">
      <c r="A51" s="95"/>
      <c r="B51" s="95"/>
      <c r="C51" s="65"/>
      <c r="D51" s="62"/>
      <c r="E51" s="62"/>
      <c r="F51" s="62"/>
      <c r="G51" s="62"/>
      <c r="H51" s="62"/>
      <c r="I51" s="62"/>
      <c r="J51" s="62"/>
      <c r="K51" s="62"/>
      <c r="L51" s="62"/>
    </row>
    <row r="52" spans="1:14" ht="15.75" customHeight="1" thickBot="1" x14ac:dyDescent="0.3">
      <c r="A52" s="12"/>
      <c r="B52" s="467" t="s">
        <v>194</v>
      </c>
      <c r="C52" s="467"/>
      <c r="D52" s="467"/>
      <c r="E52" s="467"/>
      <c r="F52" s="467"/>
      <c r="G52" s="467"/>
      <c r="H52" s="467"/>
      <c r="I52" s="467"/>
      <c r="J52" s="467"/>
      <c r="K52" s="467"/>
      <c r="L52" s="467"/>
    </row>
    <row r="53" spans="1:14" x14ac:dyDescent="0.25">
      <c r="A53" s="472" t="s">
        <v>4</v>
      </c>
      <c r="B53" s="474" t="s">
        <v>191</v>
      </c>
      <c r="C53" s="476" t="s">
        <v>65</v>
      </c>
      <c r="D53" s="476"/>
      <c r="E53" s="468" t="s">
        <v>96</v>
      </c>
      <c r="F53" s="468"/>
      <c r="G53" s="468" t="s">
        <v>97</v>
      </c>
      <c r="H53" s="468"/>
      <c r="I53" s="468" t="s">
        <v>98</v>
      </c>
      <c r="J53" s="468"/>
      <c r="K53" s="468" t="s">
        <v>89</v>
      </c>
      <c r="L53" s="469"/>
      <c r="M53" s="468" t="s">
        <v>195</v>
      </c>
      <c r="N53" s="469"/>
    </row>
    <row r="54" spans="1:14" ht="15.75" thickBot="1" x14ac:dyDescent="0.3">
      <c r="A54" s="473"/>
      <c r="B54" s="475"/>
      <c r="C54" s="84" t="s">
        <v>100</v>
      </c>
      <c r="D54" s="84" t="s">
        <v>91</v>
      </c>
      <c r="E54" s="84" t="s">
        <v>100</v>
      </c>
      <c r="F54" s="84" t="s">
        <v>91</v>
      </c>
      <c r="G54" s="84" t="s">
        <v>100</v>
      </c>
      <c r="H54" s="84" t="s">
        <v>91</v>
      </c>
      <c r="I54" s="84" t="s">
        <v>100</v>
      </c>
      <c r="J54" s="84" t="s">
        <v>91</v>
      </c>
      <c r="K54" s="84" t="s">
        <v>100</v>
      </c>
      <c r="L54" s="85" t="s">
        <v>91</v>
      </c>
      <c r="M54" s="84" t="s">
        <v>100</v>
      </c>
      <c r="N54" s="85" t="s">
        <v>91</v>
      </c>
    </row>
    <row r="55" spans="1:14" x14ac:dyDescent="0.25">
      <c r="A55" s="86">
        <v>1</v>
      </c>
      <c r="B55" s="87" t="s">
        <v>101</v>
      </c>
      <c r="C55" s="88">
        <v>15</v>
      </c>
      <c r="D55" s="88">
        <v>12</v>
      </c>
      <c r="E55" s="88"/>
      <c r="F55" s="88"/>
      <c r="G55" s="88"/>
      <c r="H55" s="88"/>
      <c r="I55" s="88"/>
      <c r="J55" s="88"/>
      <c r="K55" s="88">
        <f>+C55+E55+G55+I55</f>
        <v>15</v>
      </c>
      <c r="L55" s="89">
        <f>+D55+F55+H55+J55</f>
        <v>12</v>
      </c>
      <c r="M55" s="88">
        <f t="shared" ref="M55:N70" si="5">+K55+M34</f>
        <v>124</v>
      </c>
      <c r="N55" s="89">
        <f t="shared" si="5"/>
        <v>131</v>
      </c>
    </row>
    <row r="56" spans="1:14" x14ac:dyDescent="0.25">
      <c r="A56" s="90">
        <v>2</v>
      </c>
      <c r="B56" s="91" t="s">
        <v>102</v>
      </c>
      <c r="C56" s="88">
        <v>15</v>
      </c>
      <c r="D56" s="88">
        <v>22</v>
      </c>
      <c r="E56" s="88"/>
      <c r="F56" s="88"/>
      <c r="G56" s="88"/>
      <c r="H56" s="88"/>
      <c r="I56" s="88"/>
      <c r="J56" s="88"/>
      <c r="K56" s="88">
        <f t="shared" ref="K56:L70" si="6">+C56+E56+G56+I56</f>
        <v>15</v>
      </c>
      <c r="L56" s="89">
        <f t="shared" si="6"/>
        <v>22</v>
      </c>
      <c r="M56" s="88">
        <f t="shared" si="5"/>
        <v>123</v>
      </c>
      <c r="N56" s="89">
        <f t="shared" si="5"/>
        <v>148</v>
      </c>
    </row>
    <row r="57" spans="1:14" x14ac:dyDescent="0.25">
      <c r="A57" s="90">
        <v>3</v>
      </c>
      <c r="B57" s="91" t="s">
        <v>103</v>
      </c>
      <c r="C57" s="88">
        <v>86</v>
      </c>
      <c r="D57" s="88">
        <v>69</v>
      </c>
      <c r="E57" s="88"/>
      <c r="F57" s="88"/>
      <c r="G57" s="88"/>
      <c r="H57" s="88"/>
      <c r="I57" s="88"/>
      <c r="J57" s="88"/>
      <c r="K57" s="88">
        <f t="shared" si="6"/>
        <v>86</v>
      </c>
      <c r="L57" s="89">
        <f t="shared" si="6"/>
        <v>69</v>
      </c>
      <c r="M57" s="88">
        <f t="shared" si="5"/>
        <v>720</v>
      </c>
      <c r="N57" s="89">
        <f t="shared" si="5"/>
        <v>709</v>
      </c>
    </row>
    <row r="58" spans="1:14" x14ac:dyDescent="0.25">
      <c r="A58" s="90">
        <v>4</v>
      </c>
      <c r="B58" s="91" t="s">
        <v>104</v>
      </c>
      <c r="C58" s="88">
        <v>15</v>
      </c>
      <c r="D58" s="88">
        <v>10</v>
      </c>
      <c r="E58" s="88"/>
      <c r="F58" s="88"/>
      <c r="G58" s="88"/>
      <c r="H58" s="88"/>
      <c r="I58" s="88"/>
      <c r="J58" s="88"/>
      <c r="K58" s="88">
        <f t="shared" si="6"/>
        <v>15</v>
      </c>
      <c r="L58" s="89">
        <f t="shared" si="6"/>
        <v>10</v>
      </c>
      <c r="M58" s="88">
        <f t="shared" si="5"/>
        <v>123</v>
      </c>
      <c r="N58" s="89">
        <f t="shared" si="5"/>
        <v>125</v>
      </c>
    </row>
    <row r="59" spans="1:14" x14ac:dyDescent="0.25">
      <c r="A59" s="90">
        <v>5</v>
      </c>
      <c r="B59" s="91" t="s">
        <v>105</v>
      </c>
      <c r="C59" s="88">
        <v>443</v>
      </c>
      <c r="D59" s="88">
        <v>365</v>
      </c>
      <c r="E59" s="88"/>
      <c r="F59" s="88"/>
      <c r="G59" s="88"/>
      <c r="H59" s="88"/>
      <c r="I59" s="88"/>
      <c r="J59" s="88"/>
      <c r="K59" s="88">
        <f t="shared" si="6"/>
        <v>443</v>
      </c>
      <c r="L59" s="89">
        <f t="shared" si="6"/>
        <v>365</v>
      </c>
      <c r="M59" s="88">
        <f t="shared" si="5"/>
        <v>3737</v>
      </c>
      <c r="N59" s="89">
        <f t="shared" si="5"/>
        <v>3854</v>
      </c>
    </row>
    <row r="60" spans="1:14" x14ac:dyDescent="0.25">
      <c r="A60" s="90">
        <v>6</v>
      </c>
      <c r="B60" s="91" t="s">
        <v>106</v>
      </c>
      <c r="C60" s="88">
        <v>367</v>
      </c>
      <c r="D60" s="88">
        <v>290</v>
      </c>
      <c r="E60" s="88"/>
      <c r="F60" s="88"/>
      <c r="G60" s="88"/>
      <c r="H60" s="88"/>
      <c r="I60" s="88"/>
      <c r="J60" s="88"/>
      <c r="K60" s="88">
        <f t="shared" si="6"/>
        <v>367</v>
      </c>
      <c r="L60" s="89">
        <f t="shared" si="6"/>
        <v>290</v>
      </c>
      <c r="M60" s="88">
        <f t="shared" si="5"/>
        <v>3099</v>
      </c>
      <c r="N60" s="89">
        <f t="shared" si="5"/>
        <v>3305</v>
      </c>
    </row>
    <row r="61" spans="1:14" x14ac:dyDescent="0.25">
      <c r="A61" s="90">
        <v>7</v>
      </c>
      <c r="B61" s="91" t="s">
        <v>107</v>
      </c>
      <c r="C61" s="88">
        <v>139</v>
      </c>
      <c r="D61" s="88">
        <v>127</v>
      </c>
      <c r="E61" s="88"/>
      <c r="F61" s="88"/>
      <c r="G61" s="88"/>
      <c r="H61" s="88"/>
      <c r="I61" s="88"/>
      <c r="J61" s="88"/>
      <c r="K61" s="88">
        <f t="shared" si="6"/>
        <v>139</v>
      </c>
      <c r="L61" s="89">
        <f t="shared" si="6"/>
        <v>127</v>
      </c>
      <c r="M61" s="88">
        <f t="shared" si="5"/>
        <v>1169</v>
      </c>
      <c r="N61" s="89">
        <f t="shared" si="5"/>
        <v>1279</v>
      </c>
    </row>
    <row r="62" spans="1:14" x14ac:dyDescent="0.25">
      <c r="A62" s="90">
        <v>8</v>
      </c>
      <c r="B62" s="91" t="s">
        <v>108</v>
      </c>
      <c r="C62" s="88">
        <v>170</v>
      </c>
      <c r="D62" s="88">
        <v>286</v>
      </c>
      <c r="E62" s="88"/>
      <c r="F62" s="88"/>
      <c r="G62" s="88"/>
      <c r="H62" s="88"/>
      <c r="I62" s="88"/>
      <c r="J62" s="88"/>
      <c r="K62" s="88">
        <f t="shared" si="6"/>
        <v>170</v>
      </c>
      <c r="L62" s="89">
        <f t="shared" si="6"/>
        <v>286</v>
      </c>
      <c r="M62" s="88">
        <f t="shared" si="5"/>
        <v>1433</v>
      </c>
      <c r="N62" s="89">
        <f t="shared" si="5"/>
        <v>1517</v>
      </c>
    </row>
    <row r="63" spans="1:14" x14ac:dyDescent="0.25">
      <c r="A63" s="90">
        <v>9</v>
      </c>
      <c r="B63" s="91" t="s">
        <v>109</v>
      </c>
      <c r="C63" s="88">
        <v>1080</v>
      </c>
      <c r="D63" s="88">
        <v>964</v>
      </c>
      <c r="E63" s="88"/>
      <c r="F63" s="88"/>
      <c r="G63" s="88"/>
      <c r="H63" s="88"/>
      <c r="I63" s="88"/>
      <c r="J63" s="88"/>
      <c r="K63" s="88">
        <f t="shared" si="6"/>
        <v>1080</v>
      </c>
      <c r="L63" s="89">
        <f t="shared" si="6"/>
        <v>964</v>
      </c>
      <c r="M63" s="88">
        <f t="shared" si="5"/>
        <v>9129</v>
      </c>
      <c r="N63" s="89">
        <f t="shared" si="5"/>
        <v>9622</v>
      </c>
    </row>
    <row r="64" spans="1:14" x14ac:dyDescent="0.25">
      <c r="A64" s="90">
        <v>10</v>
      </c>
      <c r="B64" s="91" t="s">
        <v>110</v>
      </c>
      <c r="C64" s="88">
        <v>449</v>
      </c>
      <c r="D64" s="88">
        <v>375</v>
      </c>
      <c r="E64" s="88"/>
      <c r="F64" s="88"/>
      <c r="G64" s="88"/>
      <c r="H64" s="88"/>
      <c r="I64" s="88"/>
      <c r="J64" s="88"/>
      <c r="K64" s="88">
        <f t="shared" si="6"/>
        <v>449</v>
      </c>
      <c r="L64" s="89">
        <f t="shared" si="6"/>
        <v>375</v>
      </c>
      <c r="M64" s="88">
        <f t="shared" si="5"/>
        <v>3797</v>
      </c>
      <c r="N64" s="89">
        <f t="shared" si="5"/>
        <v>3711</v>
      </c>
    </row>
    <row r="65" spans="1:14" x14ac:dyDescent="0.25">
      <c r="A65" s="90">
        <v>11</v>
      </c>
      <c r="B65" s="91" t="s">
        <v>111</v>
      </c>
      <c r="C65" s="88">
        <v>47</v>
      </c>
      <c r="D65" s="88">
        <v>42</v>
      </c>
      <c r="E65" s="88"/>
      <c r="F65" s="88"/>
      <c r="G65" s="88"/>
      <c r="H65" s="88"/>
      <c r="I65" s="88"/>
      <c r="J65" s="88"/>
      <c r="K65" s="88">
        <f t="shared" si="6"/>
        <v>47</v>
      </c>
      <c r="L65" s="89">
        <f t="shared" si="6"/>
        <v>42</v>
      </c>
      <c r="M65" s="88">
        <f t="shared" si="5"/>
        <v>394</v>
      </c>
      <c r="N65" s="89">
        <f t="shared" si="5"/>
        <v>427</v>
      </c>
    </row>
    <row r="66" spans="1:14" ht="24" x14ac:dyDescent="0.25">
      <c r="A66" s="90">
        <v>12</v>
      </c>
      <c r="B66" s="91" t="s">
        <v>112</v>
      </c>
      <c r="C66" s="88">
        <v>20</v>
      </c>
      <c r="D66" s="88">
        <v>18</v>
      </c>
      <c r="E66" s="88"/>
      <c r="F66" s="88"/>
      <c r="G66" s="88"/>
      <c r="H66" s="88"/>
      <c r="I66" s="88"/>
      <c r="J66" s="88"/>
      <c r="K66" s="88">
        <f t="shared" si="6"/>
        <v>20</v>
      </c>
      <c r="L66" s="89">
        <f t="shared" si="6"/>
        <v>18</v>
      </c>
      <c r="M66" s="88">
        <f t="shared" si="5"/>
        <v>165</v>
      </c>
      <c r="N66" s="89">
        <f t="shared" si="5"/>
        <v>190</v>
      </c>
    </row>
    <row r="67" spans="1:14" x14ac:dyDescent="0.25">
      <c r="A67" s="90">
        <v>13</v>
      </c>
      <c r="B67" s="92" t="s">
        <v>113</v>
      </c>
      <c r="C67" s="88">
        <v>91</v>
      </c>
      <c r="D67" s="88">
        <v>38</v>
      </c>
      <c r="E67" s="88"/>
      <c r="F67" s="88"/>
      <c r="G67" s="88"/>
      <c r="H67" s="88"/>
      <c r="I67" s="88"/>
      <c r="J67" s="88"/>
      <c r="K67" s="88">
        <f t="shared" si="6"/>
        <v>91</v>
      </c>
      <c r="L67" s="89">
        <f t="shared" si="6"/>
        <v>38</v>
      </c>
      <c r="M67" s="88">
        <f t="shared" si="5"/>
        <v>768</v>
      </c>
      <c r="N67" s="89">
        <f t="shared" si="5"/>
        <v>904</v>
      </c>
    </row>
    <row r="68" spans="1:14" x14ac:dyDescent="0.25">
      <c r="A68" s="90">
        <v>14</v>
      </c>
      <c r="B68" s="92" t="s">
        <v>114</v>
      </c>
      <c r="C68" s="88">
        <v>2</v>
      </c>
      <c r="D68" s="88">
        <v>0</v>
      </c>
      <c r="E68" s="88"/>
      <c r="F68" s="88"/>
      <c r="G68" s="88"/>
      <c r="H68" s="88"/>
      <c r="I68" s="88"/>
      <c r="J68" s="88"/>
      <c r="K68" s="88">
        <f t="shared" si="6"/>
        <v>2</v>
      </c>
      <c r="L68" s="89">
        <f t="shared" si="6"/>
        <v>0</v>
      </c>
      <c r="M68" s="88">
        <f t="shared" si="5"/>
        <v>16</v>
      </c>
      <c r="N68" s="89">
        <f t="shared" si="5"/>
        <v>22</v>
      </c>
    </row>
    <row r="69" spans="1:14" x14ac:dyDescent="0.25">
      <c r="A69" s="90">
        <v>15</v>
      </c>
      <c r="B69" s="92" t="s">
        <v>115</v>
      </c>
      <c r="C69" s="88">
        <v>62</v>
      </c>
      <c r="D69" s="88">
        <v>73</v>
      </c>
      <c r="E69" s="88"/>
      <c r="F69" s="88"/>
      <c r="G69" s="88"/>
      <c r="H69" s="88"/>
      <c r="I69" s="88"/>
      <c r="J69" s="88"/>
      <c r="K69" s="88">
        <f>+C69+E69+G69+I69</f>
        <v>62</v>
      </c>
      <c r="L69" s="89">
        <f>+D69+F69+H69+J69</f>
        <v>73</v>
      </c>
      <c r="M69" s="88">
        <f t="shared" si="5"/>
        <v>518</v>
      </c>
      <c r="N69" s="89">
        <f t="shared" si="5"/>
        <v>618</v>
      </c>
    </row>
    <row r="70" spans="1:14" ht="15.75" thickBot="1" x14ac:dyDescent="0.3">
      <c r="A70" s="90">
        <v>16</v>
      </c>
      <c r="B70" s="92" t="s">
        <v>145</v>
      </c>
      <c r="C70" s="88">
        <v>8</v>
      </c>
      <c r="D70" s="88">
        <v>5</v>
      </c>
      <c r="E70" s="88"/>
      <c r="F70" s="88"/>
      <c r="G70" s="88"/>
      <c r="H70" s="88"/>
      <c r="I70" s="88"/>
      <c r="J70" s="88"/>
      <c r="K70" s="88">
        <f t="shared" si="6"/>
        <v>8</v>
      </c>
      <c r="L70" s="89">
        <f t="shared" si="6"/>
        <v>5</v>
      </c>
      <c r="M70" s="88">
        <f t="shared" si="5"/>
        <v>62</v>
      </c>
      <c r="N70" s="89">
        <f t="shared" si="5"/>
        <v>58</v>
      </c>
    </row>
    <row r="71" spans="1:14" ht="15.75" thickBot="1" x14ac:dyDescent="0.3">
      <c r="A71" s="470" t="s">
        <v>116</v>
      </c>
      <c r="B71" s="471"/>
      <c r="C71" s="130">
        <f t="shared" ref="C71:N71" si="7">SUM(C55:C70)</f>
        <v>3009</v>
      </c>
      <c r="D71" s="130">
        <f t="shared" si="7"/>
        <v>2696</v>
      </c>
      <c r="E71" s="130">
        <f>SUM(E55:E70)</f>
        <v>0</v>
      </c>
      <c r="F71" s="130">
        <f t="shared" si="7"/>
        <v>0</v>
      </c>
      <c r="G71" s="130">
        <f>SUM(G55:G70)</f>
        <v>0</v>
      </c>
      <c r="H71" s="130">
        <f t="shared" si="7"/>
        <v>0</v>
      </c>
      <c r="I71" s="130">
        <f t="shared" si="7"/>
        <v>0</v>
      </c>
      <c r="J71" s="130">
        <f t="shared" si="7"/>
        <v>0</v>
      </c>
      <c r="K71" s="130">
        <f t="shared" si="7"/>
        <v>3009</v>
      </c>
      <c r="L71" s="131">
        <f t="shared" si="7"/>
        <v>2696</v>
      </c>
      <c r="M71" s="130">
        <f t="shared" si="7"/>
        <v>25377</v>
      </c>
      <c r="N71" s="131">
        <f t="shared" si="7"/>
        <v>26620</v>
      </c>
    </row>
    <row r="72" spans="1:14" x14ac:dyDescent="0.25">
      <c r="A72" s="95"/>
      <c r="B72" s="95"/>
      <c r="C72" s="96"/>
      <c r="D72" s="96"/>
      <c r="E72" s="96"/>
      <c r="F72" s="96"/>
      <c r="G72" s="96"/>
      <c r="H72" s="96"/>
      <c r="I72" s="96"/>
      <c r="J72" s="96"/>
      <c r="K72" s="96"/>
      <c r="L72" s="96"/>
    </row>
    <row r="73" spans="1:14" x14ac:dyDescent="0.25">
      <c r="A73" s="95"/>
      <c r="B73" s="95"/>
      <c r="C73" s="65"/>
      <c r="D73" s="62"/>
      <c r="E73" s="62"/>
      <c r="F73" s="62"/>
      <c r="G73" s="62"/>
      <c r="H73" s="62"/>
      <c r="I73" s="62"/>
      <c r="J73" s="62"/>
      <c r="K73" s="62"/>
      <c r="L73" s="62"/>
    </row>
    <row r="74" spans="1:14" x14ac:dyDescent="0.25">
      <c r="A74" s="95"/>
      <c r="B74" s="95"/>
      <c r="C74" s="65"/>
      <c r="D74" s="62"/>
      <c r="E74" s="62"/>
      <c r="F74" s="62"/>
      <c r="G74" s="62"/>
      <c r="H74" s="62"/>
      <c r="I74" s="62"/>
      <c r="J74" s="62"/>
      <c r="K74" s="62"/>
      <c r="L74" s="62"/>
    </row>
    <row r="75" spans="1:14" x14ac:dyDescent="0.25">
      <c r="A75" s="95"/>
      <c r="B75" s="95"/>
      <c r="C75" s="65"/>
      <c r="D75" s="62"/>
      <c r="E75" s="62"/>
      <c r="F75" s="62"/>
      <c r="G75" s="62"/>
      <c r="H75" s="62"/>
      <c r="I75" s="62"/>
      <c r="J75" s="62"/>
      <c r="K75" s="62"/>
      <c r="L75" s="62"/>
    </row>
    <row r="76" spans="1:14" x14ac:dyDescent="0.25">
      <c r="A76" s="95"/>
      <c r="B76" s="95"/>
      <c r="C76" s="65"/>
      <c r="D76" s="62"/>
      <c r="E76" s="62"/>
      <c r="F76" s="62"/>
      <c r="G76" s="62"/>
      <c r="H76" s="62"/>
      <c r="I76" s="62"/>
      <c r="J76" s="62"/>
      <c r="K76" s="62"/>
      <c r="L76" s="62"/>
    </row>
    <row r="77" spans="1:14" x14ac:dyDescent="0.25">
      <c r="A77" s="95"/>
      <c r="B77" s="95"/>
      <c r="C77" s="65"/>
      <c r="D77" s="62"/>
      <c r="E77" s="62"/>
      <c r="F77" s="62"/>
      <c r="G77" s="62"/>
      <c r="H77" s="62"/>
      <c r="I77" s="62"/>
      <c r="J77" s="62"/>
      <c r="K77" s="62"/>
      <c r="L77" s="62"/>
    </row>
    <row r="78" spans="1:14" x14ac:dyDescent="0.25">
      <c r="A78" s="95"/>
      <c r="B78" s="95"/>
      <c r="C78" s="65"/>
      <c r="D78" s="62"/>
      <c r="E78" s="62"/>
      <c r="F78" s="62"/>
      <c r="G78" s="62"/>
      <c r="H78" s="62"/>
      <c r="I78" s="62"/>
      <c r="J78" s="62"/>
      <c r="K78" s="62"/>
      <c r="L78" s="62"/>
    </row>
    <row r="79" spans="1:14" x14ac:dyDescent="0.25">
      <c r="A79" s="95"/>
      <c r="B79" s="95"/>
      <c r="C79" s="65"/>
      <c r="D79" s="62"/>
      <c r="E79" s="62"/>
      <c r="F79" s="62"/>
      <c r="G79" s="62"/>
      <c r="H79" s="62"/>
      <c r="I79" s="62"/>
      <c r="J79" s="62"/>
      <c r="K79" s="62"/>
      <c r="L79" s="62"/>
    </row>
    <row r="80" spans="1:14" x14ac:dyDescent="0.25">
      <c r="A80" s="95"/>
      <c r="B80" s="95"/>
      <c r="C80" s="65"/>
      <c r="D80" s="62"/>
      <c r="E80" s="62"/>
      <c r="F80" s="62"/>
      <c r="G80" s="62"/>
      <c r="H80" s="62"/>
      <c r="I80" s="62"/>
      <c r="J80" s="62"/>
      <c r="K80" s="62"/>
      <c r="L80" s="62"/>
    </row>
    <row r="81" spans="1:12" x14ac:dyDescent="0.25">
      <c r="A81" s="95"/>
      <c r="B81" s="95"/>
      <c r="C81" s="65"/>
      <c r="D81" s="62"/>
      <c r="E81" s="62"/>
      <c r="F81" s="62"/>
      <c r="G81" s="62"/>
      <c r="H81" s="62"/>
      <c r="I81" s="62"/>
      <c r="J81" s="62"/>
      <c r="K81" s="62"/>
      <c r="L81" s="62"/>
    </row>
    <row r="82" spans="1:12" x14ac:dyDescent="0.25">
      <c r="A82" s="95"/>
      <c r="B82" s="95"/>
      <c r="C82" s="65"/>
      <c r="D82" s="62"/>
      <c r="E82" s="62"/>
      <c r="F82" s="62"/>
      <c r="G82" s="62"/>
      <c r="H82" s="62"/>
      <c r="I82" s="62"/>
      <c r="J82" s="62"/>
      <c r="K82" s="62"/>
      <c r="L82" s="62"/>
    </row>
    <row r="83" spans="1:12" x14ac:dyDescent="0.25">
      <c r="A83" s="95"/>
      <c r="B83" s="95"/>
      <c r="C83" s="65"/>
      <c r="D83" s="62"/>
      <c r="E83" s="62"/>
      <c r="F83" s="62"/>
      <c r="G83" s="62"/>
      <c r="H83" s="62"/>
      <c r="I83" s="62"/>
      <c r="J83" s="62"/>
      <c r="K83" s="62"/>
      <c r="L83" s="62"/>
    </row>
    <row r="84" spans="1:12" x14ac:dyDescent="0.25">
      <c r="A84" s="95"/>
      <c r="B84" s="95"/>
      <c r="C84" s="65"/>
      <c r="D84" s="62"/>
      <c r="E84" s="62"/>
      <c r="F84" s="62"/>
      <c r="G84" s="62"/>
      <c r="H84" s="62"/>
      <c r="I84" s="62"/>
      <c r="J84" s="62"/>
      <c r="K84" s="62"/>
      <c r="L84" s="62"/>
    </row>
    <row r="85" spans="1:12" x14ac:dyDescent="0.25">
      <c r="A85" s="95"/>
      <c r="B85" s="95"/>
      <c r="C85" s="65"/>
      <c r="D85" s="62"/>
      <c r="E85" s="62"/>
      <c r="F85" s="62"/>
      <c r="G85" s="62"/>
      <c r="H85" s="62"/>
      <c r="I85" s="62"/>
      <c r="J85" s="62"/>
      <c r="K85" s="62"/>
      <c r="L85" s="62"/>
    </row>
    <row r="86" spans="1:12" x14ac:dyDescent="0.25">
      <c r="A86" s="95"/>
      <c r="B86" s="95"/>
      <c r="C86" s="65"/>
      <c r="D86" s="62"/>
      <c r="E86" s="62"/>
      <c r="F86" s="62"/>
      <c r="G86" s="62"/>
      <c r="H86" s="62"/>
      <c r="I86" s="62"/>
      <c r="J86" s="62"/>
      <c r="K86" s="62"/>
      <c r="L86" s="62"/>
    </row>
    <row r="87" spans="1:12" x14ac:dyDescent="0.25">
      <c r="A87" s="95"/>
      <c r="B87" s="95"/>
      <c r="C87" s="65"/>
      <c r="D87" s="62"/>
      <c r="E87" s="62"/>
      <c r="F87" s="62"/>
      <c r="G87" s="62"/>
      <c r="H87" s="62"/>
      <c r="I87" s="62"/>
      <c r="J87" s="62"/>
      <c r="K87" s="62"/>
      <c r="L87" s="62"/>
    </row>
    <row r="88" spans="1:12" x14ac:dyDescent="0.25">
      <c r="A88" s="95"/>
      <c r="B88" s="95"/>
      <c r="C88" s="65"/>
      <c r="D88" s="62"/>
      <c r="E88" s="62"/>
      <c r="F88" s="62"/>
      <c r="G88" s="62"/>
      <c r="H88" s="62"/>
      <c r="I88" s="62"/>
      <c r="J88" s="62"/>
      <c r="K88" s="62"/>
      <c r="L88" s="62"/>
    </row>
    <row r="89" spans="1:12" x14ac:dyDescent="0.25">
      <c r="A89" s="95"/>
      <c r="B89" s="95"/>
      <c r="C89" s="65"/>
      <c r="D89" s="62"/>
      <c r="E89" s="62"/>
      <c r="F89" s="62"/>
      <c r="G89" s="62"/>
      <c r="H89" s="62"/>
      <c r="I89" s="62"/>
      <c r="J89" s="62"/>
      <c r="K89" s="62"/>
      <c r="L89" s="62"/>
    </row>
    <row r="90" spans="1:12" x14ac:dyDescent="0.25">
      <c r="A90" s="95"/>
      <c r="B90" s="95"/>
      <c r="C90" s="65"/>
      <c r="D90" s="62"/>
      <c r="E90" s="62"/>
      <c r="F90" s="62"/>
      <c r="G90" s="62"/>
      <c r="H90" s="62"/>
      <c r="I90" s="62"/>
      <c r="J90" s="62"/>
      <c r="K90" s="62"/>
      <c r="L90" s="62"/>
    </row>
    <row r="91" spans="1:12" x14ac:dyDescent="0.25">
      <c r="A91" s="95"/>
      <c r="B91" s="95"/>
      <c r="C91" s="65"/>
      <c r="D91" s="62"/>
      <c r="E91" s="62"/>
      <c r="F91" s="62"/>
      <c r="G91" s="62"/>
      <c r="H91" s="62"/>
      <c r="I91" s="62"/>
      <c r="J91" s="62"/>
      <c r="K91" s="62"/>
      <c r="L91" s="62"/>
    </row>
    <row r="92" spans="1:12" x14ac:dyDescent="0.25">
      <c r="A92" s="95"/>
      <c r="B92" s="95"/>
      <c r="C92" s="65"/>
      <c r="D92" s="62"/>
      <c r="E92" s="62"/>
      <c r="F92" s="62"/>
      <c r="G92" s="62"/>
      <c r="H92" s="62"/>
      <c r="I92" s="62"/>
      <c r="J92" s="62"/>
      <c r="K92" s="62"/>
      <c r="L92" s="62"/>
    </row>
    <row r="93" spans="1:12" x14ac:dyDescent="0.25">
      <c r="A93" s="95"/>
      <c r="B93" s="95"/>
      <c r="C93" s="65"/>
      <c r="D93" s="62"/>
      <c r="E93" s="62"/>
      <c r="F93" s="62"/>
      <c r="G93" s="62"/>
      <c r="H93" s="62"/>
      <c r="I93" s="62"/>
      <c r="J93" s="62"/>
      <c r="K93" s="62"/>
      <c r="L93" s="62"/>
    </row>
    <row r="94" spans="1:12" x14ac:dyDescent="0.25">
      <c r="A94" s="95"/>
      <c r="B94" s="95"/>
      <c r="C94" s="65"/>
      <c r="D94" s="62"/>
      <c r="E94" s="62"/>
      <c r="F94" s="62"/>
      <c r="G94" s="62"/>
      <c r="H94" s="62"/>
      <c r="I94" s="62"/>
      <c r="J94" s="62"/>
      <c r="K94" s="62"/>
      <c r="L94" s="62"/>
    </row>
    <row r="95" spans="1:12" x14ac:dyDescent="0.25">
      <c r="A95" s="95"/>
      <c r="B95" s="95"/>
      <c r="C95" s="65"/>
      <c r="D95" s="62"/>
      <c r="E95" s="62"/>
      <c r="F95" s="62"/>
      <c r="G95" s="62"/>
      <c r="H95" s="62"/>
      <c r="I95" s="62"/>
      <c r="J95" s="62"/>
      <c r="K95" s="62"/>
      <c r="L95" s="62"/>
    </row>
    <row r="97" spans="2:11" x14ac:dyDescent="0.25">
      <c r="B97" s="43" t="s">
        <v>53</v>
      </c>
      <c r="C97" s="12" t="s">
        <v>79</v>
      </c>
      <c r="D97" s="12"/>
      <c r="E97" s="12"/>
      <c r="F97" s="27" t="s">
        <v>117</v>
      </c>
      <c r="H97" t="s">
        <v>121</v>
      </c>
    </row>
    <row r="98" spans="2:11" ht="15" customHeight="1" x14ac:dyDescent="0.25">
      <c r="C98" s="432" t="s">
        <v>118</v>
      </c>
      <c r="D98" s="432"/>
      <c r="E98" s="432"/>
      <c r="F98" s="27"/>
      <c r="G98" s="27"/>
      <c r="H98" s="27" t="s">
        <v>196</v>
      </c>
      <c r="I98" s="27"/>
      <c r="J98" s="27"/>
      <c r="K98" s="27"/>
    </row>
    <row r="99" spans="2:11" ht="15" customHeight="1" x14ac:dyDescent="0.25">
      <c r="C99" s="432" t="s">
        <v>119</v>
      </c>
      <c r="D99" s="432"/>
      <c r="E99" s="432"/>
      <c r="F99" s="27"/>
      <c r="G99" s="27"/>
      <c r="H99" s="27" t="s">
        <v>197</v>
      </c>
      <c r="I99" s="27"/>
      <c r="J99" s="27"/>
      <c r="K99" s="27"/>
    </row>
    <row r="100" spans="2:11" x14ac:dyDescent="0.25">
      <c r="B100" s="43" t="s">
        <v>58</v>
      </c>
      <c r="C100" s="27" t="s">
        <v>198</v>
      </c>
      <c r="G100" s="27"/>
    </row>
  </sheetData>
  <mergeCells count="36">
    <mergeCell ref="M53:N53"/>
    <mergeCell ref="A71:B71"/>
    <mergeCell ref="C98:E98"/>
    <mergeCell ref="C99:E99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opLeftCell="A52" workbookViewId="0">
      <selection activeCell="G55" sqref="G5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409"/>
      <c r="C2" s="409"/>
      <c r="L2" s="82" t="s">
        <v>190</v>
      </c>
    </row>
    <row r="3" spans="1:12" ht="18.75" x14ac:dyDescent="0.3">
      <c r="H3" s="83"/>
      <c r="I3" s="83"/>
      <c r="J3" s="83"/>
      <c r="L3" s="129"/>
    </row>
    <row r="4" spans="1:12" x14ac:dyDescent="0.25">
      <c r="A4" s="406"/>
      <c r="B4" s="406"/>
      <c r="C4" s="406"/>
      <c r="D4" s="406"/>
      <c r="E4" s="406"/>
      <c r="F4" s="406"/>
      <c r="G4" s="406"/>
      <c r="H4" s="406"/>
      <c r="I4" s="406"/>
      <c r="J4" s="406"/>
      <c r="K4" s="406"/>
      <c r="L4" s="406"/>
    </row>
    <row r="5" spans="1:12" x14ac:dyDescent="0.2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</row>
    <row r="6" spans="1:12" x14ac:dyDescent="0.25">
      <c r="A6" s="405" t="s">
        <v>1</v>
      </c>
      <c r="B6" s="405"/>
      <c r="C6" s="405"/>
      <c r="D6" s="405"/>
      <c r="E6" s="405"/>
      <c r="F6" s="405"/>
      <c r="G6" s="405"/>
      <c r="H6" s="405"/>
      <c r="I6" s="405"/>
      <c r="J6" s="405"/>
      <c r="K6" s="405"/>
      <c r="L6" s="405"/>
    </row>
    <row r="7" spans="1:12" x14ac:dyDescent="0.25">
      <c r="A7" s="406" t="s">
        <v>2</v>
      </c>
      <c r="B7" s="406"/>
      <c r="C7" s="406"/>
      <c r="D7" s="406"/>
      <c r="E7" s="406"/>
      <c r="F7" s="406"/>
      <c r="G7" s="406"/>
      <c r="H7" s="406"/>
      <c r="I7" s="406"/>
      <c r="J7" s="406"/>
      <c r="K7" s="406"/>
      <c r="L7" s="406"/>
    </row>
    <row r="8" spans="1:12" x14ac:dyDescent="0.25">
      <c r="A8" s="407" t="s">
        <v>3</v>
      </c>
      <c r="B8" s="406"/>
      <c r="C8" s="406"/>
      <c r="D8" s="406"/>
      <c r="E8" s="406"/>
      <c r="F8" s="406"/>
      <c r="G8" s="406"/>
      <c r="H8" s="406"/>
      <c r="I8" s="406"/>
      <c r="J8" s="406"/>
      <c r="K8" s="406"/>
      <c r="L8" s="406"/>
    </row>
    <row r="10" spans="1:12" ht="15.75" customHeight="1" thickBot="1" x14ac:dyDescent="0.3">
      <c r="A10" s="12"/>
      <c r="B10" s="467" t="s">
        <v>144</v>
      </c>
      <c r="C10" s="467"/>
      <c r="D10" s="467"/>
      <c r="E10" s="467"/>
      <c r="F10" s="467"/>
      <c r="G10" s="467"/>
      <c r="H10" s="467"/>
      <c r="I10" s="467"/>
      <c r="J10" s="467"/>
      <c r="K10" s="467"/>
      <c r="L10" s="467"/>
    </row>
    <row r="11" spans="1:12" x14ac:dyDescent="0.25">
      <c r="A11" s="472" t="s">
        <v>4</v>
      </c>
      <c r="B11" s="474" t="s">
        <v>191</v>
      </c>
      <c r="C11" s="476" t="s">
        <v>85</v>
      </c>
      <c r="D11" s="476"/>
      <c r="E11" s="468" t="s">
        <v>86</v>
      </c>
      <c r="F11" s="468"/>
      <c r="G11" s="468" t="s">
        <v>87</v>
      </c>
      <c r="H11" s="468"/>
      <c r="I11" s="468" t="s">
        <v>88</v>
      </c>
      <c r="J11" s="468"/>
      <c r="K11" s="468" t="s">
        <v>120</v>
      </c>
      <c r="L11" s="469"/>
    </row>
    <row r="12" spans="1:12" ht="15.75" thickBot="1" x14ac:dyDescent="0.3">
      <c r="A12" s="473"/>
      <c r="B12" s="475"/>
      <c r="C12" s="84" t="s">
        <v>100</v>
      </c>
      <c r="D12" s="84" t="s">
        <v>91</v>
      </c>
      <c r="E12" s="84" t="s">
        <v>100</v>
      </c>
      <c r="F12" s="84" t="s">
        <v>91</v>
      </c>
      <c r="G12" s="84" t="s">
        <v>100</v>
      </c>
      <c r="H12" s="84" t="s">
        <v>91</v>
      </c>
      <c r="I12" s="84" t="s">
        <v>100</v>
      </c>
      <c r="J12" s="84" t="s">
        <v>91</v>
      </c>
      <c r="K12" s="84" t="s">
        <v>100</v>
      </c>
      <c r="L12" s="85" t="s">
        <v>91</v>
      </c>
    </row>
    <row r="13" spans="1:12" x14ac:dyDescent="0.25">
      <c r="A13" s="86">
        <v>1</v>
      </c>
      <c r="B13" s="87" t="s">
        <v>101</v>
      </c>
      <c r="C13" s="88">
        <v>7</v>
      </c>
      <c r="D13" s="88">
        <v>20</v>
      </c>
      <c r="E13" s="88">
        <v>14</v>
      </c>
      <c r="F13" s="88">
        <v>13</v>
      </c>
      <c r="G13" s="88">
        <v>15</v>
      </c>
      <c r="H13" s="88">
        <v>17</v>
      </c>
      <c r="I13" s="88">
        <v>13</v>
      </c>
      <c r="J13" s="88">
        <v>9</v>
      </c>
      <c r="K13" s="88">
        <f>+C13+E13+G13+I13</f>
        <v>49</v>
      </c>
      <c r="L13" s="89">
        <f>+D13+F13+H13+J13</f>
        <v>59</v>
      </c>
    </row>
    <row r="14" spans="1:12" x14ac:dyDescent="0.25">
      <c r="A14" s="90">
        <v>2</v>
      </c>
      <c r="B14" s="91" t="s">
        <v>102</v>
      </c>
      <c r="C14" s="88">
        <v>7</v>
      </c>
      <c r="D14" s="88">
        <v>21</v>
      </c>
      <c r="E14" s="88">
        <v>15</v>
      </c>
      <c r="F14" s="88">
        <v>6</v>
      </c>
      <c r="G14" s="88">
        <v>11</v>
      </c>
      <c r="H14" s="88">
        <v>12</v>
      </c>
      <c r="I14" s="88">
        <v>15</v>
      </c>
      <c r="J14" s="88">
        <v>17</v>
      </c>
      <c r="K14" s="88">
        <f t="shared" ref="K14:L28" si="0">+C14+E14+G14+I14</f>
        <v>48</v>
      </c>
      <c r="L14" s="89">
        <f t="shared" si="0"/>
        <v>56</v>
      </c>
    </row>
    <row r="15" spans="1:12" x14ac:dyDescent="0.25">
      <c r="A15" s="90">
        <v>3</v>
      </c>
      <c r="B15" s="91" t="s">
        <v>103</v>
      </c>
      <c r="C15" s="88">
        <v>39</v>
      </c>
      <c r="D15" s="88">
        <v>96</v>
      </c>
      <c r="E15" s="88">
        <v>85</v>
      </c>
      <c r="F15" s="88">
        <v>86</v>
      </c>
      <c r="G15" s="88">
        <v>80</v>
      </c>
      <c r="H15" s="88">
        <v>59</v>
      </c>
      <c r="I15" s="88">
        <v>86</v>
      </c>
      <c r="J15" s="88">
        <v>103</v>
      </c>
      <c r="K15" s="88">
        <f t="shared" si="0"/>
        <v>290</v>
      </c>
      <c r="L15" s="89">
        <f t="shared" si="0"/>
        <v>344</v>
      </c>
    </row>
    <row r="16" spans="1:12" x14ac:dyDescent="0.25">
      <c r="A16" s="90">
        <v>4</v>
      </c>
      <c r="B16" s="91" t="s">
        <v>104</v>
      </c>
      <c r="C16" s="88">
        <v>6</v>
      </c>
      <c r="D16" s="88">
        <v>18</v>
      </c>
      <c r="E16" s="88">
        <v>15</v>
      </c>
      <c r="F16" s="88">
        <v>7</v>
      </c>
      <c r="G16" s="88">
        <v>12</v>
      </c>
      <c r="H16" s="88">
        <v>12</v>
      </c>
      <c r="I16" s="88">
        <v>15</v>
      </c>
      <c r="J16" s="88">
        <v>16</v>
      </c>
      <c r="K16" s="88">
        <f t="shared" si="0"/>
        <v>48</v>
      </c>
      <c r="L16" s="89">
        <f t="shared" si="0"/>
        <v>53</v>
      </c>
    </row>
    <row r="17" spans="1:14" x14ac:dyDescent="0.25">
      <c r="A17" s="90">
        <v>5</v>
      </c>
      <c r="B17" s="91" t="s">
        <v>105</v>
      </c>
      <c r="C17" s="88">
        <v>201</v>
      </c>
      <c r="D17" s="88">
        <v>451</v>
      </c>
      <c r="E17" s="88">
        <v>443</v>
      </c>
      <c r="F17" s="88">
        <v>442</v>
      </c>
      <c r="G17" s="88">
        <v>435</v>
      </c>
      <c r="H17" s="88">
        <v>405</v>
      </c>
      <c r="I17" s="88">
        <v>443</v>
      </c>
      <c r="J17" s="88">
        <v>526</v>
      </c>
      <c r="K17" s="88">
        <f t="shared" si="0"/>
        <v>1522</v>
      </c>
      <c r="L17" s="89">
        <f t="shared" si="0"/>
        <v>1824</v>
      </c>
    </row>
    <row r="18" spans="1:14" x14ac:dyDescent="0.25">
      <c r="A18" s="90">
        <v>6</v>
      </c>
      <c r="B18" s="91" t="s">
        <v>106</v>
      </c>
      <c r="C18" s="88">
        <v>167</v>
      </c>
      <c r="D18" s="88">
        <v>422</v>
      </c>
      <c r="E18" s="88">
        <v>367</v>
      </c>
      <c r="F18" s="88">
        <v>345</v>
      </c>
      <c r="G18" s="88">
        <v>363</v>
      </c>
      <c r="H18" s="88">
        <v>309</v>
      </c>
      <c r="I18" s="88">
        <v>367</v>
      </c>
      <c r="J18" s="88">
        <v>414</v>
      </c>
      <c r="K18" s="88">
        <f t="shared" si="0"/>
        <v>1264</v>
      </c>
      <c r="L18" s="89">
        <f t="shared" si="0"/>
        <v>1490</v>
      </c>
    </row>
    <row r="19" spans="1:14" x14ac:dyDescent="0.25">
      <c r="A19" s="90">
        <v>7</v>
      </c>
      <c r="B19" s="91" t="s">
        <v>107</v>
      </c>
      <c r="C19" s="88">
        <v>64</v>
      </c>
      <c r="D19" s="88">
        <v>147</v>
      </c>
      <c r="E19" s="88">
        <v>138</v>
      </c>
      <c r="F19" s="88">
        <v>139</v>
      </c>
      <c r="G19" s="88">
        <v>138</v>
      </c>
      <c r="H19" s="88">
        <v>107</v>
      </c>
      <c r="I19" s="88">
        <v>138</v>
      </c>
      <c r="J19" s="88">
        <v>173</v>
      </c>
      <c r="K19" s="88">
        <f t="shared" si="0"/>
        <v>478</v>
      </c>
      <c r="L19" s="89">
        <f t="shared" si="0"/>
        <v>566</v>
      </c>
    </row>
    <row r="20" spans="1:14" x14ac:dyDescent="0.25">
      <c r="A20" s="90">
        <v>8</v>
      </c>
      <c r="B20" s="91" t="s">
        <v>108</v>
      </c>
      <c r="C20" s="88">
        <v>77</v>
      </c>
      <c r="D20" s="88">
        <v>161</v>
      </c>
      <c r="E20" s="88">
        <v>170</v>
      </c>
      <c r="F20" s="88">
        <v>151</v>
      </c>
      <c r="G20" s="88">
        <v>166</v>
      </c>
      <c r="H20" s="88">
        <v>117</v>
      </c>
      <c r="I20" s="88">
        <v>170</v>
      </c>
      <c r="J20" s="88">
        <v>135</v>
      </c>
      <c r="K20" s="88">
        <f t="shared" si="0"/>
        <v>583</v>
      </c>
      <c r="L20" s="89">
        <f t="shared" si="0"/>
        <v>564</v>
      </c>
    </row>
    <row r="21" spans="1:14" x14ac:dyDescent="0.25">
      <c r="A21" s="90">
        <v>9</v>
      </c>
      <c r="B21" s="91" t="s">
        <v>109</v>
      </c>
      <c r="C21" s="88">
        <v>491</v>
      </c>
      <c r="D21" s="88">
        <v>1121</v>
      </c>
      <c r="E21" s="88">
        <v>1080</v>
      </c>
      <c r="F21" s="88">
        <v>1114</v>
      </c>
      <c r="G21" s="88">
        <v>1078</v>
      </c>
      <c r="H21" s="88">
        <v>918</v>
      </c>
      <c r="I21" s="88">
        <v>1080</v>
      </c>
      <c r="J21" s="88">
        <v>1100</v>
      </c>
      <c r="K21" s="88">
        <f t="shared" si="0"/>
        <v>3729</v>
      </c>
      <c r="L21" s="89">
        <f t="shared" si="0"/>
        <v>4253</v>
      </c>
    </row>
    <row r="22" spans="1:14" x14ac:dyDescent="0.25">
      <c r="A22" s="90">
        <v>10</v>
      </c>
      <c r="B22" s="91" t="s">
        <v>110</v>
      </c>
      <c r="C22" s="88">
        <v>205</v>
      </c>
      <c r="D22" s="88">
        <v>496</v>
      </c>
      <c r="E22" s="88">
        <v>449</v>
      </c>
      <c r="F22" s="88">
        <v>408</v>
      </c>
      <c r="G22" s="88">
        <v>449</v>
      </c>
      <c r="H22" s="88">
        <v>358</v>
      </c>
      <c r="I22" s="88">
        <v>449</v>
      </c>
      <c r="J22" s="88">
        <v>428</v>
      </c>
      <c r="K22" s="88">
        <f t="shared" si="0"/>
        <v>1552</v>
      </c>
      <c r="L22" s="89">
        <f t="shared" si="0"/>
        <v>1690</v>
      </c>
    </row>
    <row r="23" spans="1:14" x14ac:dyDescent="0.25">
      <c r="A23" s="90">
        <v>11</v>
      </c>
      <c r="B23" s="91" t="s">
        <v>111</v>
      </c>
      <c r="C23" s="88">
        <v>22</v>
      </c>
      <c r="D23" s="88">
        <v>44</v>
      </c>
      <c r="E23" s="88">
        <v>47</v>
      </c>
      <c r="F23" s="88">
        <v>42</v>
      </c>
      <c r="G23" s="88">
        <v>43</v>
      </c>
      <c r="H23" s="88">
        <v>38</v>
      </c>
      <c r="I23" s="88">
        <v>47</v>
      </c>
      <c r="J23" s="88">
        <v>66</v>
      </c>
      <c r="K23" s="88">
        <f t="shared" si="0"/>
        <v>159</v>
      </c>
      <c r="L23" s="89">
        <f t="shared" si="0"/>
        <v>190</v>
      </c>
    </row>
    <row r="24" spans="1:14" ht="24" x14ac:dyDescent="0.25">
      <c r="A24" s="90">
        <v>12</v>
      </c>
      <c r="B24" s="91" t="s">
        <v>112</v>
      </c>
      <c r="C24" s="88">
        <v>9</v>
      </c>
      <c r="D24" s="88">
        <v>21</v>
      </c>
      <c r="E24" s="88">
        <v>20</v>
      </c>
      <c r="F24" s="88">
        <v>18</v>
      </c>
      <c r="G24" s="88">
        <v>16</v>
      </c>
      <c r="H24" s="88">
        <v>8</v>
      </c>
      <c r="I24" s="88">
        <v>20</v>
      </c>
      <c r="J24" s="88">
        <v>21</v>
      </c>
      <c r="K24" s="88">
        <f t="shared" si="0"/>
        <v>65</v>
      </c>
      <c r="L24" s="89">
        <f t="shared" si="0"/>
        <v>68</v>
      </c>
    </row>
    <row r="25" spans="1:14" x14ac:dyDescent="0.25">
      <c r="A25" s="90">
        <v>13</v>
      </c>
      <c r="B25" s="92" t="s">
        <v>113</v>
      </c>
      <c r="C25" s="88">
        <v>42</v>
      </c>
      <c r="D25" s="88">
        <v>92</v>
      </c>
      <c r="E25" s="88">
        <v>91</v>
      </c>
      <c r="F25" s="88">
        <v>59</v>
      </c>
      <c r="G25" s="88">
        <v>89</v>
      </c>
      <c r="H25" s="88">
        <v>48</v>
      </c>
      <c r="I25" s="88">
        <v>91</v>
      </c>
      <c r="J25" s="88">
        <v>92</v>
      </c>
      <c r="K25" s="88">
        <f t="shared" si="0"/>
        <v>313</v>
      </c>
      <c r="L25" s="89">
        <f t="shared" si="0"/>
        <v>291</v>
      </c>
    </row>
    <row r="26" spans="1:14" x14ac:dyDescent="0.25">
      <c r="A26" s="90">
        <v>14</v>
      </c>
      <c r="B26" s="92" t="s">
        <v>114</v>
      </c>
      <c r="C26" s="88">
        <v>1</v>
      </c>
      <c r="D26" s="88">
        <v>14</v>
      </c>
      <c r="E26" s="88">
        <v>2</v>
      </c>
      <c r="F26" s="88">
        <v>2</v>
      </c>
      <c r="G26" s="88">
        <v>1</v>
      </c>
      <c r="H26" s="88">
        <v>1</v>
      </c>
      <c r="I26" s="88">
        <v>2</v>
      </c>
      <c r="J26" s="88">
        <v>4</v>
      </c>
      <c r="K26" s="88">
        <f t="shared" si="0"/>
        <v>6</v>
      </c>
      <c r="L26" s="89">
        <f t="shared" si="0"/>
        <v>21</v>
      </c>
    </row>
    <row r="27" spans="1:14" x14ac:dyDescent="0.25">
      <c r="A27" s="90">
        <v>15</v>
      </c>
      <c r="B27" s="92" t="s">
        <v>115</v>
      </c>
      <c r="C27" s="88">
        <v>28</v>
      </c>
      <c r="D27" s="88">
        <v>79</v>
      </c>
      <c r="E27" s="88">
        <v>62</v>
      </c>
      <c r="F27" s="88">
        <v>60</v>
      </c>
      <c r="G27" s="88">
        <v>56</v>
      </c>
      <c r="H27" s="88">
        <v>50</v>
      </c>
      <c r="I27" s="88">
        <v>62</v>
      </c>
      <c r="J27" s="88">
        <v>73</v>
      </c>
      <c r="K27" s="88">
        <f t="shared" si="0"/>
        <v>208</v>
      </c>
      <c r="L27" s="89">
        <f t="shared" si="0"/>
        <v>262</v>
      </c>
    </row>
    <row r="28" spans="1:14" ht="15.75" thickBot="1" x14ac:dyDescent="0.3">
      <c r="A28" s="90">
        <v>16</v>
      </c>
      <c r="B28" s="92" t="s">
        <v>145</v>
      </c>
      <c r="C28" s="88">
        <v>4</v>
      </c>
      <c r="D28" s="88">
        <v>11</v>
      </c>
      <c r="E28" s="88">
        <v>8</v>
      </c>
      <c r="F28" s="88">
        <v>6</v>
      </c>
      <c r="G28" s="88">
        <v>2</v>
      </c>
      <c r="H28" s="88">
        <v>4</v>
      </c>
      <c r="I28" s="88">
        <v>8</v>
      </c>
      <c r="J28" s="88">
        <v>4</v>
      </c>
      <c r="K28" s="88">
        <f t="shared" si="0"/>
        <v>22</v>
      </c>
      <c r="L28" s="89">
        <f t="shared" si="0"/>
        <v>25</v>
      </c>
    </row>
    <row r="29" spans="1:14" ht="15.75" thickBot="1" x14ac:dyDescent="0.3">
      <c r="A29" s="470" t="s">
        <v>192</v>
      </c>
      <c r="B29" s="471"/>
      <c r="C29" s="130">
        <f t="shared" ref="C29:H29" si="1">SUM(C13:C28)</f>
        <v>1370</v>
      </c>
      <c r="D29" s="130">
        <f t="shared" si="1"/>
        <v>3214</v>
      </c>
      <c r="E29" s="130">
        <f>SUM(E13:E28)</f>
        <v>3006</v>
      </c>
      <c r="F29" s="130">
        <f t="shared" si="1"/>
        <v>2898</v>
      </c>
      <c r="G29" s="130">
        <f>SUM(G13:G28)</f>
        <v>2954</v>
      </c>
      <c r="H29" s="130">
        <f t="shared" si="1"/>
        <v>2463</v>
      </c>
      <c r="I29" s="130">
        <f>SUM(I13:I28)</f>
        <v>3006</v>
      </c>
      <c r="J29" s="130">
        <f>SUM(J13:J28)</f>
        <v>3181</v>
      </c>
      <c r="K29" s="130">
        <f>SUM(K13:K28)</f>
        <v>10336</v>
      </c>
      <c r="L29" s="131">
        <f>SUM(L13:L28)</f>
        <v>11756</v>
      </c>
    </row>
    <row r="30" spans="1:14" x14ac:dyDescent="0.25">
      <c r="A30" s="93"/>
      <c r="B30" s="79"/>
      <c r="C30" s="65"/>
      <c r="D30" s="62"/>
      <c r="E30" s="62"/>
      <c r="F30" s="62"/>
      <c r="G30" s="62"/>
      <c r="H30" s="62"/>
      <c r="I30" s="62"/>
      <c r="J30" s="62"/>
      <c r="K30" s="62"/>
      <c r="L30" s="62"/>
    </row>
    <row r="31" spans="1:14" ht="15.75" customHeight="1" thickBot="1" x14ac:dyDescent="0.3">
      <c r="A31" s="12"/>
      <c r="B31" s="467" t="s">
        <v>193</v>
      </c>
      <c r="C31" s="467"/>
      <c r="D31" s="467"/>
      <c r="E31" s="467"/>
      <c r="F31" s="467"/>
      <c r="G31" s="467"/>
      <c r="H31" s="467"/>
      <c r="I31" s="467"/>
      <c r="J31" s="467"/>
      <c r="K31" s="467"/>
      <c r="L31" s="467"/>
    </row>
    <row r="32" spans="1:14" x14ac:dyDescent="0.25">
      <c r="A32" s="472" t="s">
        <v>4</v>
      </c>
      <c r="B32" s="474" t="s">
        <v>191</v>
      </c>
      <c r="C32" s="476" t="s">
        <v>94</v>
      </c>
      <c r="D32" s="476"/>
      <c r="E32" s="468" t="s">
        <v>95</v>
      </c>
      <c r="F32" s="468"/>
      <c r="G32" s="468" t="s">
        <v>63</v>
      </c>
      <c r="H32" s="468"/>
      <c r="I32" s="468" t="s">
        <v>64</v>
      </c>
      <c r="J32" s="468"/>
      <c r="K32" s="468" t="s">
        <v>120</v>
      </c>
      <c r="L32" s="469"/>
      <c r="M32" s="468" t="s">
        <v>140</v>
      </c>
      <c r="N32" s="469"/>
    </row>
    <row r="33" spans="1:14" ht="15.75" thickBot="1" x14ac:dyDescent="0.3">
      <c r="A33" s="473"/>
      <c r="B33" s="475"/>
      <c r="C33" s="84" t="s">
        <v>100</v>
      </c>
      <c r="D33" s="84" t="s">
        <v>91</v>
      </c>
      <c r="E33" s="84" t="s">
        <v>100</v>
      </c>
      <c r="F33" s="84" t="s">
        <v>91</v>
      </c>
      <c r="G33" s="84" t="s">
        <v>100</v>
      </c>
      <c r="H33" s="84" t="s">
        <v>91</v>
      </c>
      <c r="I33" s="84" t="s">
        <v>100</v>
      </c>
      <c r="J33" s="84" t="s">
        <v>91</v>
      </c>
      <c r="K33" s="84" t="s">
        <v>100</v>
      </c>
      <c r="L33" s="85" t="s">
        <v>91</v>
      </c>
      <c r="M33" s="84" t="s">
        <v>100</v>
      </c>
      <c r="N33" s="85" t="s">
        <v>91</v>
      </c>
    </row>
    <row r="34" spans="1:14" x14ac:dyDescent="0.25">
      <c r="A34" s="86">
        <v>1</v>
      </c>
      <c r="B34" s="87" t="s">
        <v>101</v>
      </c>
      <c r="C34" s="88">
        <v>15</v>
      </c>
      <c r="D34" s="88">
        <v>13</v>
      </c>
      <c r="E34" s="88">
        <v>15</v>
      </c>
      <c r="F34" s="88">
        <v>16</v>
      </c>
      <c r="G34" s="88">
        <v>15</v>
      </c>
      <c r="H34" s="88">
        <v>18</v>
      </c>
      <c r="I34" s="88">
        <v>15</v>
      </c>
      <c r="J34" s="88">
        <v>13</v>
      </c>
      <c r="K34" s="88">
        <f>+C34+E34+G34+I34</f>
        <v>60</v>
      </c>
      <c r="L34" s="89">
        <f>+D34+F34+H34+J34</f>
        <v>60</v>
      </c>
      <c r="M34" s="88">
        <f t="shared" ref="M34:N49" si="2">+K34+K13</f>
        <v>109</v>
      </c>
      <c r="N34" s="89">
        <f t="shared" si="2"/>
        <v>119</v>
      </c>
    </row>
    <row r="35" spans="1:14" x14ac:dyDescent="0.25">
      <c r="A35" s="90">
        <v>2</v>
      </c>
      <c r="B35" s="91" t="s">
        <v>102</v>
      </c>
      <c r="C35" s="88">
        <v>15</v>
      </c>
      <c r="D35" s="88">
        <v>13</v>
      </c>
      <c r="E35" s="88">
        <v>15</v>
      </c>
      <c r="F35" s="88">
        <v>23</v>
      </c>
      <c r="G35" s="88">
        <v>15</v>
      </c>
      <c r="H35" s="88">
        <v>15</v>
      </c>
      <c r="I35" s="88">
        <v>15</v>
      </c>
      <c r="J35" s="88">
        <v>19</v>
      </c>
      <c r="K35" s="88">
        <f t="shared" ref="K35:L49" si="3">+C35+E35+G35+I35</f>
        <v>60</v>
      </c>
      <c r="L35" s="89">
        <f t="shared" si="3"/>
        <v>70</v>
      </c>
      <c r="M35" s="88">
        <f t="shared" si="2"/>
        <v>108</v>
      </c>
      <c r="N35" s="89">
        <f t="shared" si="2"/>
        <v>126</v>
      </c>
    </row>
    <row r="36" spans="1:14" x14ac:dyDescent="0.25">
      <c r="A36" s="90">
        <v>3</v>
      </c>
      <c r="B36" s="91" t="s">
        <v>103</v>
      </c>
      <c r="C36" s="88">
        <v>86</v>
      </c>
      <c r="D36" s="88">
        <v>81</v>
      </c>
      <c r="E36" s="88">
        <v>86</v>
      </c>
      <c r="F36" s="88">
        <v>72</v>
      </c>
      <c r="G36" s="88">
        <v>86</v>
      </c>
      <c r="H36" s="88">
        <v>75</v>
      </c>
      <c r="I36" s="88">
        <v>86</v>
      </c>
      <c r="J36" s="88">
        <v>68</v>
      </c>
      <c r="K36" s="88">
        <f t="shared" si="3"/>
        <v>344</v>
      </c>
      <c r="L36" s="89">
        <f t="shared" si="3"/>
        <v>296</v>
      </c>
      <c r="M36" s="88">
        <f t="shared" si="2"/>
        <v>634</v>
      </c>
      <c r="N36" s="89">
        <f t="shared" si="2"/>
        <v>640</v>
      </c>
    </row>
    <row r="37" spans="1:14" x14ac:dyDescent="0.25">
      <c r="A37" s="90">
        <v>4</v>
      </c>
      <c r="B37" s="91" t="s">
        <v>104</v>
      </c>
      <c r="C37" s="88">
        <v>15</v>
      </c>
      <c r="D37" s="88">
        <v>15</v>
      </c>
      <c r="E37" s="88">
        <v>15</v>
      </c>
      <c r="F37" s="88">
        <v>19</v>
      </c>
      <c r="G37" s="88">
        <v>15</v>
      </c>
      <c r="H37" s="88">
        <v>17</v>
      </c>
      <c r="I37" s="88">
        <v>15</v>
      </c>
      <c r="J37" s="88">
        <v>11</v>
      </c>
      <c r="K37" s="88">
        <f t="shared" si="3"/>
        <v>60</v>
      </c>
      <c r="L37" s="89">
        <f t="shared" si="3"/>
        <v>62</v>
      </c>
      <c r="M37" s="88">
        <f t="shared" si="2"/>
        <v>108</v>
      </c>
      <c r="N37" s="89">
        <f t="shared" si="2"/>
        <v>115</v>
      </c>
    </row>
    <row r="38" spans="1:14" x14ac:dyDescent="0.25">
      <c r="A38" s="90">
        <v>5</v>
      </c>
      <c r="B38" s="91" t="s">
        <v>105</v>
      </c>
      <c r="C38" s="88">
        <v>443</v>
      </c>
      <c r="D38" s="88">
        <v>492</v>
      </c>
      <c r="E38" s="88">
        <v>443</v>
      </c>
      <c r="F38" s="88">
        <v>386</v>
      </c>
      <c r="G38" s="88">
        <v>443</v>
      </c>
      <c r="H38" s="88">
        <v>367</v>
      </c>
      <c r="I38" s="88">
        <v>443</v>
      </c>
      <c r="J38" s="88">
        <v>420</v>
      </c>
      <c r="K38" s="88">
        <f t="shared" si="3"/>
        <v>1772</v>
      </c>
      <c r="L38" s="89">
        <f t="shared" si="3"/>
        <v>1665</v>
      </c>
      <c r="M38" s="88">
        <f t="shared" si="2"/>
        <v>3294</v>
      </c>
      <c r="N38" s="89">
        <f t="shared" si="2"/>
        <v>3489</v>
      </c>
    </row>
    <row r="39" spans="1:14" x14ac:dyDescent="0.25">
      <c r="A39" s="90">
        <v>6</v>
      </c>
      <c r="B39" s="91" t="s">
        <v>106</v>
      </c>
      <c r="C39" s="88">
        <v>367</v>
      </c>
      <c r="D39" s="88">
        <v>443</v>
      </c>
      <c r="E39" s="88">
        <v>367</v>
      </c>
      <c r="F39" s="88">
        <v>356</v>
      </c>
      <c r="G39" s="88">
        <v>367</v>
      </c>
      <c r="H39" s="88">
        <v>375</v>
      </c>
      <c r="I39" s="88">
        <v>367</v>
      </c>
      <c r="J39" s="88">
        <v>351</v>
      </c>
      <c r="K39" s="88">
        <f t="shared" si="3"/>
        <v>1468</v>
      </c>
      <c r="L39" s="89">
        <f t="shared" si="3"/>
        <v>1525</v>
      </c>
      <c r="M39" s="88">
        <f t="shared" si="2"/>
        <v>2732</v>
      </c>
      <c r="N39" s="89">
        <f t="shared" si="2"/>
        <v>3015</v>
      </c>
    </row>
    <row r="40" spans="1:14" x14ac:dyDescent="0.25">
      <c r="A40" s="90">
        <v>7</v>
      </c>
      <c r="B40" s="91" t="s">
        <v>107</v>
      </c>
      <c r="C40" s="88">
        <v>138</v>
      </c>
      <c r="D40" s="88">
        <v>147</v>
      </c>
      <c r="E40" s="88">
        <v>138</v>
      </c>
      <c r="F40" s="88">
        <v>124</v>
      </c>
      <c r="G40" s="88">
        <v>138</v>
      </c>
      <c r="H40" s="88">
        <v>165</v>
      </c>
      <c r="I40" s="88">
        <v>138</v>
      </c>
      <c r="J40" s="88">
        <v>150</v>
      </c>
      <c r="K40" s="88">
        <f t="shared" si="3"/>
        <v>552</v>
      </c>
      <c r="L40" s="89">
        <f t="shared" si="3"/>
        <v>586</v>
      </c>
      <c r="M40" s="88">
        <f t="shared" si="2"/>
        <v>1030</v>
      </c>
      <c r="N40" s="89">
        <f t="shared" si="2"/>
        <v>1152</v>
      </c>
    </row>
    <row r="41" spans="1:14" x14ac:dyDescent="0.25">
      <c r="A41" s="90">
        <v>8</v>
      </c>
      <c r="B41" s="91" t="s">
        <v>108</v>
      </c>
      <c r="C41" s="88">
        <v>170</v>
      </c>
      <c r="D41" s="88">
        <v>181</v>
      </c>
      <c r="E41" s="88">
        <v>170</v>
      </c>
      <c r="F41" s="88">
        <v>136</v>
      </c>
      <c r="G41" s="88">
        <v>170</v>
      </c>
      <c r="H41" s="88">
        <v>161</v>
      </c>
      <c r="I41" s="88">
        <v>170</v>
      </c>
      <c r="J41" s="88">
        <v>189</v>
      </c>
      <c r="K41" s="88">
        <f t="shared" si="3"/>
        <v>680</v>
      </c>
      <c r="L41" s="89">
        <f t="shared" si="3"/>
        <v>667</v>
      </c>
      <c r="M41" s="88">
        <f t="shared" si="2"/>
        <v>1263</v>
      </c>
      <c r="N41" s="89">
        <f t="shared" si="2"/>
        <v>1231</v>
      </c>
    </row>
    <row r="42" spans="1:14" x14ac:dyDescent="0.25">
      <c r="A42" s="90">
        <v>9</v>
      </c>
      <c r="B42" s="91" t="s">
        <v>109</v>
      </c>
      <c r="C42" s="88">
        <v>1080</v>
      </c>
      <c r="D42" s="88">
        <v>1233</v>
      </c>
      <c r="E42" s="88">
        <v>1080</v>
      </c>
      <c r="F42" s="88">
        <v>909</v>
      </c>
      <c r="G42" s="88">
        <v>1080</v>
      </c>
      <c r="H42" s="88">
        <v>1078</v>
      </c>
      <c r="I42" s="88">
        <v>1080</v>
      </c>
      <c r="J42" s="88">
        <v>1185</v>
      </c>
      <c r="K42" s="88">
        <f t="shared" si="3"/>
        <v>4320</v>
      </c>
      <c r="L42" s="89">
        <f t="shared" si="3"/>
        <v>4405</v>
      </c>
      <c r="M42" s="88">
        <f t="shared" si="2"/>
        <v>8049</v>
      </c>
      <c r="N42" s="89">
        <f t="shared" si="2"/>
        <v>8658</v>
      </c>
    </row>
    <row r="43" spans="1:14" x14ac:dyDescent="0.25">
      <c r="A43" s="90">
        <v>10</v>
      </c>
      <c r="B43" s="91" t="s">
        <v>110</v>
      </c>
      <c r="C43" s="88">
        <v>449</v>
      </c>
      <c r="D43" s="88">
        <v>478</v>
      </c>
      <c r="E43" s="88">
        <v>449</v>
      </c>
      <c r="F43" s="88">
        <v>419</v>
      </c>
      <c r="G43" s="88">
        <v>449</v>
      </c>
      <c r="H43" s="88">
        <v>422</v>
      </c>
      <c r="I43" s="88">
        <v>449</v>
      </c>
      <c r="J43" s="88">
        <v>327</v>
      </c>
      <c r="K43" s="88">
        <f t="shared" si="3"/>
        <v>1796</v>
      </c>
      <c r="L43" s="89">
        <f t="shared" si="3"/>
        <v>1646</v>
      </c>
      <c r="M43" s="88">
        <f t="shared" si="2"/>
        <v>3348</v>
      </c>
      <c r="N43" s="89">
        <f t="shared" si="2"/>
        <v>3336</v>
      </c>
    </row>
    <row r="44" spans="1:14" x14ac:dyDescent="0.25">
      <c r="A44" s="90">
        <v>11</v>
      </c>
      <c r="B44" s="91" t="s">
        <v>111</v>
      </c>
      <c r="C44" s="88">
        <v>47</v>
      </c>
      <c r="D44" s="88">
        <v>53</v>
      </c>
      <c r="E44" s="88">
        <v>47</v>
      </c>
      <c r="F44" s="88">
        <v>42</v>
      </c>
      <c r="G44" s="88">
        <v>47</v>
      </c>
      <c r="H44" s="88">
        <v>52</v>
      </c>
      <c r="I44" s="88">
        <v>47</v>
      </c>
      <c r="J44" s="88">
        <v>48</v>
      </c>
      <c r="K44" s="88">
        <f t="shared" si="3"/>
        <v>188</v>
      </c>
      <c r="L44" s="89">
        <f t="shared" si="3"/>
        <v>195</v>
      </c>
      <c r="M44" s="88">
        <f t="shared" si="2"/>
        <v>347</v>
      </c>
      <c r="N44" s="89">
        <f t="shared" si="2"/>
        <v>385</v>
      </c>
    </row>
    <row r="45" spans="1:14" ht="24" x14ac:dyDescent="0.25">
      <c r="A45" s="90">
        <v>12</v>
      </c>
      <c r="B45" s="91" t="s">
        <v>112</v>
      </c>
      <c r="C45" s="88">
        <v>20</v>
      </c>
      <c r="D45" s="88">
        <v>23</v>
      </c>
      <c r="E45" s="88">
        <v>20</v>
      </c>
      <c r="F45" s="88">
        <v>24</v>
      </c>
      <c r="G45" s="88">
        <v>20</v>
      </c>
      <c r="H45" s="88">
        <v>27</v>
      </c>
      <c r="I45" s="88">
        <v>20</v>
      </c>
      <c r="J45" s="88">
        <v>30</v>
      </c>
      <c r="K45" s="88">
        <f t="shared" si="3"/>
        <v>80</v>
      </c>
      <c r="L45" s="89">
        <f t="shared" si="3"/>
        <v>104</v>
      </c>
      <c r="M45" s="88">
        <f t="shared" si="2"/>
        <v>145</v>
      </c>
      <c r="N45" s="89">
        <f t="shared" si="2"/>
        <v>172</v>
      </c>
    </row>
    <row r="46" spans="1:14" x14ac:dyDescent="0.25">
      <c r="A46" s="90">
        <v>13</v>
      </c>
      <c r="B46" s="92" t="s">
        <v>113</v>
      </c>
      <c r="C46" s="88">
        <v>91</v>
      </c>
      <c r="D46" s="88">
        <v>79</v>
      </c>
      <c r="E46" s="88">
        <v>91</v>
      </c>
      <c r="F46" s="88">
        <v>178</v>
      </c>
      <c r="G46" s="88">
        <v>91</v>
      </c>
      <c r="H46" s="88">
        <v>226</v>
      </c>
      <c r="I46" s="88">
        <v>91</v>
      </c>
      <c r="J46" s="88">
        <v>92</v>
      </c>
      <c r="K46" s="88">
        <f t="shared" si="3"/>
        <v>364</v>
      </c>
      <c r="L46" s="89">
        <f t="shared" si="3"/>
        <v>575</v>
      </c>
      <c r="M46" s="88">
        <f t="shared" si="2"/>
        <v>677</v>
      </c>
      <c r="N46" s="89">
        <f t="shared" si="2"/>
        <v>866</v>
      </c>
    </row>
    <row r="47" spans="1:14" x14ac:dyDescent="0.25">
      <c r="A47" s="90">
        <v>14</v>
      </c>
      <c r="B47" s="92" t="s">
        <v>114</v>
      </c>
      <c r="C47" s="88">
        <v>2</v>
      </c>
      <c r="D47" s="88">
        <v>0</v>
      </c>
      <c r="E47" s="88">
        <v>2</v>
      </c>
      <c r="F47" s="88">
        <v>1</v>
      </c>
      <c r="G47" s="88">
        <v>2</v>
      </c>
      <c r="H47" s="88">
        <v>0</v>
      </c>
      <c r="I47" s="88">
        <v>2</v>
      </c>
      <c r="J47" s="88">
        <v>0</v>
      </c>
      <c r="K47" s="88">
        <f t="shared" si="3"/>
        <v>8</v>
      </c>
      <c r="L47" s="89">
        <f t="shared" si="3"/>
        <v>1</v>
      </c>
      <c r="M47" s="88">
        <f t="shared" si="2"/>
        <v>14</v>
      </c>
      <c r="N47" s="89">
        <f t="shared" si="2"/>
        <v>22</v>
      </c>
    </row>
    <row r="48" spans="1:14" x14ac:dyDescent="0.25">
      <c r="A48" s="90">
        <v>15</v>
      </c>
      <c r="B48" s="92" t="s">
        <v>115</v>
      </c>
      <c r="C48" s="88">
        <v>62</v>
      </c>
      <c r="D48" s="88">
        <v>80</v>
      </c>
      <c r="E48" s="88">
        <v>62</v>
      </c>
      <c r="F48" s="88">
        <v>53</v>
      </c>
      <c r="G48" s="88">
        <v>62</v>
      </c>
      <c r="H48" s="88">
        <v>71</v>
      </c>
      <c r="I48" s="88">
        <v>62</v>
      </c>
      <c r="J48" s="88">
        <v>79</v>
      </c>
      <c r="K48" s="88">
        <f>+C48+E48+G48+I48</f>
        <v>248</v>
      </c>
      <c r="L48" s="89">
        <f>+D48+F48+H48+J48</f>
        <v>283</v>
      </c>
      <c r="M48" s="88">
        <f t="shared" si="2"/>
        <v>456</v>
      </c>
      <c r="N48" s="89">
        <f t="shared" si="2"/>
        <v>545</v>
      </c>
    </row>
    <row r="49" spans="1:14" ht="15.75" thickBot="1" x14ac:dyDescent="0.3">
      <c r="A49" s="90">
        <v>16</v>
      </c>
      <c r="B49" s="92" t="s">
        <v>145</v>
      </c>
      <c r="C49" s="88">
        <v>8</v>
      </c>
      <c r="D49" s="88">
        <v>8</v>
      </c>
      <c r="E49" s="88">
        <v>8</v>
      </c>
      <c r="F49" s="88">
        <v>7</v>
      </c>
      <c r="G49" s="88">
        <v>8</v>
      </c>
      <c r="H49" s="88">
        <v>7</v>
      </c>
      <c r="I49" s="88">
        <v>8</v>
      </c>
      <c r="J49" s="88">
        <v>6</v>
      </c>
      <c r="K49" s="88">
        <f t="shared" si="3"/>
        <v>32</v>
      </c>
      <c r="L49" s="89">
        <f t="shared" si="3"/>
        <v>28</v>
      </c>
      <c r="M49" s="88">
        <f t="shared" si="2"/>
        <v>54</v>
      </c>
      <c r="N49" s="89">
        <f t="shared" si="2"/>
        <v>53</v>
      </c>
    </row>
    <row r="50" spans="1:14" ht="15.75" thickBot="1" x14ac:dyDescent="0.3">
      <c r="A50" s="470" t="s">
        <v>192</v>
      </c>
      <c r="B50" s="471"/>
      <c r="C50" s="130">
        <f t="shared" ref="C50:L50" si="4">SUM(C34:C49)</f>
        <v>3008</v>
      </c>
      <c r="D50" s="130">
        <f t="shared" si="4"/>
        <v>3339</v>
      </c>
      <c r="E50" s="130">
        <f>SUM(E34:E49)</f>
        <v>3008</v>
      </c>
      <c r="F50" s="130">
        <f t="shared" si="4"/>
        <v>2765</v>
      </c>
      <c r="G50" s="130">
        <f>SUM(G34:G49)</f>
        <v>3008</v>
      </c>
      <c r="H50" s="130">
        <f t="shared" si="4"/>
        <v>3076</v>
      </c>
      <c r="I50" s="130">
        <f>SUM(I34:I49)</f>
        <v>3008</v>
      </c>
      <c r="J50" s="130">
        <f t="shared" si="4"/>
        <v>2988</v>
      </c>
      <c r="K50" s="130">
        <f t="shared" si="4"/>
        <v>12032</v>
      </c>
      <c r="L50" s="131">
        <f t="shared" si="4"/>
        <v>12168</v>
      </c>
      <c r="M50" s="130">
        <f>SUM(M34:M49)</f>
        <v>22368</v>
      </c>
      <c r="N50" s="131">
        <f>SUM(N34:N49)</f>
        <v>23924</v>
      </c>
    </row>
    <row r="51" spans="1:14" x14ac:dyDescent="0.25">
      <c r="A51" s="95"/>
      <c r="B51" s="95"/>
      <c r="C51" s="65"/>
      <c r="D51" s="62"/>
      <c r="E51" s="62"/>
      <c r="F51" s="62"/>
      <c r="G51" s="62"/>
      <c r="H51" s="62"/>
      <c r="I51" s="62"/>
      <c r="J51" s="62"/>
      <c r="K51" s="62"/>
      <c r="L51" s="62"/>
    </row>
    <row r="52" spans="1:14" ht="15.75" customHeight="1" thickBot="1" x14ac:dyDescent="0.3">
      <c r="A52" s="12"/>
      <c r="B52" s="467" t="s">
        <v>194</v>
      </c>
      <c r="C52" s="467"/>
      <c r="D52" s="467"/>
      <c r="E52" s="467"/>
      <c r="F52" s="467"/>
      <c r="G52" s="467"/>
      <c r="H52" s="467"/>
      <c r="I52" s="467"/>
      <c r="J52" s="467"/>
      <c r="K52" s="467"/>
      <c r="L52" s="467"/>
    </row>
    <row r="53" spans="1:14" x14ac:dyDescent="0.25">
      <c r="A53" s="472" t="s">
        <v>4</v>
      </c>
      <c r="B53" s="474" t="s">
        <v>191</v>
      </c>
      <c r="C53" s="476" t="s">
        <v>65</v>
      </c>
      <c r="D53" s="476"/>
      <c r="E53" s="468" t="s">
        <v>96</v>
      </c>
      <c r="F53" s="468"/>
      <c r="G53" s="468" t="s">
        <v>97</v>
      </c>
      <c r="H53" s="468"/>
      <c r="I53" s="468" t="s">
        <v>98</v>
      </c>
      <c r="J53" s="468"/>
      <c r="K53" s="468" t="s">
        <v>89</v>
      </c>
      <c r="L53" s="469"/>
      <c r="M53" s="468" t="s">
        <v>195</v>
      </c>
      <c r="N53" s="469"/>
    </row>
    <row r="54" spans="1:14" ht="15.75" thickBot="1" x14ac:dyDescent="0.3">
      <c r="A54" s="473"/>
      <c r="B54" s="475"/>
      <c r="C54" s="84" t="s">
        <v>100</v>
      </c>
      <c r="D54" s="84" t="s">
        <v>91</v>
      </c>
      <c r="E54" s="84" t="s">
        <v>100</v>
      </c>
      <c r="F54" s="84" t="s">
        <v>91</v>
      </c>
      <c r="G54" s="84" t="s">
        <v>100</v>
      </c>
      <c r="H54" s="84" t="s">
        <v>91</v>
      </c>
      <c r="I54" s="84" t="s">
        <v>100</v>
      </c>
      <c r="J54" s="84" t="s">
        <v>91</v>
      </c>
      <c r="K54" s="84" t="s">
        <v>100</v>
      </c>
      <c r="L54" s="85" t="s">
        <v>91</v>
      </c>
      <c r="M54" s="84" t="s">
        <v>100</v>
      </c>
      <c r="N54" s="85" t="s">
        <v>91</v>
      </c>
    </row>
    <row r="55" spans="1:14" x14ac:dyDescent="0.25">
      <c r="A55" s="86">
        <v>1</v>
      </c>
      <c r="B55" s="87" t="s">
        <v>101</v>
      </c>
      <c r="C55" s="88">
        <v>15</v>
      </c>
      <c r="D55" s="88">
        <v>12</v>
      </c>
      <c r="E55" s="88">
        <v>15</v>
      </c>
      <c r="F55" s="88">
        <v>21</v>
      </c>
      <c r="G55" s="88"/>
      <c r="H55" s="88"/>
      <c r="I55" s="88"/>
      <c r="J55" s="88"/>
      <c r="K55" s="88">
        <f>+C55+E55+G55+I55</f>
        <v>30</v>
      </c>
      <c r="L55" s="89">
        <f>+D55+F55+H55+J55</f>
        <v>33</v>
      </c>
      <c r="M55" s="88">
        <f t="shared" ref="M55:N70" si="5">+K55+M34</f>
        <v>139</v>
      </c>
      <c r="N55" s="89">
        <f t="shared" si="5"/>
        <v>152</v>
      </c>
    </row>
    <row r="56" spans="1:14" x14ac:dyDescent="0.25">
      <c r="A56" s="90">
        <v>2</v>
      </c>
      <c r="B56" s="91" t="s">
        <v>102</v>
      </c>
      <c r="C56" s="88">
        <v>15</v>
      </c>
      <c r="D56" s="88">
        <v>22</v>
      </c>
      <c r="E56" s="88">
        <v>15</v>
      </c>
      <c r="F56" s="88">
        <v>8</v>
      </c>
      <c r="G56" s="88"/>
      <c r="H56" s="88"/>
      <c r="I56" s="88"/>
      <c r="J56" s="88"/>
      <c r="K56" s="88">
        <f t="shared" ref="K56:L70" si="6">+C56+E56+G56+I56</f>
        <v>30</v>
      </c>
      <c r="L56" s="89">
        <f t="shared" si="6"/>
        <v>30</v>
      </c>
      <c r="M56" s="88">
        <f t="shared" si="5"/>
        <v>138</v>
      </c>
      <c r="N56" s="89">
        <f t="shared" si="5"/>
        <v>156</v>
      </c>
    </row>
    <row r="57" spans="1:14" x14ac:dyDescent="0.25">
      <c r="A57" s="90">
        <v>3</v>
      </c>
      <c r="B57" s="91" t="s">
        <v>103</v>
      </c>
      <c r="C57" s="88">
        <v>86</v>
      </c>
      <c r="D57" s="88">
        <v>69</v>
      </c>
      <c r="E57" s="88">
        <v>86</v>
      </c>
      <c r="F57" s="88">
        <v>88</v>
      </c>
      <c r="G57" s="88"/>
      <c r="H57" s="88"/>
      <c r="I57" s="88"/>
      <c r="J57" s="88"/>
      <c r="K57" s="88">
        <f t="shared" si="6"/>
        <v>172</v>
      </c>
      <c r="L57" s="89">
        <f t="shared" si="6"/>
        <v>157</v>
      </c>
      <c r="M57" s="88">
        <f t="shared" si="5"/>
        <v>806</v>
      </c>
      <c r="N57" s="89">
        <f t="shared" si="5"/>
        <v>797</v>
      </c>
    </row>
    <row r="58" spans="1:14" x14ac:dyDescent="0.25">
      <c r="A58" s="90">
        <v>4</v>
      </c>
      <c r="B58" s="91" t="s">
        <v>104</v>
      </c>
      <c r="C58" s="88">
        <v>15</v>
      </c>
      <c r="D58" s="88">
        <v>10</v>
      </c>
      <c r="E58" s="88">
        <v>15</v>
      </c>
      <c r="F58" s="88">
        <v>10</v>
      </c>
      <c r="G58" s="88"/>
      <c r="H58" s="88"/>
      <c r="I58" s="88"/>
      <c r="J58" s="88"/>
      <c r="K58" s="88">
        <f t="shared" si="6"/>
        <v>30</v>
      </c>
      <c r="L58" s="89">
        <f t="shared" si="6"/>
        <v>20</v>
      </c>
      <c r="M58" s="88">
        <f t="shared" si="5"/>
        <v>138</v>
      </c>
      <c r="N58" s="89">
        <f t="shared" si="5"/>
        <v>135</v>
      </c>
    </row>
    <row r="59" spans="1:14" x14ac:dyDescent="0.25">
      <c r="A59" s="90">
        <v>5</v>
      </c>
      <c r="B59" s="91" t="s">
        <v>105</v>
      </c>
      <c r="C59" s="88">
        <v>443</v>
      </c>
      <c r="D59" s="88">
        <v>365</v>
      </c>
      <c r="E59" s="88">
        <v>443</v>
      </c>
      <c r="F59" s="88">
        <v>493</v>
      </c>
      <c r="G59" s="88"/>
      <c r="H59" s="88"/>
      <c r="I59" s="88"/>
      <c r="J59" s="88"/>
      <c r="K59" s="88">
        <f t="shared" si="6"/>
        <v>886</v>
      </c>
      <c r="L59" s="89">
        <f t="shared" si="6"/>
        <v>858</v>
      </c>
      <c r="M59" s="88">
        <f t="shared" si="5"/>
        <v>4180</v>
      </c>
      <c r="N59" s="89">
        <f t="shared" si="5"/>
        <v>4347</v>
      </c>
    </row>
    <row r="60" spans="1:14" x14ac:dyDescent="0.25">
      <c r="A60" s="90">
        <v>6</v>
      </c>
      <c r="B60" s="91" t="s">
        <v>106</v>
      </c>
      <c r="C60" s="88">
        <v>367</v>
      </c>
      <c r="D60" s="88">
        <v>290</v>
      </c>
      <c r="E60" s="88">
        <v>367</v>
      </c>
      <c r="F60" s="88">
        <v>262</v>
      </c>
      <c r="G60" s="88"/>
      <c r="H60" s="88"/>
      <c r="I60" s="88"/>
      <c r="J60" s="88"/>
      <c r="K60" s="88">
        <f t="shared" si="6"/>
        <v>734</v>
      </c>
      <c r="L60" s="89">
        <f t="shared" si="6"/>
        <v>552</v>
      </c>
      <c r="M60" s="88">
        <f t="shared" si="5"/>
        <v>3466</v>
      </c>
      <c r="N60" s="89">
        <f t="shared" si="5"/>
        <v>3567</v>
      </c>
    </row>
    <row r="61" spans="1:14" x14ac:dyDescent="0.25">
      <c r="A61" s="90">
        <v>7</v>
      </c>
      <c r="B61" s="91" t="s">
        <v>107</v>
      </c>
      <c r="C61" s="88">
        <v>139</v>
      </c>
      <c r="D61" s="88">
        <v>127</v>
      </c>
      <c r="E61" s="88">
        <v>139</v>
      </c>
      <c r="F61" s="88">
        <v>159</v>
      </c>
      <c r="G61" s="88"/>
      <c r="H61" s="88"/>
      <c r="I61" s="88"/>
      <c r="J61" s="88"/>
      <c r="K61" s="88">
        <f t="shared" si="6"/>
        <v>278</v>
      </c>
      <c r="L61" s="89">
        <f t="shared" si="6"/>
        <v>286</v>
      </c>
      <c r="M61" s="88">
        <f t="shared" si="5"/>
        <v>1308</v>
      </c>
      <c r="N61" s="89">
        <f t="shared" si="5"/>
        <v>1438</v>
      </c>
    </row>
    <row r="62" spans="1:14" x14ac:dyDescent="0.25">
      <c r="A62" s="90">
        <v>8</v>
      </c>
      <c r="B62" s="91" t="s">
        <v>108</v>
      </c>
      <c r="C62" s="88">
        <v>170</v>
      </c>
      <c r="D62" s="88">
        <v>286</v>
      </c>
      <c r="E62" s="88">
        <v>170</v>
      </c>
      <c r="F62" s="88">
        <v>270</v>
      </c>
      <c r="G62" s="88"/>
      <c r="H62" s="88"/>
      <c r="I62" s="88"/>
      <c r="J62" s="88"/>
      <c r="K62" s="88">
        <f t="shared" si="6"/>
        <v>340</v>
      </c>
      <c r="L62" s="89">
        <f t="shared" si="6"/>
        <v>556</v>
      </c>
      <c r="M62" s="88">
        <f t="shared" si="5"/>
        <v>1603</v>
      </c>
      <c r="N62" s="89">
        <f t="shared" si="5"/>
        <v>1787</v>
      </c>
    </row>
    <row r="63" spans="1:14" x14ac:dyDescent="0.25">
      <c r="A63" s="90">
        <v>9</v>
      </c>
      <c r="B63" s="91" t="s">
        <v>109</v>
      </c>
      <c r="C63" s="88">
        <v>1080</v>
      </c>
      <c r="D63" s="88">
        <v>964</v>
      </c>
      <c r="E63" s="88">
        <v>1080</v>
      </c>
      <c r="F63" s="88">
        <v>1099</v>
      </c>
      <c r="G63" s="88"/>
      <c r="H63" s="88"/>
      <c r="I63" s="88"/>
      <c r="J63" s="88"/>
      <c r="K63" s="88">
        <f t="shared" si="6"/>
        <v>2160</v>
      </c>
      <c r="L63" s="89">
        <f t="shared" si="6"/>
        <v>2063</v>
      </c>
      <c r="M63" s="88">
        <f t="shared" si="5"/>
        <v>10209</v>
      </c>
      <c r="N63" s="89">
        <f t="shared" si="5"/>
        <v>10721</v>
      </c>
    </row>
    <row r="64" spans="1:14" x14ac:dyDescent="0.25">
      <c r="A64" s="90">
        <v>10</v>
      </c>
      <c r="B64" s="91" t="s">
        <v>110</v>
      </c>
      <c r="C64" s="88">
        <v>449</v>
      </c>
      <c r="D64" s="88">
        <v>375</v>
      </c>
      <c r="E64" s="88">
        <v>449</v>
      </c>
      <c r="F64" s="88">
        <v>368</v>
      </c>
      <c r="G64" s="88"/>
      <c r="H64" s="88"/>
      <c r="I64" s="88"/>
      <c r="J64" s="88"/>
      <c r="K64" s="88">
        <f t="shared" si="6"/>
        <v>898</v>
      </c>
      <c r="L64" s="89">
        <f t="shared" si="6"/>
        <v>743</v>
      </c>
      <c r="M64" s="88">
        <f t="shared" si="5"/>
        <v>4246</v>
      </c>
      <c r="N64" s="89">
        <f t="shared" si="5"/>
        <v>4079</v>
      </c>
    </row>
    <row r="65" spans="1:14" x14ac:dyDescent="0.25">
      <c r="A65" s="90">
        <v>11</v>
      </c>
      <c r="B65" s="91" t="s">
        <v>111</v>
      </c>
      <c r="C65" s="88">
        <v>47</v>
      </c>
      <c r="D65" s="88">
        <v>42</v>
      </c>
      <c r="E65" s="88">
        <v>47</v>
      </c>
      <c r="F65" s="88">
        <v>38</v>
      </c>
      <c r="G65" s="88"/>
      <c r="H65" s="88"/>
      <c r="I65" s="88"/>
      <c r="J65" s="88"/>
      <c r="K65" s="88">
        <f t="shared" si="6"/>
        <v>94</v>
      </c>
      <c r="L65" s="89">
        <f t="shared" si="6"/>
        <v>80</v>
      </c>
      <c r="M65" s="88">
        <f t="shared" si="5"/>
        <v>441</v>
      </c>
      <c r="N65" s="89">
        <f t="shared" si="5"/>
        <v>465</v>
      </c>
    </row>
    <row r="66" spans="1:14" ht="24" x14ac:dyDescent="0.25">
      <c r="A66" s="90">
        <v>12</v>
      </c>
      <c r="B66" s="91" t="s">
        <v>112</v>
      </c>
      <c r="C66" s="88">
        <v>20</v>
      </c>
      <c r="D66" s="88">
        <v>18</v>
      </c>
      <c r="E66" s="88">
        <v>20</v>
      </c>
      <c r="F66" s="88">
        <v>21</v>
      </c>
      <c r="G66" s="88"/>
      <c r="H66" s="88"/>
      <c r="I66" s="88"/>
      <c r="J66" s="88"/>
      <c r="K66" s="88">
        <f t="shared" si="6"/>
        <v>40</v>
      </c>
      <c r="L66" s="89">
        <f t="shared" si="6"/>
        <v>39</v>
      </c>
      <c r="M66" s="88">
        <f t="shared" si="5"/>
        <v>185</v>
      </c>
      <c r="N66" s="89">
        <f t="shared" si="5"/>
        <v>211</v>
      </c>
    </row>
    <row r="67" spans="1:14" x14ac:dyDescent="0.25">
      <c r="A67" s="90">
        <v>13</v>
      </c>
      <c r="B67" s="92" t="s">
        <v>113</v>
      </c>
      <c r="C67" s="88">
        <v>91</v>
      </c>
      <c r="D67" s="88">
        <v>38</v>
      </c>
      <c r="E67" s="88">
        <v>91</v>
      </c>
      <c r="F67" s="88">
        <v>61</v>
      </c>
      <c r="G67" s="88"/>
      <c r="H67" s="88"/>
      <c r="I67" s="88"/>
      <c r="J67" s="88"/>
      <c r="K67" s="88">
        <f t="shared" si="6"/>
        <v>182</v>
      </c>
      <c r="L67" s="89">
        <f t="shared" si="6"/>
        <v>99</v>
      </c>
      <c r="M67" s="88">
        <f t="shared" si="5"/>
        <v>859</v>
      </c>
      <c r="N67" s="89">
        <f t="shared" si="5"/>
        <v>965</v>
      </c>
    </row>
    <row r="68" spans="1:14" x14ac:dyDescent="0.25">
      <c r="A68" s="90">
        <v>14</v>
      </c>
      <c r="B68" s="92" t="s">
        <v>114</v>
      </c>
      <c r="C68" s="88">
        <v>2</v>
      </c>
      <c r="D68" s="88">
        <v>0</v>
      </c>
      <c r="E68" s="88">
        <v>2</v>
      </c>
      <c r="F68" s="88">
        <v>0</v>
      </c>
      <c r="G68" s="88"/>
      <c r="H68" s="88"/>
      <c r="I68" s="88"/>
      <c r="J68" s="88"/>
      <c r="K68" s="88">
        <f t="shared" si="6"/>
        <v>4</v>
      </c>
      <c r="L68" s="89">
        <f t="shared" si="6"/>
        <v>0</v>
      </c>
      <c r="M68" s="88">
        <f t="shared" si="5"/>
        <v>18</v>
      </c>
      <c r="N68" s="89">
        <f t="shared" si="5"/>
        <v>22</v>
      </c>
    </row>
    <row r="69" spans="1:14" x14ac:dyDescent="0.25">
      <c r="A69" s="90">
        <v>15</v>
      </c>
      <c r="B69" s="92" t="s">
        <v>115</v>
      </c>
      <c r="C69" s="88">
        <v>62</v>
      </c>
      <c r="D69" s="88">
        <v>73</v>
      </c>
      <c r="E69" s="88">
        <v>62</v>
      </c>
      <c r="F69" s="88">
        <v>76</v>
      </c>
      <c r="G69" s="88"/>
      <c r="H69" s="88"/>
      <c r="I69" s="88"/>
      <c r="J69" s="88"/>
      <c r="K69" s="88">
        <f>+C69+E69+G69+I69</f>
        <v>124</v>
      </c>
      <c r="L69" s="89">
        <f>+D69+F69+H69+J69</f>
        <v>149</v>
      </c>
      <c r="M69" s="88">
        <f t="shared" si="5"/>
        <v>580</v>
      </c>
      <c r="N69" s="89">
        <f t="shared" si="5"/>
        <v>694</v>
      </c>
    </row>
    <row r="70" spans="1:14" ht="15.75" thickBot="1" x14ac:dyDescent="0.3">
      <c r="A70" s="90">
        <v>16</v>
      </c>
      <c r="B70" s="92" t="s">
        <v>145</v>
      </c>
      <c r="C70" s="88">
        <v>8</v>
      </c>
      <c r="D70" s="88">
        <v>5</v>
      </c>
      <c r="E70" s="88">
        <v>7</v>
      </c>
      <c r="F70" s="88">
        <v>9</v>
      </c>
      <c r="G70" s="88"/>
      <c r="H70" s="88"/>
      <c r="I70" s="88"/>
      <c r="J70" s="88"/>
      <c r="K70" s="88">
        <f t="shared" si="6"/>
        <v>15</v>
      </c>
      <c r="L70" s="89">
        <f t="shared" si="6"/>
        <v>14</v>
      </c>
      <c r="M70" s="88">
        <f t="shared" si="5"/>
        <v>69</v>
      </c>
      <c r="N70" s="89">
        <f t="shared" si="5"/>
        <v>67</v>
      </c>
    </row>
    <row r="71" spans="1:14" ht="15.75" thickBot="1" x14ac:dyDescent="0.3">
      <c r="A71" s="470" t="s">
        <v>116</v>
      </c>
      <c r="B71" s="471"/>
      <c r="C71" s="130">
        <f t="shared" ref="C71:N71" si="7">SUM(C55:C70)</f>
        <v>3009</v>
      </c>
      <c r="D71" s="130">
        <f t="shared" si="7"/>
        <v>2696</v>
      </c>
      <c r="E71" s="130">
        <f>SUM(E55:E70)</f>
        <v>3008</v>
      </c>
      <c r="F71" s="130">
        <f t="shared" si="7"/>
        <v>2983</v>
      </c>
      <c r="G71" s="130">
        <f>SUM(G55:G70)</f>
        <v>0</v>
      </c>
      <c r="H71" s="130">
        <f t="shared" si="7"/>
        <v>0</v>
      </c>
      <c r="I71" s="130">
        <f t="shared" si="7"/>
        <v>0</v>
      </c>
      <c r="J71" s="130">
        <f t="shared" si="7"/>
        <v>0</v>
      </c>
      <c r="K71" s="130">
        <f t="shared" si="7"/>
        <v>6017</v>
      </c>
      <c r="L71" s="131">
        <f t="shared" si="7"/>
        <v>5679</v>
      </c>
      <c r="M71" s="130">
        <f t="shared" si="7"/>
        <v>28385</v>
      </c>
      <c r="N71" s="131">
        <f t="shared" si="7"/>
        <v>29603</v>
      </c>
    </row>
    <row r="72" spans="1:14" x14ac:dyDescent="0.25">
      <c r="A72" s="95"/>
      <c r="B72" s="95"/>
      <c r="C72" s="96"/>
      <c r="D72" s="96"/>
      <c r="E72" s="96"/>
      <c r="F72" s="96"/>
      <c r="G72" s="96"/>
      <c r="H72" s="96"/>
      <c r="I72" s="96"/>
      <c r="J72" s="96"/>
      <c r="K72" s="96"/>
      <c r="L72" s="96"/>
    </row>
    <row r="73" spans="1:14" x14ac:dyDescent="0.25">
      <c r="A73" s="95"/>
      <c r="B73" s="95"/>
      <c r="C73" s="65"/>
      <c r="D73" s="62"/>
      <c r="E73" s="62"/>
      <c r="F73" s="62"/>
      <c r="G73" s="62"/>
      <c r="H73" s="62"/>
      <c r="I73" s="62"/>
      <c r="J73" s="62"/>
      <c r="K73" s="62"/>
      <c r="L73" s="62"/>
    </row>
    <row r="74" spans="1:14" x14ac:dyDescent="0.25">
      <c r="A74" s="95"/>
      <c r="B74" s="95"/>
      <c r="C74" s="65"/>
      <c r="D74" s="62"/>
      <c r="E74" s="62"/>
      <c r="F74" s="62"/>
      <c r="G74" s="62"/>
      <c r="H74" s="62"/>
      <c r="I74" s="62"/>
      <c r="J74" s="62"/>
      <c r="K74" s="62"/>
      <c r="L74" s="62"/>
    </row>
    <row r="75" spans="1:14" x14ac:dyDescent="0.25">
      <c r="A75" s="95"/>
      <c r="B75" s="95"/>
      <c r="C75" s="65"/>
      <c r="D75" s="62"/>
      <c r="E75" s="62"/>
      <c r="F75" s="62"/>
      <c r="G75" s="62"/>
      <c r="H75" s="62"/>
      <c r="I75" s="62"/>
      <c r="J75" s="62"/>
      <c r="K75" s="62"/>
      <c r="L75" s="62"/>
    </row>
    <row r="76" spans="1:14" x14ac:dyDescent="0.25">
      <c r="A76" s="95"/>
      <c r="B76" s="95"/>
      <c r="C76" s="65"/>
      <c r="D76" s="62"/>
      <c r="E76" s="62"/>
      <c r="F76" s="62"/>
      <c r="G76" s="62"/>
      <c r="H76" s="62"/>
      <c r="I76" s="62"/>
      <c r="J76" s="62"/>
      <c r="K76" s="62"/>
      <c r="L76" s="62"/>
    </row>
    <row r="77" spans="1:14" x14ac:dyDescent="0.25">
      <c r="A77" s="95"/>
      <c r="B77" s="95"/>
      <c r="C77" s="65"/>
      <c r="D77" s="62"/>
      <c r="E77" s="62"/>
      <c r="F77" s="62"/>
      <c r="G77" s="62"/>
      <c r="H77" s="62"/>
      <c r="I77" s="62"/>
      <c r="J77" s="62"/>
      <c r="K77" s="62"/>
      <c r="L77" s="62"/>
    </row>
    <row r="78" spans="1:14" x14ac:dyDescent="0.25">
      <c r="A78" s="95"/>
      <c r="B78" s="95"/>
      <c r="C78" s="65"/>
      <c r="D78" s="62"/>
      <c r="E78" s="62"/>
      <c r="F78" s="62"/>
      <c r="G78" s="62"/>
      <c r="H78" s="62"/>
      <c r="I78" s="62"/>
      <c r="J78" s="62"/>
      <c r="K78" s="62"/>
      <c r="L78" s="62"/>
    </row>
    <row r="79" spans="1:14" x14ac:dyDescent="0.25">
      <c r="A79" s="95"/>
      <c r="B79" s="95"/>
      <c r="C79" s="65"/>
      <c r="D79" s="62"/>
      <c r="E79" s="62"/>
      <c r="F79" s="62"/>
      <c r="G79" s="62"/>
      <c r="H79" s="62"/>
      <c r="I79" s="62"/>
      <c r="J79" s="62"/>
      <c r="K79" s="62"/>
      <c r="L79" s="62"/>
    </row>
    <row r="80" spans="1:14" x14ac:dyDescent="0.25">
      <c r="A80" s="95"/>
      <c r="B80" s="95"/>
      <c r="C80" s="65"/>
      <c r="D80" s="62"/>
      <c r="E80" s="62"/>
      <c r="F80" s="62"/>
      <c r="G80" s="62"/>
      <c r="H80" s="62"/>
      <c r="I80" s="62"/>
      <c r="J80" s="62"/>
      <c r="K80" s="62"/>
      <c r="L80" s="62"/>
    </row>
    <row r="81" spans="1:12" x14ac:dyDescent="0.25">
      <c r="A81" s="95"/>
      <c r="B81" s="95"/>
      <c r="C81" s="65"/>
      <c r="D81" s="62"/>
      <c r="E81" s="62"/>
      <c r="F81" s="62"/>
      <c r="G81" s="62"/>
      <c r="H81" s="62"/>
      <c r="I81" s="62"/>
      <c r="J81" s="62"/>
      <c r="K81" s="62"/>
      <c r="L81" s="62"/>
    </row>
    <row r="82" spans="1:12" x14ac:dyDescent="0.25">
      <c r="A82" s="95"/>
      <c r="B82" s="95"/>
      <c r="C82" s="65"/>
      <c r="D82" s="62"/>
      <c r="E82" s="62"/>
      <c r="F82" s="62"/>
      <c r="G82" s="62"/>
      <c r="H82" s="62"/>
      <c r="I82" s="62"/>
      <c r="J82" s="62"/>
      <c r="K82" s="62"/>
      <c r="L82" s="62"/>
    </row>
    <row r="83" spans="1:12" x14ac:dyDescent="0.25">
      <c r="A83" s="95"/>
      <c r="B83" s="95"/>
      <c r="C83" s="65"/>
      <c r="D83" s="62"/>
      <c r="E83" s="62"/>
      <c r="F83" s="62"/>
      <c r="G83" s="62"/>
      <c r="H83" s="62"/>
      <c r="I83" s="62"/>
      <c r="J83" s="62"/>
      <c r="K83" s="62"/>
      <c r="L83" s="62"/>
    </row>
    <row r="84" spans="1:12" x14ac:dyDescent="0.25">
      <c r="A84" s="95"/>
      <c r="B84" s="95"/>
      <c r="C84" s="65"/>
      <c r="D84" s="62"/>
      <c r="E84" s="62"/>
      <c r="F84" s="62"/>
      <c r="G84" s="62"/>
      <c r="H84" s="62"/>
      <c r="I84" s="62"/>
      <c r="J84" s="62"/>
      <c r="K84" s="62"/>
      <c r="L84" s="62"/>
    </row>
    <row r="85" spans="1:12" x14ac:dyDescent="0.25">
      <c r="A85" s="95"/>
      <c r="B85" s="95"/>
      <c r="C85" s="65"/>
      <c r="D85" s="62"/>
      <c r="E85" s="62"/>
      <c r="F85" s="62"/>
      <c r="G85" s="62"/>
      <c r="H85" s="62"/>
      <c r="I85" s="62"/>
      <c r="J85" s="62"/>
      <c r="K85" s="62"/>
      <c r="L85" s="62"/>
    </row>
    <row r="86" spans="1:12" x14ac:dyDescent="0.25">
      <c r="A86" s="95"/>
      <c r="B86" s="95"/>
      <c r="C86" s="65"/>
      <c r="D86" s="62"/>
      <c r="E86" s="62"/>
      <c r="F86" s="62"/>
      <c r="G86" s="62"/>
      <c r="H86" s="62"/>
      <c r="I86" s="62"/>
      <c r="J86" s="62"/>
      <c r="K86" s="62"/>
      <c r="L86" s="62"/>
    </row>
    <row r="87" spans="1:12" x14ac:dyDescent="0.25">
      <c r="A87" s="95"/>
      <c r="B87" s="95"/>
      <c r="C87" s="65"/>
      <c r="D87" s="62"/>
      <c r="E87" s="62"/>
      <c r="F87" s="62"/>
      <c r="G87" s="62"/>
      <c r="H87" s="62"/>
      <c r="I87" s="62"/>
      <c r="J87" s="62"/>
      <c r="K87" s="62"/>
      <c r="L87" s="62"/>
    </row>
    <row r="88" spans="1:12" x14ac:dyDescent="0.25">
      <c r="A88" s="95"/>
      <c r="B88" s="95"/>
      <c r="C88" s="65"/>
      <c r="D88" s="62"/>
      <c r="E88" s="62"/>
      <c r="F88" s="62"/>
      <c r="G88" s="62"/>
      <c r="H88" s="62"/>
      <c r="I88" s="62"/>
      <c r="J88" s="62"/>
      <c r="K88" s="62"/>
      <c r="L88" s="62"/>
    </row>
    <row r="89" spans="1:12" x14ac:dyDescent="0.25">
      <c r="A89" s="95"/>
      <c r="B89" s="95"/>
      <c r="C89" s="65"/>
      <c r="D89" s="62"/>
      <c r="E89" s="62"/>
      <c r="F89" s="62"/>
      <c r="G89" s="62"/>
      <c r="H89" s="62"/>
      <c r="I89" s="62"/>
      <c r="J89" s="62"/>
      <c r="K89" s="62"/>
      <c r="L89" s="62"/>
    </row>
    <row r="90" spans="1:12" x14ac:dyDescent="0.25">
      <c r="A90" s="95"/>
      <c r="B90" s="95"/>
      <c r="C90" s="65"/>
      <c r="D90" s="62"/>
      <c r="E90" s="62"/>
      <c r="F90" s="62"/>
      <c r="G90" s="62"/>
      <c r="H90" s="62"/>
      <c r="I90" s="62"/>
      <c r="J90" s="62"/>
      <c r="K90" s="62"/>
      <c r="L90" s="62"/>
    </row>
    <row r="91" spans="1:12" x14ac:dyDescent="0.25">
      <c r="A91" s="95"/>
      <c r="B91" s="95"/>
      <c r="C91" s="65"/>
      <c r="D91" s="62"/>
      <c r="E91" s="62"/>
      <c r="F91" s="62"/>
      <c r="G91" s="62"/>
      <c r="H91" s="62"/>
      <c r="I91" s="62"/>
      <c r="J91" s="62"/>
      <c r="K91" s="62"/>
      <c r="L91" s="62"/>
    </row>
    <row r="92" spans="1:12" x14ac:dyDescent="0.25">
      <c r="A92" s="95"/>
      <c r="B92" s="95"/>
      <c r="C92" s="65"/>
      <c r="D92" s="62"/>
      <c r="E92" s="62"/>
      <c r="F92" s="62"/>
      <c r="G92" s="62"/>
      <c r="H92" s="62"/>
      <c r="I92" s="62"/>
      <c r="J92" s="62"/>
      <c r="K92" s="62"/>
      <c r="L92" s="62"/>
    </row>
    <row r="93" spans="1:12" x14ac:dyDescent="0.25">
      <c r="A93" s="95"/>
      <c r="B93" s="95"/>
      <c r="C93" s="65"/>
      <c r="D93" s="62"/>
      <c r="E93" s="62"/>
      <c r="F93" s="62"/>
      <c r="G93" s="62"/>
      <c r="H93" s="62"/>
      <c r="I93" s="62"/>
      <c r="J93" s="62"/>
      <c r="K93" s="62"/>
      <c r="L93" s="62"/>
    </row>
    <row r="94" spans="1:12" x14ac:dyDescent="0.25">
      <c r="A94" s="95"/>
      <c r="B94" s="95"/>
      <c r="C94" s="65"/>
      <c r="D94" s="62"/>
      <c r="E94" s="62"/>
      <c r="F94" s="62"/>
      <c r="G94" s="62"/>
      <c r="H94" s="62"/>
      <c r="I94" s="62"/>
      <c r="J94" s="62"/>
      <c r="K94" s="62"/>
      <c r="L94" s="62"/>
    </row>
    <row r="95" spans="1:12" x14ac:dyDescent="0.25">
      <c r="A95" s="95"/>
      <c r="B95" s="95"/>
      <c r="C95" s="65"/>
      <c r="D95" s="62"/>
      <c r="E95" s="62"/>
      <c r="F95" s="62"/>
      <c r="G95" s="62"/>
      <c r="H95" s="62"/>
      <c r="I95" s="62"/>
      <c r="J95" s="62"/>
      <c r="K95" s="62"/>
      <c r="L95" s="62"/>
    </row>
    <row r="97" spans="2:11" x14ac:dyDescent="0.25">
      <c r="B97" s="43" t="s">
        <v>53</v>
      </c>
      <c r="C97" s="12" t="s">
        <v>79</v>
      </c>
      <c r="D97" s="12"/>
      <c r="E97" s="12"/>
      <c r="F97" s="27" t="s">
        <v>117</v>
      </c>
      <c r="H97" t="s">
        <v>121</v>
      </c>
    </row>
    <row r="98" spans="2:11" ht="15" customHeight="1" x14ac:dyDescent="0.25">
      <c r="C98" s="432" t="s">
        <v>118</v>
      </c>
      <c r="D98" s="432"/>
      <c r="E98" s="432"/>
      <c r="F98" s="27"/>
      <c r="G98" s="27"/>
      <c r="H98" s="27" t="s">
        <v>196</v>
      </c>
      <c r="I98" s="27"/>
      <c r="J98" s="27"/>
      <c r="K98" s="27"/>
    </row>
    <row r="99" spans="2:11" ht="15" customHeight="1" x14ac:dyDescent="0.25">
      <c r="C99" s="432" t="s">
        <v>119</v>
      </c>
      <c r="D99" s="432"/>
      <c r="E99" s="432"/>
      <c r="F99" s="27"/>
      <c r="G99" s="27"/>
      <c r="H99" s="27" t="s">
        <v>197</v>
      </c>
      <c r="I99" s="27"/>
      <c r="J99" s="27"/>
      <c r="K99" s="27"/>
    </row>
    <row r="100" spans="2:11" x14ac:dyDescent="0.25">
      <c r="B100" s="43" t="s">
        <v>58</v>
      </c>
      <c r="C100" s="27" t="s">
        <v>198</v>
      </c>
      <c r="G100" s="27"/>
    </row>
  </sheetData>
  <mergeCells count="36">
    <mergeCell ref="M53:N53"/>
    <mergeCell ref="A71:B71"/>
    <mergeCell ref="C98:E98"/>
    <mergeCell ref="C99:E99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opLeftCell="A47" workbookViewId="0">
      <selection activeCell="D22" sqref="D22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409"/>
      <c r="C2" s="409"/>
      <c r="L2" s="82" t="s">
        <v>190</v>
      </c>
    </row>
    <row r="3" spans="1:12" ht="18.75" x14ac:dyDescent="0.3">
      <c r="H3" s="83"/>
      <c r="I3" s="83"/>
      <c r="J3" s="83"/>
      <c r="L3" s="129"/>
    </row>
    <row r="4" spans="1:12" x14ac:dyDescent="0.25">
      <c r="A4" s="406"/>
      <c r="B4" s="406"/>
      <c r="C4" s="406"/>
      <c r="D4" s="406"/>
      <c r="E4" s="406"/>
      <c r="F4" s="406"/>
      <c r="G4" s="406"/>
      <c r="H4" s="406"/>
      <c r="I4" s="406"/>
      <c r="J4" s="406"/>
      <c r="K4" s="406"/>
      <c r="L4" s="406"/>
    </row>
    <row r="5" spans="1:12" x14ac:dyDescent="0.25">
      <c r="A5" s="348"/>
      <c r="B5" s="348"/>
      <c r="C5" s="348"/>
      <c r="D5" s="348"/>
      <c r="E5" s="348"/>
      <c r="F5" s="348"/>
      <c r="G5" s="348"/>
      <c r="H5" s="348"/>
      <c r="I5" s="348"/>
      <c r="J5" s="348"/>
      <c r="K5" s="348"/>
      <c r="L5" s="348"/>
    </row>
    <row r="6" spans="1:12" x14ac:dyDescent="0.25">
      <c r="A6" s="405" t="s">
        <v>1</v>
      </c>
      <c r="B6" s="405"/>
      <c r="C6" s="405"/>
      <c r="D6" s="405"/>
      <c r="E6" s="405"/>
      <c r="F6" s="405"/>
      <c r="G6" s="405"/>
      <c r="H6" s="405"/>
      <c r="I6" s="405"/>
      <c r="J6" s="405"/>
      <c r="K6" s="405"/>
      <c r="L6" s="405"/>
    </row>
    <row r="7" spans="1:12" x14ac:dyDescent="0.25">
      <c r="A7" s="406" t="s">
        <v>2</v>
      </c>
      <c r="B7" s="406"/>
      <c r="C7" s="406"/>
      <c r="D7" s="406"/>
      <c r="E7" s="406"/>
      <c r="F7" s="406"/>
      <c r="G7" s="406"/>
      <c r="H7" s="406"/>
      <c r="I7" s="406"/>
      <c r="J7" s="406"/>
      <c r="K7" s="406"/>
      <c r="L7" s="406"/>
    </row>
    <row r="8" spans="1:12" x14ac:dyDescent="0.25">
      <c r="A8" s="407" t="s">
        <v>3</v>
      </c>
      <c r="B8" s="406"/>
      <c r="C8" s="406"/>
      <c r="D8" s="406"/>
      <c r="E8" s="406"/>
      <c r="F8" s="406"/>
      <c r="G8" s="406"/>
      <c r="H8" s="406"/>
      <c r="I8" s="406"/>
      <c r="J8" s="406"/>
      <c r="K8" s="406"/>
      <c r="L8" s="406"/>
    </row>
    <row r="10" spans="1:12" ht="15.75" customHeight="1" thickBot="1" x14ac:dyDescent="0.3">
      <c r="A10" s="12"/>
      <c r="B10" s="467" t="s">
        <v>144</v>
      </c>
      <c r="C10" s="467"/>
      <c r="D10" s="467"/>
      <c r="E10" s="467"/>
      <c r="F10" s="467"/>
      <c r="G10" s="467"/>
      <c r="H10" s="467"/>
      <c r="I10" s="467"/>
      <c r="J10" s="467"/>
      <c r="K10" s="467"/>
      <c r="L10" s="467"/>
    </row>
    <row r="11" spans="1:12" x14ac:dyDescent="0.25">
      <c r="A11" s="472" t="s">
        <v>4</v>
      </c>
      <c r="B11" s="474" t="s">
        <v>191</v>
      </c>
      <c r="C11" s="476" t="s">
        <v>85</v>
      </c>
      <c r="D11" s="476"/>
      <c r="E11" s="468" t="s">
        <v>86</v>
      </c>
      <c r="F11" s="468"/>
      <c r="G11" s="468" t="s">
        <v>87</v>
      </c>
      <c r="H11" s="468"/>
      <c r="I11" s="468" t="s">
        <v>88</v>
      </c>
      <c r="J11" s="468"/>
      <c r="K11" s="468" t="s">
        <v>120</v>
      </c>
      <c r="L11" s="469"/>
    </row>
    <row r="12" spans="1:12" ht="15.75" thickBot="1" x14ac:dyDescent="0.3">
      <c r="A12" s="473"/>
      <c r="B12" s="475"/>
      <c r="C12" s="84" t="s">
        <v>100</v>
      </c>
      <c r="D12" s="84" t="s">
        <v>91</v>
      </c>
      <c r="E12" s="84" t="s">
        <v>100</v>
      </c>
      <c r="F12" s="84" t="s">
        <v>91</v>
      </c>
      <c r="G12" s="84" t="s">
        <v>100</v>
      </c>
      <c r="H12" s="84" t="s">
        <v>91</v>
      </c>
      <c r="I12" s="84" t="s">
        <v>100</v>
      </c>
      <c r="J12" s="84" t="s">
        <v>91</v>
      </c>
      <c r="K12" s="84" t="s">
        <v>100</v>
      </c>
      <c r="L12" s="85" t="s">
        <v>91</v>
      </c>
    </row>
    <row r="13" spans="1:12" x14ac:dyDescent="0.25">
      <c r="A13" s="86">
        <v>1</v>
      </c>
      <c r="B13" s="87" t="s">
        <v>101</v>
      </c>
      <c r="C13" s="88">
        <v>7</v>
      </c>
      <c r="D13" s="88">
        <v>20</v>
      </c>
      <c r="E13" s="88">
        <v>14</v>
      </c>
      <c r="F13" s="88">
        <v>13</v>
      </c>
      <c r="G13" s="88">
        <v>15</v>
      </c>
      <c r="H13" s="88">
        <v>17</v>
      </c>
      <c r="I13" s="88">
        <v>13</v>
      </c>
      <c r="J13" s="88">
        <v>9</v>
      </c>
      <c r="K13" s="88">
        <f>+C13+E13+G13+I13</f>
        <v>49</v>
      </c>
      <c r="L13" s="89">
        <f>+D13+F13+H13+J13</f>
        <v>59</v>
      </c>
    </row>
    <row r="14" spans="1:12" x14ac:dyDescent="0.25">
      <c r="A14" s="90">
        <v>2</v>
      </c>
      <c r="B14" s="91" t="s">
        <v>102</v>
      </c>
      <c r="C14" s="88">
        <v>7</v>
      </c>
      <c r="D14" s="88">
        <v>21</v>
      </c>
      <c r="E14" s="88">
        <v>15</v>
      </c>
      <c r="F14" s="88">
        <v>6</v>
      </c>
      <c r="G14" s="88">
        <v>11</v>
      </c>
      <c r="H14" s="88">
        <v>12</v>
      </c>
      <c r="I14" s="88">
        <v>15</v>
      </c>
      <c r="J14" s="88">
        <v>17</v>
      </c>
      <c r="K14" s="88">
        <f t="shared" ref="K14:L28" si="0">+C14+E14+G14+I14</f>
        <v>48</v>
      </c>
      <c r="L14" s="89">
        <f t="shared" si="0"/>
        <v>56</v>
      </c>
    </row>
    <row r="15" spans="1:12" x14ac:dyDescent="0.25">
      <c r="A15" s="90">
        <v>3</v>
      </c>
      <c r="B15" s="91" t="s">
        <v>103</v>
      </c>
      <c r="C15" s="88">
        <v>39</v>
      </c>
      <c r="D15" s="88">
        <v>96</v>
      </c>
      <c r="E15" s="88">
        <v>85</v>
      </c>
      <c r="F15" s="88">
        <v>86</v>
      </c>
      <c r="G15" s="88">
        <v>80</v>
      </c>
      <c r="H15" s="88">
        <v>59</v>
      </c>
      <c r="I15" s="88">
        <v>86</v>
      </c>
      <c r="J15" s="88">
        <v>103</v>
      </c>
      <c r="K15" s="88">
        <f t="shared" si="0"/>
        <v>290</v>
      </c>
      <c r="L15" s="89">
        <f t="shared" si="0"/>
        <v>344</v>
      </c>
    </row>
    <row r="16" spans="1:12" x14ac:dyDescent="0.25">
      <c r="A16" s="90">
        <v>4</v>
      </c>
      <c r="B16" s="91" t="s">
        <v>104</v>
      </c>
      <c r="C16" s="88">
        <v>6</v>
      </c>
      <c r="D16" s="88">
        <v>18</v>
      </c>
      <c r="E16" s="88">
        <v>15</v>
      </c>
      <c r="F16" s="88">
        <v>7</v>
      </c>
      <c r="G16" s="88">
        <v>12</v>
      </c>
      <c r="H16" s="88">
        <v>12</v>
      </c>
      <c r="I16" s="88">
        <v>15</v>
      </c>
      <c r="J16" s="88">
        <v>16</v>
      </c>
      <c r="K16" s="88">
        <f t="shared" si="0"/>
        <v>48</v>
      </c>
      <c r="L16" s="89">
        <f t="shared" si="0"/>
        <v>53</v>
      </c>
    </row>
    <row r="17" spans="1:14" x14ac:dyDescent="0.25">
      <c r="A17" s="90">
        <v>5</v>
      </c>
      <c r="B17" s="91" t="s">
        <v>105</v>
      </c>
      <c r="C17" s="88">
        <v>201</v>
      </c>
      <c r="D17" s="88">
        <v>451</v>
      </c>
      <c r="E17" s="88">
        <v>443</v>
      </c>
      <c r="F17" s="88">
        <v>442</v>
      </c>
      <c r="G17" s="88">
        <v>435</v>
      </c>
      <c r="H17" s="88">
        <v>405</v>
      </c>
      <c r="I17" s="88">
        <v>443</v>
      </c>
      <c r="J17" s="88">
        <v>526</v>
      </c>
      <c r="K17" s="88">
        <f t="shared" si="0"/>
        <v>1522</v>
      </c>
      <c r="L17" s="89">
        <f t="shared" si="0"/>
        <v>1824</v>
      </c>
    </row>
    <row r="18" spans="1:14" x14ac:dyDescent="0.25">
      <c r="A18" s="90">
        <v>6</v>
      </c>
      <c r="B18" s="91" t="s">
        <v>106</v>
      </c>
      <c r="C18" s="88">
        <v>167</v>
      </c>
      <c r="D18" s="88">
        <v>422</v>
      </c>
      <c r="E18" s="88">
        <v>367</v>
      </c>
      <c r="F18" s="88">
        <v>345</v>
      </c>
      <c r="G18" s="88">
        <v>363</v>
      </c>
      <c r="H18" s="88">
        <v>309</v>
      </c>
      <c r="I18" s="88">
        <v>367</v>
      </c>
      <c r="J18" s="88">
        <v>414</v>
      </c>
      <c r="K18" s="88">
        <f t="shared" si="0"/>
        <v>1264</v>
      </c>
      <c r="L18" s="89">
        <f t="shared" si="0"/>
        <v>1490</v>
      </c>
    </row>
    <row r="19" spans="1:14" x14ac:dyDescent="0.25">
      <c r="A19" s="90">
        <v>7</v>
      </c>
      <c r="B19" s="91" t="s">
        <v>107</v>
      </c>
      <c r="C19" s="88">
        <v>64</v>
      </c>
      <c r="D19" s="88">
        <v>147</v>
      </c>
      <c r="E19" s="88">
        <v>138</v>
      </c>
      <c r="F19" s="88">
        <v>139</v>
      </c>
      <c r="G19" s="88">
        <v>138</v>
      </c>
      <c r="H19" s="88">
        <v>107</v>
      </c>
      <c r="I19" s="88">
        <v>138</v>
      </c>
      <c r="J19" s="88">
        <v>173</v>
      </c>
      <c r="K19" s="88">
        <f t="shared" si="0"/>
        <v>478</v>
      </c>
      <c r="L19" s="89">
        <f t="shared" si="0"/>
        <v>566</v>
      </c>
    </row>
    <row r="20" spans="1:14" x14ac:dyDescent="0.25">
      <c r="A20" s="90">
        <v>8</v>
      </c>
      <c r="B20" s="91" t="s">
        <v>108</v>
      </c>
      <c r="C20" s="88">
        <v>77</v>
      </c>
      <c r="D20" s="88">
        <v>161</v>
      </c>
      <c r="E20" s="88">
        <v>170</v>
      </c>
      <c r="F20" s="88">
        <v>151</v>
      </c>
      <c r="G20" s="88">
        <v>166</v>
      </c>
      <c r="H20" s="88">
        <v>117</v>
      </c>
      <c r="I20" s="88">
        <v>170</v>
      </c>
      <c r="J20" s="88">
        <v>135</v>
      </c>
      <c r="K20" s="88">
        <f t="shared" si="0"/>
        <v>583</v>
      </c>
      <c r="L20" s="89">
        <f t="shared" si="0"/>
        <v>564</v>
      </c>
    </row>
    <row r="21" spans="1:14" x14ac:dyDescent="0.25">
      <c r="A21" s="90">
        <v>9</v>
      </c>
      <c r="B21" s="91" t="s">
        <v>109</v>
      </c>
      <c r="C21" s="88">
        <v>491</v>
      </c>
      <c r="D21" s="88">
        <v>1121</v>
      </c>
      <c r="E21" s="88">
        <v>1080</v>
      </c>
      <c r="F21" s="88">
        <v>1114</v>
      </c>
      <c r="G21" s="88">
        <v>1078</v>
      </c>
      <c r="H21" s="88">
        <v>918</v>
      </c>
      <c r="I21" s="88">
        <v>1080</v>
      </c>
      <c r="J21" s="88">
        <v>1100</v>
      </c>
      <c r="K21" s="88">
        <f t="shared" si="0"/>
        <v>3729</v>
      </c>
      <c r="L21" s="89">
        <f t="shared" si="0"/>
        <v>4253</v>
      </c>
    </row>
    <row r="22" spans="1:14" x14ac:dyDescent="0.25">
      <c r="A22" s="90">
        <v>10</v>
      </c>
      <c r="B22" s="91" t="s">
        <v>110</v>
      </c>
      <c r="C22" s="88">
        <v>205</v>
      </c>
      <c r="D22" s="88">
        <v>496</v>
      </c>
      <c r="E22" s="88">
        <v>449</v>
      </c>
      <c r="F22" s="88">
        <v>408</v>
      </c>
      <c r="G22" s="88">
        <v>449</v>
      </c>
      <c r="H22" s="88">
        <v>358</v>
      </c>
      <c r="I22" s="88">
        <v>449</v>
      </c>
      <c r="J22" s="88">
        <v>428</v>
      </c>
      <c r="K22" s="88">
        <f t="shared" si="0"/>
        <v>1552</v>
      </c>
      <c r="L22" s="89">
        <f t="shared" si="0"/>
        <v>1690</v>
      </c>
    </row>
    <row r="23" spans="1:14" x14ac:dyDescent="0.25">
      <c r="A23" s="90">
        <v>11</v>
      </c>
      <c r="B23" s="91" t="s">
        <v>111</v>
      </c>
      <c r="C23" s="88">
        <v>22</v>
      </c>
      <c r="D23" s="88">
        <v>44</v>
      </c>
      <c r="E23" s="88">
        <v>47</v>
      </c>
      <c r="F23" s="88">
        <v>42</v>
      </c>
      <c r="G23" s="88">
        <v>43</v>
      </c>
      <c r="H23" s="88">
        <v>38</v>
      </c>
      <c r="I23" s="88">
        <v>47</v>
      </c>
      <c r="J23" s="88">
        <v>66</v>
      </c>
      <c r="K23" s="88">
        <f t="shared" si="0"/>
        <v>159</v>
      </c>
      <c r="L23" s="89">
        <f t="shared" si="0"/>
        <v>190</v>
      </c>
    </row>
    <row r="24" spans="1:14" ht="24" x14ac:dyDescent="0.25">
      <c r="A24" s="90">
        <v>12</v>
      </c>
      <c r="B24" s="91" t="s">
        <v>112</v>
      </c>
      <c r="C24" s="88">
        <v>9</v>
      </c>
      <c r="D24" s="88">
        <v>21</v>
      </c>
      <c r="E24" s="88">
        <v>20</v>
      </c>
      <c r="F24" s="88">
        <v>18</v>
      </c>
      <c r="G24" s="88">
        <v>16</v>
      </c>
      <c r="H24" s="88">
        <v>8</v>
      </c>
      <c r="I24" s="88">
        <v>20</v>
      </c>
      <c r="J24" s="88">
        <v>21</v>
      </c>
      <c r="K24" s="88">
        <f t="shared" si="0"/>
        <v>65</v>
      </c>
      <c r="L24" s="89">
        <f t="shared" si="0"/>
        <v>68</v>
      </c>
    </row>
    <row r="25" spans="1:14" x14ac:dyDescent="0.25">
      <c r="A25" s="90">
        <v>13</v>
      </c>
      <c r="B25" s="92" t="s">
        <v>113</v>
      </c>
      <c r="C25" s="88">
        <v>42</v>
      </c>
      <c r="D25" s="88">
        <v>92</v>
      </c>
      <c r="E25" s="88">
        <v>91</v>
      </c>
      <c r="F25" s="88">
        <v>59</v>
      </c>
      <c r="G25" s="88">
        <v>89</v>
      </c>
      <c r="H25" s="88">
        <v>48</v>
      </c>
      <c r="I25" s="88">
        <v>91</v>
      </c>
      <c r="J25" s="88">
        <v>92</v>
      </c>
      <c r="K25" s="88">
        <f t="shared" si="0"/>
        <v>313</v>
      </c>
      <c r="L25" s="89">
        <f t="shared" si="0"/>
        <v>291</v>
      </c>
    </row>
    <row r="26" spans="1:14" x14ac:dyDescent="0.25">
      <c r="A26" s="90">
        <v>14</v>
      </c>
      <c r="B26" s="92" t="s">
        <v>114</v>
      </c>
      <c r="C26" s="88">
        <v>1</v>
      </c>
      <c r="D26" s="88">
        <v>14</v>
      </c>
      <c r="E26" s="88">
        <v>2</v>
      </c>
      <c r="F26" s="88">
        <v>2</v>
      </c>
      <c r="G26" s="88">
        <v>1</v>
      </c>
      <c r="H26" s="88">
        <v>1</v>
      </c>
      <c r="I26" s="88">
        <v>2</v>
      </c>
      <c r="J26" s="88">
        <v>4</v>
      </c>
      <c r="K26" s="88">
        <f t="shared" si="0"/>
        <v>6</v>
      </c>
      <c r="L26" s="89">
        <f t="shared" si="0"/>
        <v>21</v>
      </c>
    </row>
    <row r="27" spans="1:14" x14ac:dyDescent="0.25">
      <c r="A27" s="90">
        <v>15</v>
      </c>
      <c r="B27" s="92" t="s">
        <v>115</v>
      </c>
      <c r="C27" s="88">
        <v>28</v>
      </c>
      <c r="D27" s="88">
        <v>79</v>
      </c>
      <c r="E27" s="88">
        <v>62</v>
      </c>
      <c r="F27" s="88">
        <v>60</v>
      </c>
      <c r="G27" s="88">
        <v>56</v>
      </c>
      <c r="H27" s="88">
        <v>50</v>
      </c>
      <c r="I27" s="88">
        <v>62</v>
      </c>
      <c r="J27" s="88">
        <v>73</v>
      </c>
      <c r="K27" s="88">
        <f t="shared" si="0"/>
        <v>208</v>
      </c>
      <c r="L27" s="89">
        <f t="shared" si="0"/>
        <v>262</v>
      </c>
    </row>
    <row r="28" spans="1:14" ht="15.75" thickBot="1" x14ac:dyDescent="0.3">
      <c r="A28" s="90">
        <v>16</v>
      </c>
      <c r="B28" s="92" t="s">
        <v>145</v>
      </c>
      <c r="C28" s="88">
        <v>4</v>
      </c>
      <c r="D28" s="88">
        <v>11</v>
      </c>
      <c r="E28" s="88">
        <v>8</v>
      </c>
      <c r="F28" s="88">
        <v>6</v>
      </c>
      <c r="G28" s="88">
        <v>2</v>
      </c>
      <c r="H28" s="88">
        <v>4</v>
      </c>
      <c r="I28" s="88">
        <v>8</v>
      </c>
      <c r="J28" s="88">
        <v>4</v>
      </c>
      <c r="K28" s="88">
        <f t="shared" si="0"/>
        <v>22</v>
      </c>
      <c r="L28" s="89">
        <f t="shared" si="0"/>
        <v>25</v>
      </c>
    </row>
    <row r="29" spans="1:14" ht="15.75" thickBot="1" x14ac:dyDescent="0.3">
      <c r="A29" s="470" t="s">
        <v>192</v>
      </c>
      <c r="B29" s="471"/>
      <c r="C29" s="130">
        <f t="shared" ref="C29:H29" si="1">SUM(C13:C28)</f>
        <v>1370</v>
      </c>
      <c r="D29" s="130">
        <f t="shared" si="1"/>
        <v>3214</v>
      </c>
      <c r="E29" s="130">
        <f>SUM(E13:E28)</f>
        <v>3006</v>
      </c>
      <c r="F29" s="130">
        <f t="shared" si="1"/>
        <v>2898</v>
      </c>
      <c r="G29" s="130">
        <f>SUM(G13:G28)</f>
        <v>2954</v>
      </c>
      <c r="H29" s="130">
        <f t="shared" si="1"/>
        <v>2463</v>
      </c>
      <c r="I29" s="130">
        <f>SUM(I13:I28)</f>
        <v>3006</v>
      </c>
      <c r="J29" s="130">
        <f>SUM(J13:J28)</f>
        <v>3181</v>
      </c>
      <c r="K29" s="130">
        <f>SUM(K13:K28)</f>
        <v>10336</v>
      </c>
      <c r="L29" s="131">
        <f>SUM(L13:L28)</f>
        <v>11756</v>
      </c>
    </row>
    <row r="30" spans="1:14" x14ac:dyDescent="0.25">
      <c r="A30" s="93"/>
      <c r="B30" s="79"/>
      <c r="C30" s="65"/>
      <c r="D30" s="62"/>
      <c r="E30" s="62"/>
      <c r="F30" s="62"/>
      <c r="G30" s="62"/>
      <c r="H30" s="62"/>
      <c r="I30" s="62"/>
      <c r="J30" s="62"/>
      <c r="K30" s="62"/>
      <c r="L30" s="62"/>
    </row>
    <row r="31" spans="1:14" ht="15.75" customHeight="1" thickBot="1" x14ac:dyDescent="0.3">
      <c r="A31" s="12"/>
      <c r="B31" s="467" t="s">
        <v>193</v>
      </c>
      <c r="C31" s="467"/>
      <c r="D31" s="467"/>
      <c r="E31" s="467"/>
      <c r="F31" s="467"/>
      <c r="G31" s="467"/>
      <c r="H31" s="467"/>
      <c r="I31" s="467"/>
      <c r="J31" s="467"/>
      <c r="K31" s="467"/>
      <c r="L31" s="467"/>
    </row>
    <row r="32" spans="1:14" x14ac:dyDescent="0.25">
      <c r="A32" s="472" t="s">
        <v>4</v>
      </c>
      <c r="B32" s="474" t="s">
        <v>191</v>
      </c>
      <c r="C32" s="476" t="s">
        <v>94</v>
      </c>
      <c r="D32" s="476"/>
      <c r="E32" s="468" t="s">
        <v>95</v>
      </c>
      <c r="F32" s="468"/>
      <c r="G32" s="468" t="s">
        <v>63</v>
      </c>
      <c r="H32" s="468"/>
      <c r="I32" s="468" t="s">
        <v>64</v>
      </c>
      <c r="J32" s="468"/>
      <c r="K32" s="468" t="s">
        <v>120</v>
      </c>
      <c r="L32" s="469"/>
      <c r="M32" s="468" t="s">
        <v>140</v>
      </c>
      <c r="N32" s="469"/>
    </row>
    <row r="33" spans="1:14" ht="15.75" thickBot="1" x14ac:dyDescent="0.3">
      <c r="A33" s="473"/>
      <c r="B33" s="475"/>
      <c r="C33" s="84" t="s">
        <v>100</v>
      </c>
      <c r="D33" s="84" t="s">
        <v>91</v>
      </c>
      <c r="E33" s="84" t="s">
        <v>100</v>
      </c>
      <c r="F33" s="84" t="s">
        <v>91</v>
      </c>
      <c r="G33" s="84" t="s">
        <v>100</v>
      </c>
      <c r="H33" s="84" t="s">
        <v>91</v>
      </c>
      <c r="I33" s="84" t="s">
        <v>100</v>
      </c>
      <c r="J33" s="84" t="s">
        <v>91</v>
      </c>
      <c r="K33" s="84" t="s">
        <v>100</v>
      </c>
      <c r="L33" s="85" t="s">
        <v>91</v>
      </c>
      <c r="M33" s="84" t="s">
        <v>100</v>
      </c>
      <c r="N33" s="85" t="s">
        <v>91</v>
      </c>
    </row>
    <row r="34" spans="1:14" x14ac:dyDescent="0.25">
      <c r="A34" s="86">
        <v>1</v>
      </c>
      <c r="B34" s="87" t="s">
        <v>101</v>
      </c>
      <c r="C34" s="88">
        <v>15</v>
      </c>
      <c r="D34" s="88">
        <v>13</v>
      </c>
      <c r="E34" s="88">
        <v>15</v>
      </c>
      <c r="F34" s="88">
        <v>16</v>
      </c>
      <c r="G34" s="88">
        <v>15</v>
      </c>
      <c r="H34" s="88">
        <v>18</v>
      </c>
      <c r="I34" s="88">
        <v>15</v>
      </c>
      <c r="J34" s="88">
        <v>13</v>
      </c>
      <c r="K34" s="88">
        <f>+C34+E34+G34+I34</f>
        <v>60</v>
      </c>
      <c r="L34" s="89">
        <f>+D34+F34+H34+J34</f>
        <v>60</v>
      </c>
      <c r="M34" s="88">
        <f t="shared" ref="M34:N49" si="2">+K34+K13</f>
        <v>109</v>
      </c>
      <c r="N34" s="89">
        <f t="shared" si="2"/>
        <v>119</v>
      </c>
    </row>
    <row r="35" spans="1:14" x14ac:dyDescent="0.25">
      <c r="A35" s="90">
        <v>2</v>
      </c>
      <c r="B35" s="91" t="s">
        <v>102</v>
      </c>
      <c r="C35" s="88">
        <v>15</v>
      </c>
      <c r="D35" s="88">
        <v>13</v>
      </c>
      <c r="E35" s="88">
        <v>15</v>
      </c>
      <c r="F35" s="88">
        <v>23</v>
      </c>
      <c r="G35" s="88">
        <v>15</v>
      </c>
      <c r="H35" s="88">
        <v>15</v>
      </c>
      <c r="I35" s="88">
        <v>15</v>
      </c>
      <c r="J35" s="88">
        <v>19</v>
      </c>
      <c r="K35" s="88">
        <f t="shared" ref="K35:L49" si="3">+C35+E35+G35+I35</f>
        <v>60</v>
      </c>
      <c r="L35" s="89">
        <f t="shared" si="3"/>
        <v>70</v>
      </c>
      <c r="M35" s="88">
        <f t="shared" si="2"/>
        <v>108</v>
      </c>
      <c r="N35" s="89">
        <f t="shared" si="2"/>
        <v>126</v>
      </c>
    </row>
    <row r="36" spans="1:14" x14ac:dyDescent="0.25">
      <c r="A36" s="90">
        <v>3</v>
      </c>
      <c r="B36" s="91" t="s">
        <v>103</v>
      </c>
      <c r="C36" s="88">
        <v>86</v>
      </c>
      <c r="D36" s="88">
        <v>81</v>
      </c>
      <c r="E36" s="88">
        <v>86</v>
      </c>
      <c r="F36" s="88">
        <v>72</v>
      </c>
      <c r="G36" s="88">
        <v>86</v>
      </c>
      <c r="H36" s="88">
        <v>75</v>
      </c>
      <c r="I36" s="88">
        <v>86</v>
      </c>
      <c r="J36" s="88">
        <v>68</v>
      </c>
      <c r="K36" s="88">
        <f t="shared" si="3"/>
        <v>344</v>
      </c>
      <c r="L36" s="89">
        <f t="shared" si="3"/>
        <v>296</v>
      </c>
      <c r="M36" s="88">
        <f t="shared" si="2"/>
        <v>634</v>
      </c>
      <c r="N36" s="89">
        <f t="shared" si="2"/>
        <v>640</v>
      </c>
    </row>
    <row r="37" spans="1:14" x14ac:dyDescent="0.25">
      <c r="A37" s="90">
        <v>4</v>
      </c>
      <c r="B37" s="91" t="s">
        <v>104</v>
      </c>
      <c r="C37" s="88">
        <v>15</v>
      </c>
      <c r="D37" s="88">
        <v>15</v>
      </c>
      <c r="E37" s="88">
        <v>15</v>
      </c>
      <c r="F37" s="88">
        <v>19</v>
      </c>
      <c r="G37" s="88">
        <v>15</v>
      </c>
      <c r="H37" s="88">
        <v>17</v>
      </c>
      <c r="I37" s="88">
        <v>15</v>
      </c>
      <c r="J37" s="88">
        <v>11</v>
      </c>
      <c r="K37" s="88">
        <f t="shared" si="3"/>
        <v>60</v>
      </c>
      <c r="L37" s="89">
        <f t="shared" si="3"/>
        <v>62</v>
      </c>
      <c r="M37" s="88">
        <f t="shared" si="2"/>
        <v>108</v>
      </c>
      <c r="N37" s="89">
        <f t="shared" si="2"/>
        <v>115</v>
      </c>
    </row>
    <row r="38" spans="1:14" x14ac:dyDescent="0.25">
      <c r="A38" s="90">
        <v>5</v>
      </c>
      <c r="B38" s="91" t="s">
        <v>105</v>
      </c>
      <c r="C38" s="88">
        <v>443</v>
      </c>
      <c r="D38" s="88">
        <v>492</v>
      </c>
      <c r="E38" s="88">
        <v>443</v>
      </c>
      <c r="F38" s="88">
        <v>386</v>
      </c>
      <c r="G38" s="88">
        <v>443</v>
      </c>
      <c r="H38" s="88">
        <v>367</v>
      </c>
      <c r="I38" s="88">
        <v>443</v>
      </c>
      <c r="J38" s="88">
        <v>420</v>
      </c>
      <c r="K38" s="88">
        <f t="shared" si="3"/>
        <v>1772</v>
      </c>
      <c r="L38" s="89">
        <f t="shared" si="3"/>
        <v>1665</v>
      </c>
      <c r="M38" s="88">
        <f t="shared" si="2"/>
        <v>3294</v>
      </c>
      <c r="N38" s="89">
        <f t="shared" si="2"/>
        <v>3489</v>
      </c>
    </row>
    <row r="39" spans="1:14" x14ac:dyDescent="0.25">
      <c r="A39" s="90">
        <v>6</v>
      </c>
      <c r="B39" s="91" t="s">
        <v>106</v>
      </c>
      <c r="C39" s="88">
        <v>367</v>
      </c>
      <c r="D39" s="88">
        <v>443</v>
      </c>
      <c r="E39" s="88">
        <v>367</v>
      </c>
      <c r="F39" s="88">
        <v>356</v>
      </c>
      <c r="G39" s="88">
        <v>367</v>
      </c>
      <c r="H39" s="88">
        <v>375</v>
      </c>
      <c r="I39" s="88">
        <v>367</v>
      </c>
      <c r="J39" s="88">
        <v>351</v>
      </c>
      <c r="K39" s="88">
        <f t="shared" si="3"/>
        <v>1468</v>
      </c>
      <c r="L39" s="89">
        <f t="shared" si="3"/>
        <v>1525</v>
      </c>
      <c r="M39" s="88">
        <f t="shared" si="2"/>
        <v>2732</v>
      </c>
      <c r="N39" s="89">
        <f t="shared" si="2"/>
        <v>3015</v>
      </c>
    </row>
    <row r="40" spans="1:14" x14ac:dyDescent="0.25">
      <c r="A40" s="90">
        <v>7</v>
      </c>
      <c r="B40" s="91" t="s">
        <v>107</v>
      </c>
      <c r="C40" s="88">
        <v>138</v>
      </c>
      <c r="D40" s="88">
        <v>147</v>
      </c>
      <c r="E40" s="88">
        <v>138</v>
      </c>
      <c r="F40" s="88">
        <v>124</v>
      </c>
      <c r="G40" s="88">
        <v>138</v>
      </c>
      <c r="H40" s="88">
        <v>165</v>
      </c>
      <c r="I40" s="88">
        <v>138</v>
      </c>
      <c r="J40" s="88">
        <v>150</v>
      </c>
      <c r="K40" s="88">
        <f t="shared" si="3"/>
        <v>552</v>
      </c>
      <c r="L40" s="89">
        <f t="shared" si="3"/>
        <v>586</v>
      </c>
      <c r="M40" s="88">
        <f t="shared" si="2"/>
        <v>1030</v>
      </c>
      <c r="N40" s="89">
        <f t="shared" si="2"/>
        <v>1152</v>
      </c>
    </row>
    <row r="41" spans="1:14" x14ac:dyDescent="0.25">
      <c r="A41" s="90">
        <v>8</v>
      </c>
      <c r="B41" s="91" t="s">
        <v>108</v>
      </c>
      <c r="C41" s="88">
        <v>170</v>
      </c>
      <c r="D41" s="88">
        <v>181</v>
      </c>
      <c r="E41" s="88">
        <v>170</v>
      </c>
      <c r="F41" s="88">
        <v>136</v>
      </c>
      <c r="G41" s="88">
        <v>170</v>
      </c>
      <c r="H41" s="88">
        <v>161</v>
      </c>
      <c r="I41" s="88">
        <v>170</v>
      </c>
      <c r="J41" s="88">
        <v>189</v>
      </c>
      <c r="K41" s="88">
        <f t="shared" si="3"/>
        <v>680</v>
      </c>
      <c r="L41" s="89">
        <f t="shared" si="3"/>
        <v>667</v>
      </c>
      <c r="M41" s="88">
        <f t="shared" si="2"/>
        <v>1263</v>
      </c>
      <c r="N41" s="89">
        <f t="shared" si="2"/>
        <v>1231</v>
      </c>
    </row>
    <row r="42" spans="1:14" x14ac:dyDescent="0.25">
      <c r="A42" s="90">
        <v>9</v>
      </c>
      <c r="B42" s="91" t="s">
        <v>109</v>
      </c>
      <c r="C42" s="88">
        <v>1080</v>
      </c>
      <c r="D42" s="88">
        <v>1233</v>
      </c>
      <c r="E42" s="88">
        <v>1080</v>
      </c>
      <c r="F42" s="88">
        <v>909</v>
      </c>
      <c r="G42" s="88">
        <v>1080</v>
      </c>
      <c r="H42" s="88">
        <v>1078</v>
      </c>
      <c r="I42" s="88">
        <v>1080</v>
      </c>
      <c r="J42" s="88">
        <v>1185</v>
      </c>
      <c r="K42" s="88">
        <f t="shared" si="3"/>
        <v>4320</v>
      </c>
      <c r="L42" s="89">
        <f t="shared" si="3"/>
        <v>4405</v>
      </c>
      <c r="M42" s="88">
        <f t="shared" si="2"/>
        <v>8049</v>
      </c>
      <c r="N42" s="89">
        <f t="shared" si="2"/>
        <v>8658</v>
      </c>
    </row>
    <row r="43" spans="1:14" x14ac:dyDescent="0.25">
      <c r="A43" s="90">
        <v>10</v>
      </c>
      <c r="B43" s="91" t="s">
        <v>110</v>
      </c>
      <c r="C43" s="88">
        <v>449</v>
      </c>
      <c r="D43" s="88">
        <v>478</v>
      </c>
      <c r="E43" s="88">
        <v>449</v>
      </c>
      <c r="F43" s="88">
        <v>419</v>
      </c>
      <c r="G43" s="88">
        <v>449</v>
      </c>
      <c r="H43" s="88">
        <v>422</v>
      </c>
      <c r="I43" s="88">
        <v>449</v>
      </c>
      <c r="J43" s="88">
        <v>327</v>
      </c>
      <c r="K43" s="88">
        <f t="shared" si="3"/>
        <v>1796</v>
      </c>
      <c r="L43" s="89">
        <f t="shared" si="3"/>
        <v>1646</v>
      </c>
      <c r="M43" s="88">
        <f t="shared" si="2"/>
        <v>3348</v>
      </c>
      <c r="N43" s="89">
        <f t="shared" si="2"/>
        <v>3336</v>
      </c>
    </row>
    <row r="44" spans="1:14" x14ac:dyDescent="0.25">
      <c r="A44" s="90">
        <v>11</v>
      </c>
      <c r="B44" s="91" t="s">
        <v>111</v>
      </c>
      <c r="C44" s="88">
        <v>47</v>
      </c>
      <c r="D44" s="88">
        <v>53</v>
      </c>
      <c r="E44" s="88">
        <v>47</v>
      </c>
      <c r="F44" s="88">
        <v>42</v>
      </c>
      <c r="G44" s="88">
        <v>47</v>
      </c>
      <c r="H44" s="88">
        <v>52</v>
      </c>
      <c r="I44" s="88">
        <v>47</v>
      </c>
      <c r="J44" s="88">
        <v>48</v>
      </c>
      <c r="K44" s="88">
        <f t="shared" si="3"/>
        <v>188</v>
      </c>
      <c r="L44" s="89">
        <f t="shared" si="3"/>
        <v>195</v>
      </c>
      <c r="M44" s="88">
        <f t="shared" si="2"/>
        <v>347</v>
      </c>
      <c r="N44" s="89">
        <f t="shared" si="2"/>
        <v>385</v>
      </c>
    </row>
    <row r="45" spans="1:14" ht="24" x14ac:dyDescent="0.25">
      <c r="A45" s="90">
        <v>12</v>
      </c>
      <c r="B45" s="91" t="s">
        <v>112</v>
      </c>
      <c r="C45" s="88">
        <v>20</v>
      </c>
      <c r="D45" s="88">
        <v>23</v>
      </c>
      <c r="E45" s="88">
        <v>20</v>
      </c>
      <c r="F45" s="88">
        <v>24</v>
      </c>
      <c r="G45" s="88">
        <v>20</v>
      </c>
      <c r="H45" s="88">
        <v>27</v>
      </c>
      <c r="I45" s="88">
        <v>20</v>
      </c>
      <c r="J45" s="88">
        <v>30</v>
      </c>
      <c r="K45" s="88">
        <f t="shared" si="3"/>
        <v>80</v>
      </c>
      <c r="L45" s="89">
        <f t="shared" si="3"/>
        <v>104</v>
      </c>
      <c r="M45" s="88">
        <f t="shared" si="2"/>
        <v>145</v>
      </c>
      <c r="N45" s="89">
        <f t="shared" si="2"/>
        <v>172</v>
      </c>
    </row>
    <row r="46" spans="1:14" x14ac:dyDescent="0.25">
      <c r="A46" s="90">
        <v>13</v>
      </c>
      <c r="B46" s="92" t="s">
        <v>113</v>
      </c>
      <c r="C46" s="88">
        <v>91</v>
      </c>
      <c r="D46" s="88">
        <v>79</v>
      </c>
      <c r="E46" s="88">
        <v>91</v>
      </c>
      <c r="F46" s="88">
        <v>178</v>
      </c>
      <c r="G46" s="88">
        <v>91</v>
      </c>
      <c r="H46" s="88">
        <v>226</v>
      </c>
      <c r="I46" s="88">
        <v>91</v>
      </c>
      <c r="J46" s="88">
        <v>92</v>
      </c>
      <c r="K46" s="88">
        <f t="shared" si="3"/>
        <v>364</v>
      </c>
      <c r="L46" s="89">
        <f t="shared" si="3"/>
        <v>575</v>
      </c>
      <c r="M46" s="88">
        <f t="shared" si="2"/>
        <v>677</v>
      </c>
      <c r="N46" s="89">
        <f t="shared" si="2"/>
        <v>866</v>
      </c>
    </row>
    <row r="47" spans="1:14" x14ac:dyDescent="0.25">
      <c r="A47" s="90">
        <v>14</v>
      </c>
      <c r="B47" s="92" t="s">
        <v>114</v>
      </c>
      <c r="C47" s="88">
        <v>2</v>
      </c>
      <c r="D47" s="88">
        <v>0</v>
      </c>
      <c r="E47" s="88">
        <v>2</v>
      </c>
      <c r="F47" s="88">
        <v>1</v>
      </c>
      <c r="G47" s="88">
        <v>2</v>
      </c>
      <c r="H47" s="88">
        <v>0</v>
      </c>
      <c r="I47" s="88">
        <v>2</v>
      </c>
      <c r="J47" s="88">
        <v>0</v>
      </c>
      <c r="K47" s="88">
        <f t="shared" si="3"/>
        <v>8</v>
      </c>
      <c r="L47" s="89">
        <f t="shared" si="3"/>
        <v>1</v>
      </c>
      <c r="M47" s="88">
        <f t="shared" si="2"/>
        <v>14</v>
      </c>
      <c r="N47" s="89">
        <f t="shared" si="2"/>
        <v>22</v>
      </c>
    </row>
    <row r="48" spans="1:14" x14ac:dyDescent="0.25">
      <c r="A48" s="90">
        <v>15</v>
      </c>
      <c r="B48" s="92" t="s">
        <v>115</v>
      </c>
      <c r="C48" s="88">
        <v>62</v>
      </c>
      <c r="D48" s="88">
        <v>80</v>
      </c>
      <c r="E48" s="88">
        <v>62</v>
      </c>
      <c r="F48" s="88">
        <v>53</v>
      </c>
      <c r="G48" s="88">
        <v>62</v>
      </c>
      <c r="H48" s="88">
        <v>71</v>
      </c>
      <c r="I48" s="88">
        <v>62</v>
      </c>
      <c r="J48" s="88">
        <v>79</v>
      </c>
      <c r="K48" s="88">
        <f>+C48+E48+G48+I48</f>
        <v>248</v>
      </c>
      <c r="L48" s="89">
        <f>+D48+F48+H48+J48</f>
        <v>283</v>
      </c>
      <c r="M48" s="88">
        <f t="shared" si="2"/>
        <v>456</v>
      </c>
      <c r="N48" s="89">
        <f t="shared" si="2"/>
        <v>545</v>
      </c>
    </row>
    <row r="49" spans="1:14" ht="15.75" thickBot="1" x14ac:dyDescent="0.3">
      <c r="A49" s="90">
        <v>16</v>
      </c>
      <c r="B49" s="92" t="s">
        <v>145</v>
      </c>
      <c r="C49" s="88">
        <v>8</v>
      </c>
      <c r="D49" s="88">
        <v>8</v>
      </c>
      <c r="E49" s="88">
        <v>8</v>
      </c>
      <c r="F49" s="88">
        <v>7</v>
      </c>
      <c r="G49" s="88">
        <v>8</v>
      </c>
      <c r="H49" s="88">
        <v>7</v>
      </c>
      <c r="I49" s="88">
        <v>8</v>
      </c>
      <c r="J49" s="88">
        <v>6</v>
      </c>
      <c r="K49" s="88">
        <f t="shared" si="3"/>
        <v>32</v>
      </c>
      <c r="L49" s="89">
        <f t="shared" si="3"/>
        <v>28</v>
      </c>
      <c r="M49" s="88">
        <f t="shared" si="2"/>
        <v>54</v>
      </c>
      <c r="N49" s="89">
        <f t="shared" si="2"/>
        <v>53</v>
      </c>
    </row>
    <row r="50" spans="1:14" ht="15.75" thickBot="1" x14ac:dyDescent="0.3">
      <c r="A50" s="470" t="s">
        <v>192</v>
      </c>
      <c r="B50" s="471"/>
      <c r="C50" s="130">
        <f t="shared" ref="C50:L50" si="4">SUM(C34:C49)</f>
        <v>3008</v>
      </c>
      <c r="D50" s="130">
        <f t="shared" si="4"/>
        <v>3339</v>
      </c>
      <c r="E50" s="130">
        <f>SUM(E34:E49)</f>
        <v>3008</v>
      </c>
      <c r="F50" s="130">
        <f t="shared" si="4"/>
        <v>2765</v>
      </c>
      <c r="G50" s="130">
        <f>SUM(G34:G49)</f>
        <v>3008</v>
      </c>
      <c r="H50" s="130">
        <f t="shared" si="4"/>
        <v>3076</v>
      </c>
      <c r="I50" s="130">
        <f>SUM(I34:I49)</f>
        <v>3008</v>
      </c>
      <c r="J50" s="130">
        <f t="shared" si="4"/>
        <v>2988</v>
      </c>
      <c r="K50" s="130">
        <f t="shared" si="4"/>
        <v>12032</v>
      </c>
      <c r="L50" s="131">
        <f t="shared" si="4"/>
        <v>12168</v>
      </c>
      <c r="M50" s="130">
        <f>SUM(M34:M49)</f>
        <v>22368</v>
      </c>
      <c r="N50" s="131">
        <f>SUM(N34:N49)</f>
        <v>23924</v>
      </c>
    </row>
    <row r="51" spans="1:14" x14ac:dyDescent="0.25">
      <c r="A51" s="95"/>
      <c r="B51" s="95"/>
      <c r="C51" s="65"/>
      <c r="D51" s="62"/>
      <c r="E51" s="62"/>
      <c r="F51" s="62"/>
      <c r="G51" s="62"/>
      <c r="H51" s="62"/>
      <c r="I51" s="62"/>
      <c r="J51" s="62"/>
      <c r="K51" s="62"/>
      <c r="L51" s="62"/>
    </row>
    <row r="52" spans="1:14" ht="15.75" customHeight="1" thickBot="1" x14ac:dyDescent="0.3">
      <c r="A52" s="12"/>
      <c r="B52" s="467" t="s">
        <v>194</v>
      </c>
      <c r="C52" s="467"/>
      <c r="D52" s="467"/>
      <c r="E52" s="467"/>
      <c r="F52" s="467"/>
      <c r="G52" s="467"/>
      <c r="H52" s="467"/>
      <c r="I52" s="467"/>
      <c r="J52" s="467"/>
      <c r="K52" s="467"/>
      <c r="L52" s="467"/>
    </row>
    <row r="53" spans="1:14" x14ac:dyDescent="0.25">
      <c r="A53" s="472" t="s">
        <v>4</v>
      </c>
      <c r="B53" s="474" t="s">
        <v>191</v>
      </c>
      <c r="C53" s="476" t="s">
        <v>65</v>
      </c>
      <c r="D53" s="476"/>
      <c r="E53" s="468" t="s">
        <v>96</v>
      </c>
      <c r="F53" s="468"/>
      <c r="G53" s="468" t="s">
        <v>97</v>
      </c>
      <c r="H53" s="468"/>
      <c r="I53" s="468" t="s">
        <v>98</v>
      </c>
      <c r="J53" s="468"/>
      <c r="K53" s="468" t="s">
        <v>89</v>
      </c>
      <c r="L53" s="469"/>
      <c r="M53" s="468" t="s">
        <v>195</v>
      </c>
      <c r="N53" s="469"/>
    </row>
    <row r="54" spans="1:14" ht="15.75" thickBot="1" x14ac:dyDescent="0.3">
      <c r="A54" s="473"/>
      <c r="B54" s="475"/>
      <c r="C54" s="84" t="s">
        <v>100</v>
      </c>
      <c r="D54" s="84" t="s">
        <v>91</v>
      </c>
      <c r="E54" s="84" t="s">
        <v>100</v>
      </c>
      <c r="F54" s="84" t="s">
        <v>91</v>
      </c>
      <c r="G54" s="84" t="s">
        <v>100</v>
      </c>
      <c r="H54" s="84" t="s">
        <v>91</v>
      </c>
      <c r="I54" s="84" t="s">
        <v>100</v>
      </c>
      <c r="J54" s="84" t="s">
        <v>91</v>
      </c>
      <c r="K54" s="84" t="s">
        <v>100</v>
      </c>
      <c r="L54" s="85" t="s">
        <v>91</v>
      </c>
      <c r="M54" s="84" t="s">
        <v>100</v>
      </c>
      <c r="N54" s="85" t="s">
        <v>91</v>
      </c>
    </row>
    <row r="55" spans="1:14" x14ac:dyDescent="0.25">
      <c r="A55" s="86">
        <v>1</v>
      </c>
      <c r="B55" s="87" t="s">
        <v>101</v>
      </c>
      <c r="C55" s="88">
        <v>15</v>
      </c>
      <c r="D55" s="88">
        <v>12</v>
      </c>
      <c r="E55" s="88">
        <v>15</v>
      </c>
      <c r="F55" s="88">
        <v>21</v>
      </c>
      <c r="G55" s="88">
        <v>15</v>
      </c>
      <c r="H55" s="88">
        <v>13</v>
      </c>
      <c r="I55" s="88"/>
      <c r="J55" s="88"/>
      <c r="K55" s="88">
        <f>+C55+E55+G55+I55</f>
        <v>45</v>
      </c>
      <c r="L55" s="89">
        <f>+D55+F55+H55+J55</f>
        <v>46</v>
      </c>
      <c r="M55" s="88">
        <f t="shared" ref="M55:N70" si="5">+K55+M34</f>
        <v>154</v>
      </c>
      <c r="N55" s="89">
        <f t="shared" si="5"/>
        <v>165</v>
      </c>
    </row>
    <row r="56" spans="1:14" x14ac:dyDescent="0.25">
      <c r="A56" s="90">
        <v>2</v>
      </c>
      <c r="B56" s="91" t="s">
        <v>102</v>
      </c>
      <c r="C56" s="88">
        <v>15</v>
      </c>
      <c r="D56" s="88">
        <v>22</v>
      </c>
      <c r="E56" s="88">
        <v>15</v>
      </c>
      <c r="F56" s="88">
        <v>8</v>
      </c>
      <c r="G56" s="88">
        <v>15</v>
      </c>
      <c r="H56" s="88">
        <v>10</v>
      </c>
      <c r="I56" s="88"/>
      <c r="J56" s="88"/>
      <c r="K56" s="88">
        <f t="shared" ref="K56:L70" si="6">+C56+E56+G56+I56</f>
        <v>45</v>
      </c>
      <c r="L56" s="89">
        <f t="shared" si="6"/>
        <v>40</v>
      </c>
      <c r="M56" s="88">
        <f t="shared" si="5"/>
        <v>153</v>
      </c>
      <c r="N56" s="89">
        <f t="shared" si="5"/>
        <v>166</v>
      </c>
    </row>
    <row r="57" spans="1:14" x14ac:dyDescent="0.25">
      <c r="A57" s="90">
        <v>3</v>
      </c>
      <c r="B57" s="91" t="s">
        <v>103</v>
      </c>
      <c r="C57" s="88">
        <v>86</v>
      </c>
      <c r="D57" s="88">
        <v>69</v>
      </c>
      <c r="E57" s="88">
        <v>86</v>
      </c>
      <c r="F57" s="88">
        <v>88</v>
      </c>
      <c r="G57" s="88">
        <v>85</v>
      </c>
      <c r="H57" s="88">
        <v>83</v>
      </c>
      <c r="I57" s="88"/>
      <c r="J57" s="88"/>
      <c r="K57" s="88">
        <f t="shared" si="6"/>
        <v>257</v>
      </c>
      <c r="L57" s="89">
        <f t="shared" si="6"/>
        <v>240</v>
      </c>
      <c r="M57" s="88">
        <f t="shared" si="5"/>
        <v>891</v>
      </c>
      <c r="N57" s="89">
        <f t="shared" si="5"/>
        <v>880</v>
      </c>
    </row>
    <row r="58" spans="1:14" x14ac:dyDescent="0.25">
      <c r="A58" s="90">
        <v>4</v>
      </c>
      <c r="B58" s="91" t="s">
        <v>104</v>
      </c>
      <c r="C58" s="88">
        <v>15</v>
      </c>
      <c r="D58" s="88">
        <v>10</v>
      </c>
      <c r="E58" s="88">
        <v>15</v>
      </c>
      <c r="F58" s="88">
        <v>10</v>
      </c>
      <c r="G58" s="88">
        <v>15</v>
      </c>
      <c r="H58" s="88">
        <v>14</v>
      </c>
      <c r="I58" s="88"/>
      <c r="J58" s="88"/>
      <c r="K58" s="88">
        <f t="shared" si="6"/>
        <v>45</v>
      </c>
      <c r="L58" s="89">
        <f t="shared" si="6"/>
        <v>34</v>
      </c>
      <c r="M58" s="88">
        <f t="shared" si="5"/>
        <v>153</v>
      </c>
      <c r="N58" s="89">
        <f t="shared" si="5"/>
        <v>149</v>
      </c>
    </row>
    <row r="59" spans="1:14" x14ac:dyDescent="0.25">
      <c r="A59" s="90">
        <v>5</v>
      </c>
      <c r="B59" s="91" t="s">
        <v>105</v>
      </c>
      <c r="C59" s="88">
        <v>443</v>
      </c>
      <c r="D59" s="88">
        <v>365</v>
      </c>
      <c r="E59" s="88">
        <v>443</v>
      </c>
      <c r="F59" s="88">
        <v>493</v>
      </c>
      <c r="G59" s="88">
        <v>443</v>
      </c>
      <c r="H59" s="88">
        <v>394</v>
      </c>
      <c r="I59" s="88"/>
      <c r="J59" s="88"/>
      <c r="K59" s="88">
        <f t="shared" si="6"/>
        <v>1329</v>
      </c>
      <c r="L59" s="89">
        <f t="shared" si="6"/>
        <v>1252</v>
      </c>
      <c r="M59" s="88">
        <f t="shared" si="5"/>
        <v>4623</v>
      </c>
      <c r="N59" s="89">
        <f t="shared" si="5"/>
        <v>4741</v>
      </c>
    </row>
    <row r="60" spans="1:14" x14ac:dyDescent="0.25">
      <c r="A60" s="90">
        <v>6</v>
      </c>
      <c r="B60" s="91" t="s">
        <v>106</v>
      </c>
      <c r="C60" s="88">
        <v>367</v>
      </c>
      <c r="D60" s="88">
        <v>290</v>
      </c>
      <c r="E60" s="88">
        <v>367</v>
      </c>
      <c r="F60" s="88">
        <v>262</v>
      </c>
      <c r="G60" s="88">
        <v>367</v>
      </c>
      <c r="H60" s="88">
        <v>308</v>
      </c>
      <c r="I60" s="88"/>
      <c r="J60" s="88"/>
      <c r="K60" s="88">
        <f t="shared" si="6"/>
        <v>1101</v>
      </c>
      <c r="L60" s="89">
        <f t="shared" si="6"/>
        <v>860</v>
      </c>
      <c r="M60" s="88">
        <f t="shared" si="5"/>
        <v>3833</v>
      </c>
      <c r="N60" s="89">
        <f t="shared" si="5"/>
        <v>3875</v>
      </c>
    </row>
    <row r="61" spans="1:14" x14ac:dyDescent="0.25">
      <c r="A61" s="90">
        <v>7</v>
      </c>
      <c r="B61" s="91" t="s">
        <v>107</v>
      </c>
      <c r="C61" s="88">
        <v>139</v>
      </c>
      <c r="D61" s="88">
        <v>127</v>
      </c>
      <c r="E61" s="88">
        <v>139</v>
      </c>
      <c r="F61" s="88">
        <v>159</v>
      </c>
      <c r="G61" s="88">
        <v>139</v>
      </c>
      <c r="H61" s="88">
        <v>152</v>
      </c>
      <c r="I61" s="88"/>
      <c r="J61" s="88"/>
      <c r="K61" s="88">
        <f t="shared" si="6"/>
        <v>417</v>
      </c>
      <c r="L61" s="89">
        <f t="shared" si="6"/>
        <v>438</v>
      </c>
      <c r="M61" s="88">
        <f t="shared" si="5"/>
        <v>1447</v>
      </c>
      <c r="N61" s="89">
        <f t="shared" si="5"/>
        <v>1590</v>
      </c>
    </row>
    <row r="62" spans="1:14" x14ac:dyDescent="0.25">
      <c r="A62" s="90">
        <v>8</v>
      </c>
      <c r="B62" s="91" t="s">
        <v>108</v>
      </c>
      <c r="C62" s="88">
        <v>170</v>
      </c>
      <c r="D62" s="88">
        <v>286</v>
      </c>
      <c r="E62" s="88">
        <v>170</v>
      </c>
      <c r="F62" s="88">
        <v>270</v>
      </c>
      <c r="G62" s="88">
        <v>170</v>
      </c>
      <c r="H62" s="88">
        <v>365</v>
      </c>
      <c r="I62" s="88"/>
      <c r="J62" s="88"/>
      <c r="K62" s="88">
        <f t="shared" si="6"/>
        <v>510</v>
      </c>
      <c r="L62" s="89">
        <f t="shared" si="6"/>
        <v>921</v>
      </c>
      <c r="M62" s="88">
        <f t="shared" si="5"/>
        <v>1773</v>
      </c>
      <c r="N62" s="89">
        <f t="shared" si="5"/>
        <v>2152</v>
      </c>
    </row>
    <row r="63" spans="1:14" x14ac:dyDescent="0.25">
      <c r="A63" s="90">
        <v>9</v>
      </c>
      <c r="B63" s="91" t="s">
        <v>109</v>
      </c>
      <c r="C63" s="88">
        <v>1080</v>
      </c>
      <c r="D63" s="88">
        <v>964</v>
      </c>
      <c r="E63" s="88">
        <v>1080</v>
      </c>
      <c r="F63" s="88">
        <v>1099</v>
      </c>
      <c r="G63" s="88">
        <v>1080</v>
      </c>
      <c r="H63" s="88">
        <v>1111</v>
      </c>
      <c r="I63" s="88"/>
      <c r="J63" s="88"/>
      <c r="K63" s="88">
        <f t="shared" si="6"/>
        <v>3240</v>
      </c>
      <c r="L63" s="89">
        <f t="shared" si="6"/>
        <v>3174</v>
      </c>
      <c r="M63" s="88">
        <f t="shared" si="5"/>
        <v>11289</v>
      </c>
      <c r="N63" s="89">
        <f t="shared" si="5"/>
        <v>11832</v>
      </c>
    </row>
    <row r="64" spans="1:14" x14ac:dyDescent="0.25">
      <c r="A64" s="90">
        <v>10</v>
      </c>
      <c r="B64" s="91" t="s">
        <v>110</v>
      </c>
      <c r="C64" s="88">
        <v>449</v>
      </c>
      <c r="D64" s="88">
        <v>375</v>
      </c>
      <c r="E64" s="88">
        <v>449</v>
      </c>
      <c r="F64" s="88">
        <v>368</v>
      </c>
      <c r="G64" s="88">
        <v>449</v>
      </c>
      <c r="H64" s="88">
        <v>540</v>
      </c>
      <c r="I64" s="88"/>
      <c r="J64" s="88"/>
      <c r="K64" s="88">
        <f t="shared" si="6"/>
        <v>1347</v>
      </c>
      <c r="L64" s="89">
        <f t="shared" si="6"/>
        <v>1283</v>
      </c>
      <c r="M64" s="88">
        <f t="shared" si="5"/>
        <v>4695</v>
      </c>
      <c r="N64" s="89">
        <f t="shared" si="5"/>
        <v>4619</v>
      </c>
    </row>
    <row r="65" spans="1:14" x14ac:dyDescent="0.25">
      <c r="A65" s="90">
        <v>11</v>
      </c>
      <c r="B65" s="91" t="s">
        <v>111</v>
      </c>
      <c r="C65" s="88">
        <v>47</v>
      </c>
      <c r="D65" s="88">
        <v>42</v>
      </c>
      <c r="E65" s="88">
        <v>47</v>
      </c>
      <c r="F65" s="88">
        <v>38</v>
      </c>
      <c r="G65" s="88">
        <v>47</v>
      </c>
      <c r="H65" s="88">
        <v>29</v>
      </c>
      <c r="I65" s="88"/>
      <c r="J65" s="88"/>
      <c r="K65" s="88">
        <f t="shared" si="6"/>
        <v>141</v>
      </c>
      <c r="L65" s="89">
        <f t="shared" si="6"/>
        <v>109</v>
      </c>
      <c r="M65" s="88">
        <f t="shared" si="5"/>
        <v>488</v>
      </c>
      <c r="N65" s="89">
        <f t="shared" si="5"/>
        <v>494</v>
      </c>
    </row>
    <row r="66" spans="1:14" ht="24" x14ac:dyDescent="0.25">
      <c r="A66" s="90">
        <v>12</v>
      </c>
      <c r="B66" s="91" t="s">
        <v>112</v>
      </c>
      <c r="C66" s="88">
        <v>20</v>
      </c>
      <c r="D66" s="88">
        <v>18</v>
      </c>
      <c r="E66" s="88">
        <v>20</v>
      </c>
      <c r="F66" s="88">
        <v>21</v>
      </c>
      <c r="G66" s="88">
        <v>20</v>
      </c>
      <c r="H66" s="88">
        <v>20</v>
      </c>
      <c r="I66" s="88"/>
      <c r="J66" s="88"/>
      <c r="K66" s="88">
        <f t="shared" si="6"/>
        <v>60</v>
      </c>
      <c r="L66" s="89">
        <f t="shared" si="6"/>
        <v>59</v>
      </c>
      <c r="M66" s="88">
        <f t="shared" si="5"/>
        <v>205</v>
      </c>
      <c r="N66" s="89">
        <f t="shared" si="5"/>
        <v>231</v>
      </c>
    </row>
    <row r="67" spans="1:14" x14ac:dyDescent="0.25">
      <c r="A67" s="90">
        <v>13</v>
      </c>
      <c r="B67" s="92" t="s">
        <v>113</v>
      </c>
      <c r="C67" s="88">
        <v>91</v>
      </c>
      <c r="D67" s="88">
        <v>38</v>
      </c>
      <c r="E67" s="88">
        <v>91</v>
      </c>
      <c r="F67" s="88">
        <v>61</v>
      </c>
      <c r="G67" s="88">
        <v>91</v>
      </c>
      <c r="H67" s="88">
        <v>175</v>
      </c>
      <c r="I67" s="88"/>
      <c r="J67" s="88"/>
      <c r="K67" s="88">
        <f t="shared" si="6"/>
        <v>273</v>
      </c>
      <c r="L67" s="89">
        <f t="shared" si="6"/>
        <v>274</v>
      </c>
      <c r="M67" s="88">
        <f t="shared" si="5"/>
        <v>950</v>
      </c>
      <c r="N67" s="89">
        <f t="shared" si="5"/>
        <v>1140</v>
      </c>
    </row>
    <row r="68" spans="1:14" x14ac:dyDescent="0.25">
      <c r="A68" s="90">
        <v>14</v>
      </c>
      <c r="B68" s="92" t="s">
        <v>114</v>
      </c>
      <c r="C68" s="88">
        <v>2</v>
      </c>
      <c r="D68" s="88">
        <v>0</v>
      </c>
      <c r="E68" s="88">
        <v>2</v>
      </c>
      <c r="F68" s="88">
        <v>0</v>
      </c>
      <c r="G68" s="88">
        <v>1</v>
      </c>
      <c r="H68" s="88">
        <v>0</v>
      </c>
      <c r="I68" s="88"/>
      <c r="J68" s="88"/>
      <c r="K68" s="88">
        <f t="shared" si="6"/>
        <v>5</v>
      </c>
      <c r="L68" s="89">
        <f t="shared" si="6"/>
        <v>0</v>
      </c>
      <c r="M68" s="88">
        <f t="shared" si="5"/>
        <v>19</v>
      </c>
      <c r="N68" s="89">
        <f t="shared" si="5"/>
        <v>22</v>
      </c>
    </row>
    <row r="69" spans="1:14" x14ac:dyDescent="0.25">
      <c r="A69" s="90">
        <v>15</v>
      </c>
      <c r="B69" s="92" t="s">
        <v>115</v>
      </c>
      <c r="C69" s="88">
        <v>62</v>
      </c>
      <c r="D69" s="88">
        <v>73</v>
      </c>
      <c r="E69" s="88">
        <v>62</v>
      </c>
      <c r="F69" s="88">
        <v>76</v>
      </c>
      <c r="G69" s="88">
        <v>62</v>
      </c>
      <c r="H69" s="88">
        <v>85</v>
      </c>
      <c r="I69" s="88"/>
      <c r="J69" s="88"/>
      <c r="K69" s="88">
        <f>+C69+E69+G69+I69</f>
        <v>186</v>
      </c>
      <c r="L69" s="89">
        <f>+D69+F69+H69+J69</f>
        <v>234</v>
      </c>
      <c r="M69" s="88">
        <f t="shared" si="5"/>
        <v>642</v>
      </c>
      <c r="N69" s="89">
        <f t="shared" si="5"/>
        <v>779</v>
      </c>
    </row>
    <row r="70" spans="1:14" ht="15.75" thickBot="1" x14ac:dyDescent="0.3">
      <c r="A70" s="90">
        <v>16</v>
      </c>
      <c r="B70" s="92" t="s">
        <v>145</v>
      </c>
      <c r="C70" s="88">
        <v>8</v>
      </c>
      <c r="D70" s="88">
        <v>5</v>
      </c>
      <c r="E70" s="88">
        <v>7</v>
      </c>
      <c r="F70" s="88">
        <v>9</v>
      </c>
      <c r="G70" s="88">
        <v>7</v>
      </c>
      <c r="H70" s="88">
        <v>10</v>
      </c>
      <c r="I70" s="88"/>
      <c r="J70" s="88"/>
      <c r="K70" s="88">
        <f t="shared" si="6"/>
        <v>22</v>
      </c>
      <c r="L70" s="89">
        <f t="shared" si="6"/>
        <v>24</v>
      </c>
      <c r="M70" s="88">
        <f t="shared" si="5"/>
        <v>76</v>
      </c>
      <c r="N70" s="89">
        <f t="shared" si="5"/>
        <v>77</v>
      </c>
    </row>
    <row r="71" spans="1:14" ht="15.75" thickBot="1" x14ac:dyDescent="0.3">
      <c r="A71" s="470" t="s">
        <v>116</v>
      </c>
      <c r="B71" s="471"/>
      <c r="C71" s="130">
        <f t="shared" ref="C71:N71" si="7">SUM(C55:C70)</f>
        <v>3009</v>
      </c>
      <c r="D71" s="130">
        <f t="shared" si="7"/>
        <v>2696</v>
      </c>
      <c r="E71" s="130">
        <f>SUM(E55:E70)</f>
        <v>3008</v>
      </c>
      <c r="F71" s="130">
        <f t="shared" si="7"/>
        <v>2983</v>
      </c>
      <c r="G71" s="130">
        <f>SUM(G55:G70)</f>
        <v>3006</v>
      </c>
      <c r="H71" s="130">
        <f t="shared" si="7"/>
        <v>3309</v>
      </c>
      <c r="I71" s="130">
        <f t="shared" si="7"/>
        <v>0</v>
      </c>
      <c r="J71" s="130">
        <f t="shared" si="7"/>
        <v>0</v>
      </c>
      <c r="K71" s="130">
        <f t="shared" si="7"/>
        <v>9023</v>
      </c>
      <c r="L71" s="131">
        <f t="shared" si="7"/>
        <v>8988</v>
      </c>
      <c r="M71" s="130">
        <f t="shared" si="7"/>
        <v>31391</v>
      </c>
      <c r="N71" s="131">
        <f t="shared" si="7"/>
        <v>32912</v>
      </c>
    </row>
    <row r="72" spans="1:14" x14ac:dyDescent="0.25">
      <c r="A72" s="95"/>
      <c r="B72" s="95"/>
      <c r="C72" s="96"/>
      <c r="D72" s="96"/>
      <c r="E72" s="96"/>
      <c r="F72" s="96"/>
      <c r="G72" s="96"/>
      <c r="H72" s="96"/>
      <c r="I72" s="96"/>
      <c r="J72" s="96"/>
      <c r="K72" s="96"/>
      <c r="L72" s="96"/>
    </row>
    <row r="73" spans="1:14" x14ac:dyDescent="0.25">
      <c r="A73" s="95"/>
      <c r="B73" s="95"/>
      <c r="C73" s="65"/>
      <c r="D73" s="62"/>
      <c r="E73" s="62"/>
      <c r="F73" s="62"/>
      <c r="G73" s="62"/>
      <c r="H73" s="62"/>
      <c r="I73" s="62"/>
      <c r="J73" s="62"/>
      <c r="K73" s="62"/>
      <c r="L73" s="62"/>
    </row>
    <row r="74" spans="1:14" x14ac:dyDescent="0.25">
      <c r="A74" s="95"/>
      <c r="B74" s="95"/>
      <c r="C74" s="65"/>
      <c r="D74" s="62"/>
      <c r="E74" s="62"/>
      <c r="F74" s="62"/>
      <c r="G74" s="62"/>
      <c r="H74" s="62"/>
      <c r="I74" s="62"/>
      <c r="J74" s="62"/>
      <c r="K74" s="62"/>
      <c r="L74" s="62"/>
    </row>
    <row r="75" spans="1:14" x14ac:dyDescent="0.25">
      <c r="A75" s="95"/>
      <c r="B75" s="95"/>
      <c r="C75" s="65"/>
      <c r="D75" s="62"/>
      <c r="E75" s="62"/>
      <c r="F75" s="62"/>
      <c r="G75" s="62"/>
      <c r="H75" s="62"/>
      <c r="I75" s="62"/>
      <c r="J75" s="62"/>
      <c r="K75" s="62"/>
      <c r="L75" s="62"/>
    </row>
    <row r="76" spans="1:14" x14ac:dyDescent="0.25">
      <c r="A76" s="95"/>
      <c r="B76" s="95"/>
      <c r="C76" s="65"/>
      <c r="D76" s="62"/>
      <c r="E76" s="62"/>
      <c r="F76" s="62"/>
      <c r="G76" s="62"/>
      <c r="H76" s="62"/>
      <c r="I76" s="62"/>
      <c r="J76" s="62"/>
      <c r="K76" s="62"/>
      <c r="L76" s="62"/>
    </row>
    <row r="77" spans="1:14" x14ac:dyDescent="0.25">
      <c r="A77" s="95"/>
      <c r="B77" s="95"/>
      <c r="C77" s="65"/>
      <c r="D77" s="62"/>
      <c r="E77" s="62"/>
      <c r="F77" s="62"/>
      <c r="G77" s="62"/>
      <c r="H77" s="62"/>
      <c r="I77" s="62"/>
      <c r="J77" s="62"/>
      <c r="K77" s="62"/>
      <c r="L77" s="62"/>
    </row>
    <row r="78" spans="1:14" x14ac:dyDescent="0.25">
      <c r="A78" s="95"/>
      <c r="B78" s="95"/>
      <c r="C78" s="65"/>
      <c r="D78" s="62"/>
      <c r="E78" s="62"/>
      <c r="F78" s="62"/>
      <c r="G78" s="62"/>
      <c r="H78" s="62"/>
      <c r="I78" s="62"/>
      <c r="J78" s="62"/>
      <c r="K78" s="62"/>
      <c r="L78" s="62"/>
    </row>
    <row r="79" spans="1:14" x14ac:dyDescent="0.25">
      <c r="A79" s="95"/>
      <c r="B79" s="95"/>
      <c r="C79" s="65"/>
      <c r="D79" s="62"/>
      <c r="E79" s="62"/>
      <c r="F79" s="62"/>
      <c r="G79" s="62"/>
      <c r="H79" s="62"/>
      <c r="I79" s="62"/>
      <c r="J79" s="62"/>
      <c r="K79" s="62"/>
      <c r="L79" s="62"/>
    </row>
    <row r="80" spans="1:14" x14ac:dyDescent="0.25">
      <c r="A80" s="95"/>
      <c r="B80" s="95"/>
      <c r="C80" s="65"/>
      <c r="D80" s="62"/>
      <c r="E80" s="62"/>
      <c r="F80" s="62"/>
      <c r="G80" s="62"/>
      <c r="H80" s="62"/>
      <c r="I80" s="62"/>
      <c r="J80" s="62"/>
      <c r="K80" s="62"/>
      <c r="L80" s="62"/>
    </row>
    <row r="81" spans="1:12" x14ac:dyDescent="0.25">
      <c r="A81" s="95"/>
      <c r="B81" s="95"/>
      <c r="C81" s="65"/>
      <c r="D81" s="62"/>
      <c r="E81" s="62"/>
      <c r="F81" s="62"/>
      <c r="G81" s="62"/>
      <c r="H81" s="62"/>
      <c r="I81" s="62"/>
      <c r="J81" s="62"/>
      <c r="K81" s="62"/>
      <c r="L81" s="62"/>
    </row>
    <row r="82" spans="1:12" x14ac:dyDescent="0.25">
      <c r="A82" s="95"/>
      <c r="B82" s="95"/>
      <c r="C82" s="65"/>
      <c r="D82" s="62"/>
      <c r="E82" s="62"/>
      <c r="F82" s="62"/>
      <c r="G82" s="62"/>
      <c r="H82" s="62"/>
      <c r="I82" s="62"/>
      <c r="J82" s="62"/>
      <c r="K82" s="62"/>
      <c r="L82" s="62"/>
    </row>
    <row r="83" spans="1:12" x14ac:dyDescent="0.25">
      <c r="A83" s="95"/>
      <c r="B83" s="95"/>
      <c r="C83" s="65"/>
      <c r="D83" s="62"/>
      <c r="E83" s="62"/>
      <c r="F83" s="62"/>
      <c r="G83" s="62"/>
      <c r="H83" s="62"/>
      <c r="I83" s="62"/>
      <c r="J83" s="62"/>
      <c r="K83" s="62"/>
      <c r="L83" s="62"/>
    </row>
    <row r="84" spans="1:12" x14ac:dyDescent="0.25">
      <c r="A84" s="95"/>
      <c r="B84" s="95"/>
      <c r="C84" s="65"/>
      <c r="D84" s="62"/>
      <c r="E84" s="62"/>
      <c r="F84" s="62"/>
      <c r="G84" s="62"/>
      <c r="H84" s="62"/>
      <c r="I84" s="62"/>
      <c r="J84" s="62"/>
      <c r="K84" s="62"/>
      <c r="L84" s="62"/>
    </row>
    <row r="85" spans="1:12" x14ac:dyDescent="0.25">
      <c r="A85" s="95"/>
      <c r="B85" s="95"/>
      <c r="C85" s="65"/>
      <c r="D85" s="62"/>
      <c r="E85" s="62"/>
      <c r="F85" s="62"/>
      <c r="G85" s="62"/>
      <c r="H85" s="62"/>
      <c r="I85" s="62"/>
      <c r="J85" s="62"/>
      <c r="K85" s="62"/>
      <c r="L85" s="62"/>
    </row>
    <row r="86" spans="1:12" x14ac:dyDescent="0.25">
      <c r="A86" s="95"/>
      <c r="B86" s="95"/>
      <c r="C86" s="65"/>
      <c r="D86" s="62"/>
      <c r="E86" s="62"/>
      <c r="F86" s="62"/>
      <c r="G86" s="62"/>
      <c r="H86" s="62"/>
      <c r="I86" s="62"/>
      <c r="J86" s="62"/>
      <c r="K86" s="62"/>
      <c r="L86" s="62"/>
    </row>
    <row r="87" spans="1:12" x14ac:dyDescent="0.25">
      <c r="A87" s="95"/>
      <c r="B87" s="95"/>
      <c r="C87" s="65"/>
      <c r="D87" s="62"/>
      <c r="E87" s="62"/>
      <c r="F87" s="62"/>
      <c r="G87" s="62"/>
      <c r="H87" s="62"/>
      <c r="I87" s="62"/>
      <c r="J87" s="62"/>
      <c r="K87" s="62"/>
      <c r="L87" s="62"/>
    </row>
    <row r="88" spans="1:12" x14ac:dyDescent="0.25">
      <c r="A88" s="95"/>
      <c r="B88" s="95"/>
      <c r="C88" s="65"/>
      <c r="D88" s="62"/>
      <c r="E88" s="62"/>
      <c r="F88" s="62"/>
      <c r="G88" s="62"/>
      <c r="H88" s="62"/>
      <c r="I88" s="62"/>
      <c r="J88" s="62"/>
      <c r="K88" s="62"/>
      <c r="L88" s="62"/>
    </row>
    <row r="89" spans="1:12" x14ac:dyDescent="0.25">
      <c r="A89" s="95"/>
      <c r="B89" s="95"/>
      <c r="C89" s="65"/>
      <c r="D89" s="62"/>
      <c r="E89" s="62"/>
      <c r="F89" s="62"/>
      <c r="G89" s="62"/>
      <c r="H89" s="62"/>
      <c r="I89" s="62"/>
      <c r="J89" s="62"/>
      <c r="K89" s="62"/>
      <c r="L89" s="62"/>
    </row>
    <row r="90" spans="1:12" x14ac:dyDescent="0.25">
      <c r="A90" s="95"/>
      <c r="B90" s="95"/>
      <c r="C90" s="65"/>
      <c r="D90" s="62"/>
      <c r="E90" s="62"/>
      <c r="F90" s="62"/>
      <c r="G90" s="62"/>
      <c r="H90" s="62"/>
      <c r="I90" s="62"/>
      <c r="J90" s="62"/>
      <c r="K90" s="62"/>
      <c r="L90" s="62"/>
    </row>
    <row r="91" spans="1:12" x14ac:dyDescent="0.25">
      <c r="A91" s="95"/>
      <c r="B91" s="95"/>
      <c r="C91" s="65"/>
      <c r="D91" s="62"/>
      <c r="E91" s="62"/>
      <c r="F91" s="62"/>
      <c r="G91" s="62"/>
      <c r="H91" s="62"/>
      <c r="I91" s="62"/>
      <c r="J91" s="62"/>
      <c r="K91" s="62"/>
      <c r="L91" s="62"/>
    </row>
    <row r="92" spans="1:12" x14ac:dyDescent="0.25">
      <c r="A92" s="95"/>
      <c r="B92" s="95"/>
      <c r="C92" s="65"/>
      <c r="D92" s="62"/>
      <c r="E92" s="62"/>
      <c r="F92" s="62"/>
      <c r="G92" s="62"/>
      <c r="H92" s="62"/>
      <c r="I92" s="62"/>
      <c r="J92" s="62"/>
      <c r="K92" s="62"/>
      <c r="L92" s="62"/>
    </row>
    <row r="93" spans="1:12" x14ac:dyDescent="0.25">
      <c r="A93" s="95"/>
      <c r="B93" s="95"/>
      <c r="C93" s="65"/>
      <c r="D93" s="62"/>
      <c r="E93" s="62"/>
      <c r="F93" s="62"/>
      <c r="G93" s="62"/>
      <c r="H93" s="62"/>
      <c r="I93" s="62"/>
      <c r="J93" s="62"/>
      <c r="K93" s="62"/>
      <c r="L93" s="62"/>
    </row>
    <row r="94" spans="1:12" ht="15.75" thickBot="1" x14ac:dyDescent="0.3">
      <c r="A94" s="380"/>
      <c r="B94" s="380" t="s">
        <v>172</v>
      </c>
      <c r="C94" s="381"/>
      <c r="D94" s="382"/>
      <c r="E94" s="62"/>
      <c r="F94" s="62"/>
      <c r="G94" s="62"/>
      <c r="H94" s="62"/>
      <c r="I94" s="62"/>
      <c r="J94" s="62"/>
      <c r="K94" s="62"/>
      <c r="L94" s="62"/>
    </row>
    <row r="95" spans="1:12" x14ac:dyDescent="0.25">
      <c r="A95" s="477" t="s">
        <v>4</v>
      </c>
      <c r="B95" s="478" t="s">
        <v>191</v>
      </c>
      <c r="C95" s="480" t="s">
        <v>89</v>
      </c>
      <c r="D95" s="481"/>
      <c r="E95" s="62"/>
      <c r="F95" s="62"/>
      <c r="G95" s="62"/>
      <c r="H95" s="62"/>
      <c r="I95" s="62"/>
      <c r="J95" s="62"/>
      <c r="K95" s="62"/>
      <c r="L95" s="62"/>
    </row>
    <row r="96" spans="1:12" ht="15.75" thickBot="1" x14ac:dyDescent="0.3">
      <c r="A96" s="477"/>
      <c r="B96" s="479"/>
      <c r="C96" s="383" t="s">
        <v>100</v>
      </c>
      <c r="D96" s="384" t="s">
        <v>91</v>
      </c>
      <c r="E96" s="62"/>
      <c r="F96" s="62"/>
      <c r="G96" s="62"/>
      <c r="H96" s="62"/>
      <c r="I96" s="62"/>
      <c r="J96" s="62"/>
      <c r="K96" s="62"/>
      <c r="L96" s="62"/>
    </row>
    <row r="97" spans="1:12" x14ac:dyDescent="0.25">
      <c r="A97" s="385">
        <v>1</v>
      </c>
      <c r="B97" s="386" t="s">
        <v>101</v>
      </c>
      <c r="C97" s="387">
        <f t="shared" ref="C97:D110" si="8">+K13+K34+K55</f>
        <v>154</v>
      </c>
      <c r="D97" s="388">
        <f t="shared" si="8"/>
        <v>165</v>
      </c>
      <c r="E97" s="389"/>
      <c r="F97" s="62"/>
      <c r="G97" s="62"/>
      <c r="H97" s="62"/>
      <c r="I97" s="62"/>
      <c r="J97" s="62"/>
      <c r="K97" s="62"/>
      <c r="L97" s="62"/>
    </row>
    <row r="98" spans="1:12" x14ac:dyDescent="0.25">
      <c r="A98" s="390">
        <v>2</v>
      </c>
      <c r="B98" s="391" t="s">
        <v>102</v>
      </c>
      <c r="C98" s="387">
        <f t="shared" si="8"/>
        <v>153</v>
      </c>
      <c r="D98" s="388">
        <f t="shared" si="8"/>
        <v>166</v>
      </c>
      <c r="E98" s="389"/>
      <c r="F98" s="62"/>
      <c r="G98" s="62"/>
      <c r="H98" s="62"/>
      <c r="I98" s="62"/>
      <c r="J98" s="62"/>
      <c r="K98" s="62"/>
      <c r="L98" s="62"/>
    </row>
    <row r="99" spans="1:12" x14ac:dyDescent="0.25">
      <c r="A99" s="390">
        <v>3</v>
      </c>
      <c r="B99" s="391" t="s">
        <v>103</v>
      </c>
      <c r="C99" s="387">
        <f t="shared" si="8"/>
        <v>891</v>
      </c>
      <c r="D99" s="388">
        <f t="shared" si="8"/>
        <v>880</v>
      </c>
      <c r="E99" s="389"/>
      <c r="F99" s="62"/>
      <c r="G99" s="62"/>
      <c r="H99" s="62"/>
      <c r="I99" s="62"/>
      <c r="J99" s="62"/>
      <c r="K99" s="62"/>
      <c r="L99" s="62"/>
    </row>
    <row r="100" spans="1:12" x14ac:dyDescent="0.25">
      <c r="A100" s="390">
        <v>4</v>
      </c>
      <c r="B100" s="391" t="s">
        <v>104</v>
      </c>
      <c r="C100" s="387">
        <f t="shared" si="8"/>
        <v>153</v>
      </c>
      <c r="D100" s="388">
        <f t="shared" si="8"/>
        <v>149</v>
      </c>
      <c r="E100" s="389"/>
      <c r="F100" s="62"/>
      <c r="G100" s="62"/>
      <c r="H100" s="62"/>
      <c r="I100" s="62"/>
      <c r="J100" s="62"/>
      <c r="K100" s="62"/>
      <c r="L100" s="62"/>
    </row>
    <row r="101" spans="1:12" x14ac:dyDescent="0.25">
      <c r="A101" s="390">
        <v>5</v>
      </c>
      <c r="B101" s="391" t="s">
        <v>105</v>
      </c>
      <c r="C101" s="387">
        <f t="shared" si="8"/>
        <v>4623</v>
      </c>
      <c r="D101" s="388">
        <f t="shared" si="8"/>
        <v>4741</v>
      </c>
      <c r="E101" s="389"/>
      <c r="F101" s="62"/>
      <c r="G101" s="62"/>
      <c r="H101" s="62"/>
      <c r="I101" s="62"/>
      <c r="J101" s="62"/>
      <c r="K101" s="62"/>
      <c r="L101" s="62"/>
    </row>
    <row r="102" spans="1:12" x14ac:dyDescent="0.25">
      <c r="A102" s="390">
        <v>6</v>
      </c>
      <c r="B102" s="391" t="s">
        <v>106</v>
      </c>
      <c r="C102" s="387">
        <f t="shared" si="8"/>
        <v>3833</v>
      </c>
      <c r="D102" s="388">
        <f t="shared" si="8"/>
        <v>3875</v>
      </c>
      <c r="E102" s="389"/>
      <c r="F102" s="62"/>
      <c r="G102" s="62"/>
      <c r="H102" s="62"/>
      <c r="I102" s="62"/>
      <c r="J102" s="62"/>
      <c r="K102" s="62"/>
      <c r="L102" s="62"/>
    </row>
    <row r="103" spans="1:12" x14ac:dyDescent="0.25">
      <c r="A103" s="390">
        <v>7</v>
      </c>
      <c r="B103" s="391" t="s">
        <v>107</v>
      </c>
      <c r="C103" s="387">
        <f t="shared" si="8"/>
        <v>1447</v>
      </c>
      <c r="D103" s="388">
        <f t="shared" si="8"/>
        <v>1590</v>
      </c>
      <c r="E103" s="389"/>
      <c r="F103" s="62"/>
      <c r="G103" s="62"/>
      <c r="H103" s="62"/>
      <c r="I103" s="62"/>
      <c r="J103" s="62"/>
      <c r="K103" s="62"/>
      <c r="L103" s="62"/>
    </row>
    <row r="104" spans="1:12" x14ac:dyDescent="0.25">
      <c r="A104" s="390">
        <v>8</v>
      </c>
      <c r="B104" s="391" t="s">
        <v>108</v>
      </c>
      <c r="C104" s="387">
        <f t="shared" si="8"/>
        <v>1773</v>
      </c>
      <c r="D104" s="388">
        <f t="shared" si="8"/>
        <v>2152</v>
      </c>
      <c r="E104" s="389"/>
      <c r="F104" s="62"/>
      <c r="G104" s="62"/>
      <c r="H104" s="62"/>
      <c r="I104" s="62"/>
      <c r="J104" s="62"/>
      <c r="K104" s="62"/>
      <c r="L104" s="62"/>
    </row>
    <row r="105" spans="1:12" x14ac:dyDescent="0.25">
      <c r="A105" s="390">
        <v>9</v>
      </c>
      <c r="B105" s="391" t="s">
        <v>109</v>
      </c>
      <c r="C105" s="387">
        <f t="shared" si="8"/>
        <v>11289</v>
      </c>
      <c r="D105" s="388">
        <f t="shared" si="8"/>
        <v>11832</v>
      </c>
      <c r="E105" s="389"/>
      <c r="F105" s="62"/>
      <c r="G105" s="62"/>
      <c r="H105" s="62"/>
      <c r="I105" s="62"/>
      <c r="J105" s="62"/>
      <c r="K105" s="62"/>
      <c r="L105" s="62"/>
    </row>
    <row r="106" spans="1:12" x14ac:dyDescent="0.25">
      <c r="A106" s="390">
        <v>10</v>
      </c>
      <c r="B106" s="391" t="s">
        <v>110</v>
      </c>
      <c r="C106" s="387">
        <f t="shared" si="8"/>
        <v>4695</v>
      </c>
      <c r="D106" s="388">
        <f t="shared" si="8"/>
        <v>4619</v>
      </c>
      <c r="E106" s="389"/>
      <c r="F106" s="62"/>
      <c r="G106" s="62"/>
      <c r="H106" s="62"/>
      <c r="I106" s="62"/>
      <c r="J106" s="62"/>
      <c r="K106" s="62"/>
      <c r="L106" s="62"/>
    </row>
    <row r="107" spans="1:12" x14ac:dyDescent="0.25">
      <c r="A107" s="390">
        <v>11</v>
      </c>
      <c r="B107" s="391" t="s">
        <v>111</v>
      </c>
      <c r="C107" s="387">
        <f t="shared" si="8"/>
        <v>488</v>
      </c>
      <c r="D107" s="388">
        <f t="shared" si="8"/>
        <v>494</v>
      </c>
      <c r="E107" s="389"/>
      <c r="F107" s="62"/>
      <c r="G107" s="62"/>
      <c r="H107" s="62"/>
      <c r="I107" s="62"/>
      <c r="J107" s="62"/>
      <c r="K107" s="62"/>
      <c r="L107" s="62"/>
    </row>
    <row r="108" spans="1:12" ht="24" x14ac:dyDescent="0.25">
      <c r="A108" s="390">
        <v>12</v>
      </c>
      <c r="B108" s="391" t="s">
        <v>112</v>
      </c>
      <c r="C108" s="387">
        <f t="shared" si="8"/>
        <v>205</v>
      </c>
      <c r="D108" s="388">
        <f t="shared" si="8"/>
        <v>231</v>
      </c>
      <c r="E108" s="389"/>
      <c r="F108" s="62"/>
      <c r="G108" s="62"/>
      <c r="H108" s="62"/>
      <c r="I108" s="62"/>
      <c r="J108" s="62"/>
      <c r="K108" s="62"/>
      <c r="L108" s="62"/>
    </row>
    <row r="109" spans="1:12" x14ac:dyDescent="0.25">
      <c r="A109" s="390">
        <v>13</v>
      </c>
      <c r="B109" s="392" t="s">
        <v>113</v>
      </c>
      <c r="C109" s="387">
        <f t="shared" si="8"/>
        <v>950</v>
      </c>
      <c r="D109" s="388">
        <f t="shared" si="8"/>
        <v>1140</v>
      </c>
      <c r="E109" s="389"/>
      <c r="F109" s="62"/>
      <c r="G109" s="62"/>
      <c r="H109" s="62"/>
      <c r="I109" s="62"/>
      <c r="J109" s="62"/>
      <c r="K109" s="62"/>
      <c r="L109" s="62"/>
    </row>
    <row r="110" spans="1:12" x14ac:dyDescent="0.25">
      <c r="A110" s="390">
        <v>14</v>
      </c>
      <c r="B110" s="392" t="s">
        <v>114</v>
      </c>
      <c r="C110" s="387">
        <f t="shared" si="8"/>
        <v>19</v>
      </c>
      <c r="D110" s="388">
        <f t="shared" si="8"/>
        <v>22</v>
      </c>
      <c r="E110" s="389"/>
      <c r="F110" s="62"/>
      <c r="G110" s="62"/>
      <c r="H110" s="62"/>
      <c r="I110" s="62"/>
      <c r="J110" s="62"/>
      <c r="K110" s="62"/>
      <c r="L110" s="62"/>
    </row>
    <row r="111" spans="1:12" x14ac:dyDescent="0.25">
      <c r="A111" s="390">
        <v>15</v>
      </c>
      <c r="B111" s="392" t="s">
        <v>115</v>
      </c>
      <c r="C111" s="387">
        <f>+K27+K48+K69</f>
        <v>642</v>
      </c>
      <c r="D111" s="388">
        <f>+L27+L48+L69</f>
        <v>779</v>
      </c>
      <c r="E111" s="389"/>
      <c r="F111" s="62"/>
      <c r="G111" s="62"/>
      <c r="H111" s="62"/>
      <c r="I111" s="62"/>
      <c r="J111" s="62"/>
      <c r="K111" s="62"/>
      <c r="L111" s="62"/>
    </row>
    <row r="112" spans="1:12" ht="15.75" thickBot="1" x14ac:dyDescent="0.3">
      <c r="A112" s="390">
        <v>16</v>
      </c>
      <c r="B112" s="392" t="s">
        <v>145</v>
      </c>
      <c r="C112" s="387">
        <f>+K28+K49+K70</f>
        <v>76</v>
      </c>
      <c r="D112" s="388">
        <f>+L28+L49+L70</f>
        <v>77</v>
      </c>
      <c r="E112" s="389"/>
      <c r="F112" s="62"/>
      <c r="G112" s="62"/>
      <c r="H112" s="62"/>
      <c r="I112" s="62"/>
      <c r="J112" s="62"/>
      <c r="K112" s="62"/>
      <c r="L112" s="62"/>
    </row>
    <row r="113" spans="1:12" ht="15.75" thickBot="1" x14ac:dyDescent="0.3">
      <c r="A113" s="482" t="s">
        <v>116</v>
      </c>
      <c r="B113" s="483"/>
      <c r="C113" s="393">
        <f>SUM(C97:C112)</f>
        <v>31391</v>
      </c>
      <c r="D113" s="394">
        <f>SUM(D97:D112)</f>
        <v>32912</v>
      </c>
      <c r="E113" s="62"/>
      <c r="F113" s="62"/>
      <c r="G113" s="62"/>
      <c r="H113" s="62"/>
      <c r="I113" s="62"/>
      <c r="J113" s="62"/>
      <c r="K113" s="62"/>
      <c r="L113" s="62"/>
    </row>
    <row r="114" spans="1:12" x14ac:dyDescent="0.25">
      <c r="A114" s="95"/>
      <c r="B114" s="95"/>
      <c r="C114" s="65"/>
      <c r="D114" s="62"/>
      <c r="E114" s="62"/>
      <c r="F114" s="62"/>
      <c r="G114" s="62"/>
      <c r="H114" s="62"/>
      <c r="I114" s="62"/>
      <c r="J114" s="62"/>
      <c r="K114" s="62"/>
      <c r="L114" s="62"/>
    </row>
    <row r="115" spans="1:12" x14ac:dyDescent="0.25">
      <c r="A115" s="95"/>
      <c r="B115" s="95"/>
      <c r="C115" s="65"/>
      <c r="D115" s="62"/>
      <c r="E115" s="62"/>
      <c r="F115" s="62"/>
      <c r="G115" s="62"/>
      <c r="H115" s="62"/>
      <c r="I115" s="62"/>
      <c r="J115" s="62"/>
      <c r="K115" s="62"/>
      <c r="L115" s="62"/>
    </row>
    <row r="116" spans="1:12" x14ac:dyDescent="0.25">
      <c r="A116" s="95"/>
      <c r="B116" s="95"/>
      <c r="C116" s="65"/>
      <c r="D116" s="62"/>
      <c r="E116" s="62"/>
      <c r="F116" s="62"/>
      <c r="G116" s="62"/>
      <c r="H116" s="62"/>
      <c r="I116" s="62"/>
      <c r="J116" s="62"/>
      <c r="K116" s="62"/>
      <c r="L116" s="62"/>
    </row>
    <row r="117" spans="1:12" x14ac:dyDescent="0.25">
      <c r="A117" s="95"/>
      <c r="B117" s="95"/>
      <c r="C117" s="65"/>
      <c r="D117" s="62"/>
      <c r="E117" s="62"/>
      <c r="F117" s="62"/>
      <c r="G117" s="62"/>
      <c r="H117" s="62"/>
      <c r="I117" s="62"/>
      <c r="J117" s="62"/>
      <c r="K117" s="62"/>
      <c r="L117" s="62"/>
    </row>
    <row r="118" spans="1:12" x14ac:dyDescent="0.25">
      <c r="A118" s="95"/>
      <c r="B118" s="95"/>
      <c r="C118" s="65"/>
      <c r="D118" s="62"/>
      <c r="E118" s="62"/>
      <c r="F118" s="62"/>
      <c r="G118" s="62"/>
      <c r="H118" s="62"/>
      <c r="I118" s="62"/>
      <c r="J118" s="62"/>
      <c r="K118" s="62"/>
      <c r="L118" s="62"/>
    </row>
    <row r="119" spans="1:12" x14ac:dyDescent="0.25">
      <c r="A119" s="95"/>
      <c r="B119" s="95"/>
      <c r="C119" s="65"/>
      <c r="D119" s="62"/>
      <c r="E119" s="62"/>
      <c r="F119" s="62"/>
      <c r="G119" s="62"/>
      <c r="H119" s="62"/>
      <c r="I119" s="62"/>
      <c r="J119" s="62"/>
      <c r="K119" s="62"/>
      <c r="L119" s="62"/>
    </row>
    <row r="120" spans="1:12" x14ac:dyDescent="0.25">
      <c r="A120" s="95"/>
      <c r="B120" s="95"/>
      <c r="C120" s="65"/>
      <c r="D120" s="62"/>
      <c r="E120" s="62"/>
      <c r="F120" s="62"/>
      <c r="G120" s="62"/>
      <c r="H120" s="62"/>
      <c r="I120" s="62"/>
      <c r="J120" s="62"/>
      <c r="K120" s="62"/>
      <c r="L120" s="62"/>
    </row>
    <row r="121" spans="1:12" x14ac:dyDescent="0.25">
      <c r="A121" s="95"/>
      <c r="B121" s="95"/>
      <c r="C121" s="65"/>
      <c r="D121" s="62"/>
      <c r="E121" s="62"/>
      <c r="F121" s="62"/>
      <c r="G121" s="62"/>
      <c r="H121" s="62"/>
      <c r="I121" s="62"/>
      <c r="J121" s="62"/>
      <c r="K121" s="62"/>
      <c r="L121" s="62"/>
    </row>
    <row r="122" spans="1:12" x14ac:dyDescent="0.25">
      <c r="A122" s="95"/>
      <c r="B122" s="95"/>
      <c r="C122" s="65"/>
      <c r="D122" s="62"/>
      <c r="E122" s="62"/>
      <c r="F122" s="62"/>
      <c r="G122" s="62"/>
      <c r="H122" s="62"/>
      <c r="I122" s="62"/>
      <c r="J122" s="62"/>
      <c r="K122" s="62"/>
      <c r="L122" s="62"/>
    </row>
    <row r="123" spans="1:12" x14ac:dyDescent="0.25">
      <c r="A123" s="95"/>
      <c r="B123" s="95"/>
      <c r="C123" s="65"/>
      <c r="D123" s="62"/>
      <c r="E123" s="62"/>
      <c r="F123" s="62"/>
      <c r="G123" s="62"/>
      <c r="H123" s="62"/>
      <c r="I123" s="62"/>
      <c r="J123" s="62"/>
      <c r="K123" s="62"/>
      <c r="L123" s="62"/>
    </row>
    <row r="124" spans="1:12" x14ac:dyDescent="0.25">
      <c r="A124" s="95"/>
      <c r="B124" s="95"/>
      <c r="C124" s="65"/>
      <c r="D124" s="62"/>
      <c r="E124" s="62"/>
      <c r="F124" s="62"/>
      <c r="G124" s="62"/>
      <c r="H124" s="62"/>
      <c r="I124" s="62"/>
      <c r="J124" s="62"/>
      <c r="K124" s="62"/>
      <c r="L124" s="62"/>
    </row>
    <row r="125" spans="1:12" x14ac:dyDescent="0.25">
      <c r="A125" s="95"/>
      <c r="B125" s="95"/>
      <c r="C125" s="65"/>
      <c r="D125" s="62"/>
      <c r="E125" s="62"/>
      <c r="F125" s="62"/>
      <c r="G125" s="62"/>
      <c r="H125" s="62"/>
      <c r="I125" s="62"/>
      <c r="J125" s="62"/>
      <c r="K125" s="62"/>
      <c r="L125" s="62"/>
    </row>
    <row r="126" spans="1:12" x14ac:dyDescent="0.25">
      <c r="A126" s="95"/>
      <c r="B126" s="95"/>
      <c r="C126" s="65"/>
      <c r="D126" s="62"/>
      <c r="E126" s="62"/>
      <c r="F126" s="62"/>
      <c r="G126" s="62"/>
      <c r="H126" s="62"/>
      <c r="I126" s="62"/>
      <c r="J126" s="62"/>
      <c r="K126" s="62"/>
      <c r="L126" s="62"/>
    </row>
    <row r="127" spans="1:12" hidden="1" x14ac:dyDescent="0.25">
      <c r="A127" s="95"/>
      <c r="B127" s="95"/>
      <c r="C127" s="65"/>
      <c r="D127" s="62"/>
      <c r="E127" s="62"/>
      <c r="F127" s="62"/>
      <c r="G127" s="62"/>
      <c r="H127" s="62"/>
      <c r="I127" s="62"/>
      <c r="J127" s="62"/>
      <c r="K127" s="62"/>
      <c r="L127" s="62"/>
    </row>
    <row r="128" spans="1:12" hidden="1" x14ac:dyDescent="0.25">
      <c r="A128" s="95"/>
      <c r="B128" s="95"/>
      <c r="C128" s="65"/>
      <c r="D128" s="62"/>
      <c r="E128" s="62"/>
      <c r="F128" s="62"/>
      <c r="G128" s="62"/>
      <c r="H128" s="62"/>
      <c r="I128" s="62"/>
      <c r="J128" s="62"/>
      <c r="K128" s="62"/>
      <c r="L128" s="62"/>
    </row>
    <row r="129" spans="1:12" hidden="1" x14ac:dyDescent="0.25">
      <c r="A129" s="95"/>
      <c r="B129" s="95"/>
      <c r="C129" s="65"/>
      <c r="D129" s="62"/>
      <c r="E129" s="62"/>
      <c r="F129" s="62"/>
      <c r="G129" s="62"/>
      <c r="H129" s="62"/>
      <c r="I129" s="62"/>
      <c r="J129" s="62"/>
      <c r="K129" s="62"/>
      <c r="L129" s="62"/>
    </row>
    <row r="130" spans="1:12" x14ac:dyDescent="0.25">
      <c r="A130" s="95"/>
      <c r="B130" s="95"/>
      <c r="C130" s="65"/>
      <c r="D130" s="62"/>
      <c r="E130" s="62"/>
      <c r="F130" s="62"/>
      <c r="G130" s="62"/>
      <c r="H130" s="62"/>
      <c r="I130" s="62"/>
      <c r="J130" s="62"/>
      <c r="K130" s="62"/>
      <c r="L130" s="62"/>
    </row>
    <row r="131" spans="1:12" x14ac:dyDescent="0.25">
      <c r="A131" s="95"/>
      <c r="B131" s="95"/>
      <c r="C131" s="65"/>
      <c r="D131" s="62"/>
      <c r="E131" s="62"/>
      <c r="F131" s="62"/>
      <c r="G131" s="62"/>
      <c r="H131" s="62"/>
      <c r="I131" s="62"/>
      <c r="J131" s="62"/>
      <c r="K131" s="62"/>
      <c r="L131" s="62"/>
    </row>
    <row r="132" spans="1:12" x14ac:dyDescent="0.25">
      <c r="A132" s="95"/>
      <c r="B132" s="95"/>
      <c r="C132" s="65"/>
      <c r="D132" s="62"/>
      <c r="E132" s="62"/>
      <c r="F132" s="62"/>
      <c r="G132" s="62"/>
      <c r="H132" s="62"/>
      <c r="I132" s="62"/>
      <c r="J132" s="62"/>
      <c r="K132" s="62"/>
      <c r="L132" s="62"/>
    </row>
    <row r="133" spans="1:12" x14ac:dyDescent="0.25">
      <c r="A133" s="95"/>
      <c r="B133" s="95"/>
      <c r="C133" s="65"/>
      <c r="D133" s="62"/>
      <c r="E133" s="62"/>
      <c r="F133" s="62"/>
      <c r="G133" s="62"/>
      <c r="H133" s="62"/>
      <c r="I133" s="62"/>
      <c r="J133" s="62"/>
      <c r="K133" s="62"/>
      <c r="L133" s="62"/>
    </row>
    <row r="134" spans="1:12" x14ac:dyDescent="0.25">
      <c r="A134" s="95"/>
      <c r="B134" s="95"/>
      <c r="C134" s="65"/>
      <c r="D134" s="62"/>
      <c r="E134" s="62"/>
      <c r="F134" s="62"/>
      <c r="G134" s="62"/>
      <c r="H134" s="62"/>
      <c r="I134" s="62"/>
      <c r="J134" s="62"/>
      <c r="K134" s="62"/>
      <c r="L134" s="62"/>
    </row>
    <row r="135" spans="1:12" x14ac:dyDescent="0.25">
      <c r="A135" s="95"/>
      <c r="B135" s="95"/>
      <c r="C135" s="65"/>
      <c r="D135" s="62"/>
      <c r="E135" s="62"/>
      <c r="F135" s="62"/>
      <c r="G135" s="62"/>
      <c r="H135" s="62"/>
      <c r="I135" s="62"/>
      <c r="J135" s="62"/>
      <c r="K135" s="62"/>
      <c r="L135" s="62"/>
    </row>
    <row r="137" spans="1:12" x14ac:dyDescent="0.25">
      <c r="B137" s="43" t="s">
        <v>53</v>
      </c>
      <c r="C137" s="12" t="s">
        <v>79</v>
      </c>
      <c r="D137" s="12"/>
      <c r="E137" s="12"/>
      <c r="F137" s="27" t="s">
        <v>117</v>
      </c>
      <c r="H137" t="s">
        <v>121</v>
      </c>
    </row>
    <row r="138" spans="1:12" ht="15" customHeight="1" x14ac:dyDescent="0.25">
      <c r="C138" s="432" t="s">
        <v>118</v>
      </c>
      <c r="D138" s="432"/>
      <c r="E138" s="432"/>
      <c r="F138" s="27"/>
      <c r="G138" s="27"/>
      <c r="H138" s="27" t="s">
        <v>196</v>
      </c>
      <c r="I138" s="27"/>
      <c r="J138" s="27"/>
      <c r="K138" s="27"/>
    </row>
    <row r="139" spans="1:12" ht="15" customHeight="1" x14ac:dyDescent="0.25">
      <c r="C139" s="432" t="s">
        <v>119</v>
      </c>
      <c r="D139" s="432"/>
      <c r="E139" s="432"/>
      <c r="F139" s="27"/>
      <c r="G139" s="27"/>
      <c r="H139" s="27" t="s">
        <v>197</v>
      </c>
      <c r="I139" s="27"/>
      <c r="J139" s="27"/>
      <c r="K139" s="27"/>
    </row>
    <row r="140" spans="1:12" x14ac:dyDescent="0.25">
      <c r="B140" s="43" t="s">
        <v>58</v>
      </c>
      <c r="C140" s="27" t="s">
        <v>207</v>
      </c>
      <c r="G140" s="27"/>
    </row>
  </sheetData>
  <mergeCells count="40">
    <mergeCell ref="C138:E138"/>
    <mergeCell ref="C139:E139"/>
    <mergeCell ref="M53:N53"/>
    <mergeCell ref="A71:B71"/>
    <mergeCell ref="A95:A96"/>
    <mergeCell ref="B95:B96"/>
    <mergeCell ref="C95:D95"/>
    <mergeCell ref="A113:B11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opLeftCell="A52" workbookViewId="0">
      <selection activeCell="A71" sqref="A71:B7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409"/>
      <c r="C2" s="409"/>
      <c r="L2" s="82" t="s">
        <v>190</v>
      </c>
    </row>
    <row r="3" spans="1:12" ht="18.75" x14ac:dyDescent="0.3">
      <c r="H3" s="83"/>
      <c r="I3" s="83"/>
      <c r="J3" s="83"/>
      <c r="L3" s="129"/>
    </row>
    <row r="4" spans="1:12" x14ac:dyDescent="0.25">
      <c r="A4" s="406"/>
      <c r="B4" s="406"/>
      <c r="C4" s="406"/>
      <c r="D4" s="406"/>
      <c r="E4" s="406"/>
      <c r="F4" s="406"/>
      <c r="G4" s="406"/>
      <c r="H4" s="406"/>
      <c r="I4" s="406"/>
      <c r="J4" s="406"/>
      <c r="K4" s="406"/>
      <c r="L4" s="406"/>
    </row>
    <row r="5" spans="1:12" x14ac:dyDescent="0.25">
      <c r="A5" s="397"/>
      <c r="B5" s="397"/>
      <c r="C5" s="397"/>
      <c r="D5" s="397"/>
      <c r="E5" s="397"/>
      <c r="F5" s="397"/>
      <c r="G5" s="397"/>
      <c r="H5" s="397"/>
      <c r="I5" s="397"/>
      <c r="J5" s="397"/>
      <c r="K5" s="397"/>
      <c r="L5" s="397"/>
    </row>
    <row r="6" spans="1:12" x14ac:dyDescent="0.25">
      <c r="A6" s="405" t="s">
        <v>1</v>
      </c>
      <c r="B6" s="405"/>
      <c r="C6" s="405"/>
      <c r="D6" s="405"/>
      <c r="E6" s="405"/>
      <c r="F6" s="405"/>
      <c r="G6" s="405"/>
      <c r="H6" s="405"/>
      <c r="I6" s="405"/>
      <c r="J6" s="405"/>
      <c r="K6" s="405"/>
      <c r="L6" s="405"/>
    </row>
    <row r="7" spans="1:12" x14ac:dyDescent="0.25">
      <c r="A7" s="406" t="s">
        <v>2</v>
      </c>
      <c r="B7" s="406"/>
      <c r="C7" s="406"/>
      <c r="D7" s="406"/>
      <c r="E7" s="406"/>
      <c r="F7" s="406"/>
      <c r="G7" s="406"/>
      <c r="H7" s="406"/>
      <c r="I7" s="406"/>
      <c r="J7" s="406"/>
      <c r="K7" s="406"/>
      <c r="L7" s="406"/>
    </row>
    <row r="8" spans="1:12" x14ac:dyDescent="0.25">
      <c r="A8" s="407" t="s">
        <v>3</v>
      </c>
      <c r="B8" s="406"/>
      <c r="C8" s="406"/>
      <c r="D8" s="406"/>
      <c r="E8" s="406"/>
      <c r="F8" s="406"/>
      <c r="G8" s="406"/>
      <c r="H8" s="406"/>
      <c r="I8" s="406"/>
      <c r="J8" s="406"/>
      <c r="K8" s="406"/>
      <c r="L8" s="406"/>
    </row>
    <row r="10" spans="1:12" ht="15.75" customHeight="1" thickBot="1" x14ac:dyDescent="0.3">
      <c r="A10" s="12"/>
      <c r="B10" s="467" t="s">
        <v>144</v>
      </c>
      <c r="C10" s="467"/>
      <c r="D10" s="467"/>
      <c r="E10" s="467"/>
      <c r="F10" s="467"/>
      <c r="G10" s="467"/>
      <c r="H10" s="467"/>
      <c r="I10" s="467"/>
      <c r="J10" s="467"/>
      <c r="K10" s="467"/>
      <c r="L10" s="467"/>
    </row>
    <row r="11" spans="1:12" x14ac:dyDescent="0.25">
      <c r="A11" s="472" t="s">
        <v>4</v>
      </c>
      <c r="B11" s="474" t="s">
        <v>191</v>
      </c>
      <c r="C11" s="476" t="s">
        <v>85</v>
      </c>
      <c r="D11" s="476"/>
      <c r="E11" s="468" t="s">
        <v>86</v>
      </c>
      <c r="F11" s="468"/>
      <c r="G11" s="468" t="s">
        <v>87</v>
      </c>
      <c r="H11" s="468"/>
      <c r="I11" s="468" t="s">
        <v>88</v>
      </c>
      <c r="J11" s="468"/>
      <c r="K11" s="468" t="s">
        <v>120</v>
      </c>
      <c r="L11" s="469"/>
    </row>
    <row r="12" spans="1:12" ht="15.75" thickBot="1" x14ac:dyDescent="0.3">
      <c r="A12" s="473"/>
      <c r="B12" s="475"/>
      <c r="C12" s="84" t="s">
        <v>100</v>
      </c>
      <c r="D12" s="84" t="s">
        <v>91</v>
      </c>
      <c r="E12" s="84" t="s">
        <v>100</v>
      </c>
      <c r="F12" s="84" t="s">
        <v>91</v>
      </c>
      <c r="G12" s="84" t="s">
        <v>100</v>
      </c>
      <c r="H12" s="84" t="s">
        <v>91</v>
      </c>
      <c r="I12" s="84" t="s">
        <v>100</v>
      </c>
      <c r="J12" s="84" t="s">
        <v>91</v>
      </c>
      <c r="K12" s="84" t="s">
        <v>100</v>
      </c>
      <c r="L12" s="85" t="s">
        <v>91</v>
      </c>
    </row>
    <row r="13" spans="1:12" x14ac:dyDescent="0.25">
      <c r="A13" s="86">
        <v>1</v>
      </c>
      <c r="B13" s="87" t="s">
        <v>101</v>
      </c>
      <c r="C13" s="88">
        <v>7</v>
      </c>
      <c r="D13" s="88">
        <v>20</v>
      </c>
      <c r="E13" s="88">
        <v>14</v>
      </c>
      <c r="F13" s="88">
        <v>13</v>
      </c>
      <c r="G13" s="88">
        <v>15</v>
      </c>
      <c r="H13" s="88">
        <v>17</v>
      </c>
      <c r="I13" s="88">
        <v>13</v>
      </c>
      <c r="J13" s="88">
        <v>9</v>
      </c>
      <c r="K13" s="88">
        <f>+C13+E13+G13+I13</f>
        <v>49</v>
      </c>
      <c r="L13" s="89">
        <f>+D13+F13+H13+J13</f>
        <v>59</v>
      </c>
    </row>
    <row r="14" spans="1:12" x14ac:dyDescent="0.25">
      <c r="A14" s="90">
        <v>2</v>
      </c>
      <c r="B14" s="91" t="s">
        <v>102</v>
      </c>
      <c r="C14" s="88">
        <v>7</v>
      </c>
      <c r="D14" s="88">
        <v>21</v>
      </c>
      <c r="E14" s="88">
        <v>15</v>
      </c>
      <c r="F14" s="88">
        <v>6</v>
      </c>
      <c r="G14" s="88">
        <v>11</v>
      </c>
      <c r="H14" s="88">
        <v>12</v>
      </c>
      <c r="I14" s="88">
        <v>15</v>
      </c>
      <c r="J14" s="88">
        <v>17</v>
      </c>
      <c r="K14" s="88">
        <f t="shared" ref="K14:L28" si="0">+C14+E14+G14+I14</f>
        <v>48</v>
      </c>
      <c r="L14" s="89">
        <f t="shared" si="0"/>
        <v>56</v>
      </c>
    </row>
    <row r="15" spans="1:12" x14ac:dyDescent="0.25">
      <c r="A15" s="90">
        <v>3</v>
      </c>
      <c r="B15" s="91" t="s">
        <v>103</v>
      </c>
      <c r="C15" s="88">
        <v>39</v>
      </c>
      <c r="D15" s="88">
        <v>96</v>
      </c>
      <c r="E15" s="88">
        <v>85</v>
      </c>
      <c r="F15" s="88">
        <v>86</v>
      </c>
      <c r="G15" s="88">
        <v>80</v>
      </c>
      <c r="H15" s="88">
        <v>59</v>
      </c>
      <c r="I15" s="88">
        <v>86</v>
      </c>
      <c r="J15" s="88">
        <v>103</v>
      </c>
      <c r="K15" s="88">
        <f t="shared" si="0"/>
        <v>290</v>
      </c>
      <c r="L15" s="89">
        <f t="shared" si="0"/>
        <v>344</v>
      </c>
    </row>
    <row r="16" spans="1:12" x14ac:dyDescent="0.25">
      <c r="A16" s="90">
        <v>4</v>
      </c>
      <c r="B16" s="91" t="s">
        <v>104</v>
      </c>
      <c r="C16" s="88">
        <v>6</v>
      </c>
      <c r="D16" s="88">
        <v>18</v>
      </c>
      <c r="E16" s="88">
        <v>15</v>
      </c>
      <c r="F16" s="88">
        <v>7</v>
      </c>
      <c r="G16" s="88">
        <v>12</v>
      </c>
      <c r="H16" s="88">
        <v>12</v>
      </c>
      <c r="I16" s="88">
        <v>15</v>
      </c>
      <c r="J16" s="88">
        <v>16</v>
      </c>
      <c r="K16" s="88">
        <f t="shared" si="0"/>
        <v>48</v>
      </c>
      <c r="L16" s="89">
        <f t="shared" si="0"/>
        <v>53</v>
      </c>
    </row>
    <row r="17" spans="1:14" x14ac:dyDescent="0.25">
      <c r="A17" s="90">
        <v>5</v>
      </c>
      <c r="B17" s="91" t="s">
        <v>105</v>
      </c>
      <c r="C17" s="88">
        <v>201</v>
      </c>
      <c r="D17" s="88">
        <v>451</v>
      </c>
      <c r="E17" s="88">
        <v>443</v>
      </c>
      <c r="F17" s="88">
        <v>442</v>
      </c>
      <c r="G17" s="88">
        <v>435</v>
      </c>
      <c r="H17" s="88">
        <v>405</v>
      </c>
      <c r="I17" s="88">
        <v>443</v>
      </c>
      <c r="J17" s="88">
        <v>526</v>
      </c>
      <c r="K17" s="88">
        <f t="shared" si="0"/>
        <v>1522</v>
      </c>
      <c r="L17" s="89">
        <f t="shared" si="0"/>
        <v>1824</v>
      </c>
    </row>
    <row r="18" spans="1:14" x14ac:dyDescent="0.25">
      <c r="A18" s="90">
        <v>6</v>
      </c>
      <c r="B18" s="91" t="s">
        <v>106</v>
      </c>
      <c r="C18" s="88">
        <v>167</v>
      </c>
      <c r="D18" s="88">
        <v>422</v>
      </c>
      <c r="E18" s="88">
        <v>367</v>
      </c>
      <c r="F18" s="88">
        <v>345</v>
      </c>
      <c r="G18" s="88">
        <v>363</v>
      </c>
      <c r="H18" s="88">
        <v>309</v>
      </c>
      <c r="I18" s="88">
        <v>367</v>
      </c>
      <c r="J18" s="88">
        <v>414</v>
      </c>
      <c r="K18" s="88">
        <f t="shared" si="0"/>
        <v>1264</v>
      </c>
      <c r="L18" s="89">
        <f t="shared" si="0"/>
        <v>1490</v>
      </c>
    </row>
    <row r="19" spans="1:14" x14ac:dyDescent="0.25">
      <c r="A19" s="90">
        <v>7</v>
      </c>
      <c r="B19" s="91" t="s">
        <v>107</v>
      </c>
      <c r="C19" s="88">
        <v>64</v>
      </c>
      <c r="D19" s="88">
        <v>147</v>
      </c>
      <c r="E19" s="88">
        <v>138</v>
      </c>
      <c r="F19" s="88">
        <v>139</v>
      </c>
      <c r="G19" s="88">
        <v>138</v>
      </c>
      <c r="H19" s="88">
        <v>107</v>
      </c>
      <c r="I19" s="88">
        <v>138</v>
      </c>
      <c r="J19" s="88">
        <v>173</v>
      </c>
      <c r="K19" s="88">
        <f t="shared" si="0"/>
        <v>478</v>
      </c>
      <c r="L19" s="89">
        <f t="shared" si="0"/>
        <v>566</v>
      </c>
    </row>
    <row r="20" spans="1:14" x14ac:dyDescent="0.25">
      <c r="A20" s="90">
        <v>8</v>
      </c>
      <c r="B20" s="91" t="s">
        <v>108</v>
      </c>
      <c r="C20" s="88">
        <v>77</v>
      </c>
      <c r="D20" s="88">
        <v>161</v>
      </c>
      <c r="E20" s="88">
        <v>170</v>
      </c>
      <c r="F20" s="88">
        <v>151</v>
      </c>
      <c r="G20" s="88">
        <v>166</v>
      </c>
      <c r="H20" s="88">
        <v>117</v>
      </c>
      <c r="I20" s="88">
        <v>170</v>
      </c>
      <c r="J20" s="88">
        <v>135</v>
      </c>
      <c r="K20" s="88">
        <f t="shared" si="0"/>
        <v>583</v>
      </c>
      <c r="L20" s="89">
        <f t="shared" si="0"/>
        <v>564</v>
      </c>
    </row>
    <row r="21" spans="1:14" x14ac:dyDescent="0.25">
      <c r="A21" s="90">
        <v>9</v>
      </c>
      <c r="B21" s="91" t="s">
        <v>109</v>
      </c>
      <c r="C21" s="88">
        <v>491</v>
      </c>
      <c r="D21" s="88">
        <v>1121</v>
      </c>
      <c r="E21" s="88">
        <v>1080</v>
      </c>
      <c r="F21" s="88">
        <v>1114</v>
      </c>
      <c r="G21" s="88">
        <v>1078</v>
      </c>
      <c r="H21" s="88">
        <v>918</v>
      </c>
      <c r="I21" s="88">
        <v>1080</v>
      </c>
      <c r="J21" s="88">
        <v>1100</v>
      </c>
      <c r="K21" s="88">
        <f t="shared" si="0"/>
        <v>3729</v>
      </c>
      <c r="L21" s="89">
        <f t="shared" si="0"/>
        <v>4253</v>
      </c>
    </row>
    <row r="22" spans="1:14" x14ac:dyDescent="0.25">
      <c r="A22" s="90">
        <v>10</v>
      </c>
      <c r="B22" s="91" t="s">
        <v>110</v>
      </c>
      <c r="C22" s="88">
        <v>205</v>
      </c>
      <c r="D22" s="88">
        <v>496</v>
      </c>
      <c r="E22" s="88">
        <v>449</v>
      </c>
      <c r="F22" s="88">
        <v>408</v>
      </c>
      <c r="G22" s="88">
        <v>449</v>
      </c>
      <c r="H22" s="88">
        <v>358</v>
      </c>
      <c r="I22" s="88">
        <v>449</v>
      </c>
      <c r="J22" s="88">
        <v>428</v>
      </c>
      <c r="K22" s="88">
        <f t="shared" si="0"/>
        <v>1552</v>
      </c>
      <c r="L22" s="89">
        <f t="shared" si="0"/>
        <v>1690</v>
      </c>
    </row>
    <row r="23" spans="1:14" x14ac:dyDescent="0.25">
      <c r="A23" s="90">
        <v>11</v>
      </c>
      <c r="B23" s="91" t="s">
        <v>111</v>
      </c>
      <c r="C23" s="88">
        <v>22</v>
      </c>
      <c r="D23" s="88">
        <v>44</v>
      </c>
      <c r="E23" s="88">
        <v>47</v>
      </c>
      <c r="F23" s="88">
        <v>42</v>
      </c>
      <c r="G23" s="88">
        <v>43</v>
      </c>
      <c r="H23" s="88">
        <v>38</v>
      </c>
      <c r="I23" s="88">
        <v>47</v>
      </c>
      <c r="J23" s="88">
        <v>66</v>
      </c>
      <c r="K23" s="88">
        <f t="shared" si="0"/>
        <v>159</v>
      </c>
      <c r="L23" s="89">
        <f t="shared" si="0"/>
        <v>190</v>
      </c>
    </row>
    <row r="24" spans="1:14" ht="24" x14ac:dyDescent="0.25">
      <c r="A24" s="90">
        <v>12</v>
      </c>
      <c r="B24" s="91" t="s">
        <v>112</v>
      </c>
      <c r="C24" s="88">
        <v>9</v>
      </c>
      <c r="D24" s="88">
        <v>21</v>
      </c>
      <c r="E24" s="88">
        <v>20</v>
      </c>
      <c r="F24" s="88">
        <v>18</v>
      </c>
      <c r="G24" s="88">
        <v>16</v>
      </c>
      <c r="H24" s="88">
        <v>8</v>
      </c>
      <c r="I24" s="88">
        <v>20</v>
      </c>
      <c r="J24" s="88">
        <v>21</v>
      </c>
      <c r="K24" s="88">
        <f t="shared" si="0"/>
        <v>65</v>
      </c>
      <c r="L24" s="89">
        <f t="shared" si="0"/>
        <v>68</v>
      </c>
    </row>
    <row r="25" spans="1:14" x14ac:dyDescent="0.25">
      <c r="A25" s="90">
        <v>13</v>
      </c>
      <c r="B25" s="92" t="s">
        <v>113</v>
      </c>
      <c r="C25" s="88">
        <v>42</v>
      </c>
      <c r="D25" s="88">
        <v>92</v>
      </c>
      <c r="E25" s="88">
        <v>91</v>
      </c>
      <c r="F25" s="88">
        <v>59</v>
      </c>
      <c r="G25" s="88">
        <v>89</v>
      </c>
      <c r="H25" s="88">
        <v>48</v>
      </c>
      <c r="I25" s="88">
        <v>91</v>
      </c>
      <c r="J25" s="88">
        <v>92</v>
      </c>
      <c r="K25" s="88">
        <f t="shared" si="0"/>
        <v>313</v>
      </c>
      <c r="L25" s="89">
        <f t="shared" si="0"/>
        <v>291</v>
      </c>
    </row>
    <row r="26" spans="1:14" x14ac:dyDescent="0.25">
      <c r="A26" s="90">
        <v>14</v>
      </c>
      <c r="B26" s="92" t="s">
        <v>114</v>
      </c>
      <c r="C26" s="88">
        <v>1</v>
      </c>
      <c r="D26" s="88">
        <v>14</v>
      </c>
      <c r="E26" s="88">
        <v>2</v>
      </c>
      <c r="F26" s="88">
        <v>2</v>
      </c>
      <c r="G26" s="88">
        <v>1</v>
      </c>
      <c r="H26" s="88">
        <v>1</v>
      </c>
      <c r="I26" s="88">
        <v>2</v>
      </c>
      <c r="J26" s="88">
        <v>4</v>
      </c>
      <c r="K26" s="88">
        <f t="shared" si="0"/>
        <v>6</v>
      </c>
      <c r="L26" s="89">
        <f t="shared" si="0"/>
        <v>21</v>
      </c>
    </row>
    <row r="27" spans="1:14" x14ac:dyDescent="0.25">
      <c r="A27" s="90">
        <v>15</v>
      </c>
      <c r="B27" s="92" t="s">
        <v>115</v>
      </c>
      <c r="C27" s="88">
        <v>28</v>
      </c>
      <c r="D27" s="88">
        <v>79</v>
      </c>
      <c r="E27" s="88">
        <v>62</v>
      </c>
      <c r="F27" s="88">
        <v>60</v>
      </c>
      <c r="G27" s="88">
        <v>56</v>
      </c>
      <c r="H27" s="88">
        <v>50</v>
      </c>
      <c r="I27" s="88">
        <v>62</v>
      </c>
      <c r="J27" s="88">
        <v>73</v>
      </c>
      <c r="K27" s="88">
        <f t="shared" si="0"/>
        <v>208</v>
      </c>
      <c r="L27" s="89">
        <f t="shared" si="0"/>
        <v>262</v>
      </c>
    </row>
    <row r="28" spans="1:14" ht="15.75" thickBot="1" x14ac:dyDescent="0.3">
      <c r="A28" s="90">
        <v>16</v>
      </c>
      <c r="B28" s="92" t="s">
        <v>145</v>
      </c>
      <c r="C28" s="88">
        <v>4</v>
      </c>
      <c r="D28" s="88">
        <v>11</v>
      </c>
      <c r="E28" s="88">
        <v>8</v>
      </c>
      <c r="F28" s="88">
        <v>6</v>
      </c>
      <c r="G28" s="88">
        <v>2</v>
      </c>
      <c r="H28" s="88">
        <v>4</v>
      </c>
      <c r="I28" s="88">
        <v>8</v>
      </c>
      <c r="J28" s="88">
        <v>4</v>
      </c>
      <c r="K28" s="88">
        <f t="shared" si="0"/>
        <v>22</v>
      </c>
      <c r="L28" s="89">
        <f t="shared" si="0"/>
        <v>25</v>
      </c>
    </row>
    <row r="29" spans="1:14" ht="15.75" thickBot="1" x14ac:dyDescent="0.3">
      <c r="A29" s="470" t="s">
        <v>192</v>
      </c>
      <c r="B29" s="471"/>
      <c r="C29" s="130">
        <f t="shared" ref="C29:H29" si="1">SUM(C13:C28)</f>
        <v>1370</v>
      </c>
      <c r="D29" s="130">
        <f t="shared" si="1"/>
        <v>3214</v>
      </c>
      <c r="E29" s="130">
        <f>SUM(E13:E28)</f>
        <v>3006</v>
      </c>
      <c r="F29" s="130">
        <f t="shared" si="1"/>
        <v>2898</v>
      </c>
      <c r="G29" s="130">
        <f>SUM(G13:G28)</f>
        <v>2954</v>
      </c>
      <c r="H29" s="130">
        <f t="shared" si="1"/>
        <v>2463</v>
      </c>
      <c r="I29" s="130">
        <f>SUM(I13:I28)</f>
        <v>3006</v>
      </c>
      <c r="J29" s="130">
        <f>SUM(J13:J28)</f>
        <v>3181</v>
      </c>
      <c r="K29" s="130">
        <f>SUM(K13:K28)</f>
        <v>10336</v>
      </c>
      <c r="L29" s="131">
        <f>SUM(L13:L28)</f>
        <v>11756</v>
      </c>
    </row>
    <row r="30" spans="1:14" x14ac:dyDescent="0.25">
      <c r="A30" s="93"/>
      <c r="B30" s="79"/>
      <c r="C30" s="65"/>
      <c r="D30" s="62"/>
      <c r="E30" s="62"/>
      <c r="F30" s="62"/>
      <c r="G30" s="62"/>
      <c r="H30" s="62"/>
      <c r="I30" s="62"/>
      <c r="J30" s="62"/>
      <c r="K30" s="62"/>
      <c r="L30" s="62"/>
    </row>
    <row r="31" spans="1:14" ht="15.75" customHeight="1" thickBot="1" x14ac:dyDescent="0.3">
      <c r="A31" s="12"/>
      <c r="B31" s="467" t="s">
        <v>193</v>
      </c>
      <c r="C31" s="467"/>
      <c r="D31" s="467"/>
      <c r="E31" s="467"/>
      <c r="F31" s="467"/>
      <c r="G31" s="467"/>
      <c r="H31" s="467"/>
      <c r="I31" s="467"/>
      <c r="J31" s="467"/>
      <c r="K31" s="467"/>
      <c r="L31" s="467"/>
    </row>
    <row r="32" spans="1:14" x14ac:dyDescent="0.25">
      <c r="A32" s="472" t="s">
        <v>4</v>
      </c>
      <c r="B32" s="474" t="s">
        <v>191</v>
      </c>
      <c r="C32" s="476" t="s">
        <v>94</v>
      </c>
      <c r="D32" s="476"/>
      <c r="E32" s="468" t="s">
        <v>95</v>
      </c>
      <c r="F32" s="468"/>
      <c r="G32" s="468" t="s">
        <v>63</v>
      </c>
      <c r="H32" s="468"/>
      <c r="I32" s="468" t="s">
        <v>64</v>
      </c>
      <c r="J32" s="468"/>
      <c r="K32" s="468" t="s">
        <v>120</v>
      </c>
      <c r="L32" s="469"/>
      <c r="M32" s="468" t="s">
        <v>140</v>
      </c>
      <c r="N32" s="469"/>
    </row>
    <row r="33" spans="1:14" ht="15.75" thickBot="1" x14ac:dyDescent="0.3">
      <c r="A33" s="473"/>
      <c r="B33" s="475"/>
      <c r="C33" s="84" t="s">
        <v>100</v>
      </c>
      <c r="D33" s="84" t="s">
        <v>91</v>
      </c>
      <c r="E33" s="84" t="s">
        <v>100</v>
      </c>
      <c r="F33" s="84" t="s">
        <v>91</v>
      </c>
      <c r="G33" s="84" t="s">
        <v>100</v>
      </c>
      <c r="H33" s="84" t="s">
        <v>91</v>
      </c>
      <c r="I33" s="84" t="s">
        <v>100</v>
      </c>
      <c r="J33" s="84" t="s">
        <v>91</v>
      </c>
      <c r="K33" s="84" t="s">
        <v>100</v>
      </c>
      <c r="L33" s="85" t="s">
        <v>91</v>
      </c>
      <c r="M33" s="84" t="s">
        <v>100</v>
      </c>
      <c r="N33" s="85" t="s">
        <v>91</v>
      </c>
    </row>
    <row r="34" spans="1:14" x14ac:dyDescent="0.25">
      <c r="A34" s="86">
        <v>1</v>
      </c>
      <c r="B34" s="87" t="s">
        <v>101</v>
      </c>
      <c r="C34" s="88">
        <v>15</v>
      </c>
      <c r="D34" s="88">
        <v>13</v>
      </c>
      <c r="E34" s="88">
        <v>15</v>
      </c>
      <c r="F34" s="88">
        <v>16</v>
      </c>
      <c r="G34" s="88">
        <v>15</v>
      </c>
      <c r="H34" s="88">
        <v>18</v>
      </c>
      <c r="I34" s="88">
        <v>15</v>
      </c>
      <c r="J34" s="88">
        <v>13</v>
      </c>
      <c r="K34" s="88">
        <f>+C34+E34+G34+I34</f>
        <v>60</v>
      </c>
      <c r="L34" s="89">
        <f>+D34+F34+H34+J34</f>
        <v>60</v>
      </c>
      <c r="M34" s="88">
        <f t="shared" ref="M34:N49" si="2">+K34+K13</f>
        <v>109</v>
      </c>
      <c r="N34" s="89">
        <f t="shared" si="2"/>
        <v>119</v>
      </c>
    </row>
    <row r="35" spans="1:14" x14ac:dyDescent="0.25">
      <c r="A35" s="90">
        <v>2</v>
      </c>
      <c r="B35" s="91" t="s">
        <v>102</v>
      </c>
      <c r="C35" s="88">
        <v>15</v>
      </c>
      <c r="D35" s="88">
        <v>13</v>
      </c>
      <c r="E35" s="88">
        <v>15</v>
      </c>
      <c r="F35" s="88">
        <v>23</v>
      </c>
      <c r="G35" s="88">
        <v>15</v>
      </c>
      <c r="H35" s="88">
        <v>15</v>
      </c>
      <c r="I35" s="88">
        <v>15</v>
      </c>
      <c r="J35" s="88">
        <v>19</v>
      </c>
      <c r="K35" s="88">
        <f t="shared" ref="K35:L49" si="3">+C35+E35+G35+I35</f>
        <v>60</v>
      </c>
      <c r="L35" s="89">
        <f t="shared" si="3"/>
        <v>70</v>
      </c>
      <c r="M35" s="88">
        <f t="shared" si="2"/>
        <v>108</v>
      </c>
      <c r="N35" s="89">
        <f t="shared" si="2"/>
        <v>126</v>
      </c>
    </row>
    <row r="36" spans="1:14" x14ac:dyDescent="0.25">
      <c r="A36" s="90">
        <v>3</v>
      </c>
      <c r="B36" s="91" t="s">
        <v>103</v>
      </c>
      <c r="C36" s="88">
        <v>86</v>
      </c>
      <c r="D36" s="88">
        <v>81</v>
      </c>
      <c r="E36" s="88">
        <v>86</v>
      </c>
      <c r="F36" s="88">
        <v>72</v>
      </c>
      <c r="G36" s="88">
        <v>86</v>
      </c>
      <c r="H36" s="88">
        <v>75</v>
      </c>
      <c r="I36" s="88">
        <v>86</v>
      </c>
      <c r="J36" s="88">
        <v>68</v>
      </c>
      <c r="K36" s="88">
        <f t="shared" si="3"/>
        <v>344</v>
      </c>
      <c r="L36" s="89">
        <f t="shared" si="3"/>
        <v>296</v>
      </c>
      <c r="M36" s="88">
        <f t="shared" si="2"/>
        <v>634</v>
      </c>
      <c r="N36" s="89">
        <f t="shared" si="2"/>
        <v>640</v>
      </c>
    </row>
    <row r="37" spans="1:14" x14ac:dyDescent="0.25">
      <c r="A37" s="90">
        <v>4</v>
      </c>
      <c r="B37" s="91" t="s">
        <v>104</v>
      </c>
      <c r="C37" s="88">
        <v>15</v>
      </c>
      <c r="D37" s="88">
        <v>15</v>
      </c>
      <c r="E37" s="88">
        <v>15</v>
      </c>
      <c r="F37" s="88">
        <v>19</v>
      </c>
      <c r="G37" s="88">
        <v>15</v>
      </c>
      <c r="H37" s="88">
        <v>17</v>
      </c>
      <c r="I37" s="88">
        <v>15</v>
      </c>
      <c r="J37" s="88">
        <v>11</v>
      </c>
      <c r="K37" s="88">
        <f t="shared" si="3"/>
        <v>60</v>
      </c>
      <c r="L37" s="89">
        <f t="shared" si="3"/>
        <v>62</v>
      </c>
      <c r="M37" s="88">
        <f t="shared" si="2"/>
        <v>108</v>
      </c>
      <c r="N37" s="89">
        <f t="shared" si="2"/>
        <v>115</v>
      </c>
    </row>
    <row r="38" spans="1:14" x14ac:dyDescent="0.25">
      <c r="A38" s="90">
        <v>5</v>
      </c>
      <c r="B38" s="91" t="s">
        <v>105</v>
      </c>
      <c r="C38" s="88">
        <v>443</v>
      </c>
      <c r="D38" s="88">
        <v>492</v>
      </c>
      <c r="E38" s="88">
        <v>443</v>
      </c>
      <c r="F38" s="88">
        <v>386</v>
      </c>
      <c r="G38" s="88">
        <v>443</v>
      </c>
      <c r="H38" s="88">
        <v>367</v>
      </c>
      <c r="I38" s="88">
        <v>443</v>
      </c>
      <c r="J38" s="88">
        <v>420</v>
      </c>
      <c r="K38" s="88">
        <f t="shared" si="3"/>
        <v>1772</v>
      </c>
      <c r="L38" s="89">
        <f t="shared" si="3"/>
        <v>1665</v>
      </c>
      <c r="M38" s="88">
        <f t="shared" si="2"/>
        <v>3294</v>
      </c>
      <c r="N38" s="89">
        <f t="shared" si="2"/>
        <v>3489</v>
      </c>
    </row>
    <row r="39" spans="1:14" x14ac:dyDescent="0.25">
      <c r="A39" s="90">
        <v>6</v>
      </c>
      <c r="B39" s="91" t="s">
        <v>106</v>
      </c>
      <c r="C39" s="88">
        <v>367</v>
      </c>
      <c r="D39" s="88">
        <v>443</v>
      </c>
      <c r="E39" s="88">
        <v>367</v>
      </c>
      <c r="F39" s="88">
        <v>356</v>
      </c>
      <c r="G39" s="88">
        <v>367</v>
      </c>
      <c r="H39" s="88">
        <v>375</v>
      </c>
      <c r="I39" s="88">
        <v>367</v>
      </c>
      <c r="J39" s="88">
        <v>351</v>
      </c>
      <c r="K39" s="88">
        <f t="shared" si="3"/>
        <v>1468</v>
      </c>
      <c r="L39" s="89">
        <f t="shared" si="3"/>
        <v>1525</v>
      </c>
      <c r="M39" s="88">
        <f t="shared" si="2"/>
        <v>2732</v>
      </c>
      <c r="N39" s="89">
        <f t="shared" si="2"/>
        <v>3015</v>
      </c>
    </row>
    <row r="40" spans="1:14" x14ac:dyDescent="0.25">
      <c r="A40" s="90">
        <v>7</v>
      </c>
      <c r="B40" s="91" t="s">
        <v>107</v>
      </c>
      <c r="C40" s="88">
        <v>138</v>
      </c>
      <c r="D40" s="88">
        <v>147</v>
      </c>
      <c r="E40" s="88">
        <v>138</v>
      </c>
      <c r="F40" s="88">
        <v>124</v>
      </c>
      <c r="G40" s="88">
        <v>138</v>
      </c>
      <c r="H40" s="88">
        <v>165</v>
      </c>
      <c r="I40" s="88">
        <v>138</v>
      </c>
      <c r="J40" s="88">
        <v>150</v>
      </c>
      <c r="K40" s="88">
        <f t="shared" si="3"/>
        <v>552</v>
      </c>
      <c r="L40" s="89">
        <f t="shared" si="3"/>
        <v>586</v>
      </c>
      <c r="M40" s="88">
        <f t="shared" si="2"/>
        <v>1030</v>
      </c>
      <c r="N40" s="89">
        <f t="shared" si="2"/>
        <v>1152</v>
      </c>
    </row>
    <row r="41" spans="1:14" x14ac:dyDescent="0.25">
      <c r="A41" s="90">
        <v>8</v>
      </c>
      <c r="B41" s="91" t="s">
        <v>108</v>
      </c>
      <c r="C41" s="88">
        <v>170</v>
      </c>
      <c r="D41" s="88">
        <v>181</v>
      </c>
      <c r="E41" s="88">
        <v>170</v>
      </c>
      <c r="F41" s="88">
        <v>136</v>
      </c>
      <c r="G41" s="88">
        <v>170</v>
      </c>
      <c r="H41" s="88">
        <v>161</v>
      </c>
      <c r="I41" s="88">
        <v>170</v>
      </c>
      <c r="J41" s="88">
        <v>189</v>
      </c>
      <c r="K41" s="88">
        <f t="shared" si="3"/>
        <v>680</v>
      </c>
      <c r="L41" s="89">
        <f t="shared" si="3"/>
        <v>667</v>
      </c>
      <c r="M41" s="88">
        <f t="shared" si="2"/>
        <v>1263</v>
      </c>
      <c r="N41" s="89">
        <f t="shared" si="2"/>
        <v>1231</v>
      </c>
    </row>
    <row r="42" spans="1:14" x14ac:dyDescent="0.25">
      <c r="A42" s="90">
        <v>9</v>
      </c>
      <c r="B42" s="91" t="s">
        <v>109</v>
      </c>
      <c r="C42" s="88">
        <v>1080</v>
      </c>
      <c r="D42" s="88">
        <v>1233</v>
      </c>
      <c r="E42" s="88">
        <v>1080</v>
      </c>
      <c r="F42" s="88">
        <v>909</v>
      </c>
      <c r="G42" s="88">
        <v>1080</v>
      </c>
      <c r="H42" s="88">
        <v>1078</v>
      </c>
      <c r="I42" s="88">
        <v>1080</v>
      </c>
      <c r="J42" s="88">
        <v>1185</v>
      </c>
      <c r="K42" s="88">
        <f t="shared" si="3"/>
        <v>4320</v>
      </c>
      <c r="L42" s="89">
        <f t="shared" si="3"/>
        <v>4405</v>
      </c>
      <c r="M42" s="88">
        <f t="shared" si="2"/>
        <v>8049</v>
      </c>
      <c r="N42" s="89">
        <f t="shared" si="2"/>
        <v>8658</v>
      </c>
    </row>
    <row r="43" spans="1:14" x14ac:dyDescent="0.25">
      <c r="A43" s="90">
        <v>10</v>
      </c>
      <c r="B43" s="91" t="s">
        <v>110</v>
      </c>
      <c r="C43" s="88">
        <v>449</v>
      </c>
      <c r="D43" s="88">
        <v>478</v>
      </c>
      <c r="E43" s="88">
        <v>449</v>
      </c>
      <c r="F43" s="88">
        <v>419</v>
      </c>
      <c r="G43" s="88">
        <v>449</v>
      </c>
      <c r="H43" s="88">
        <v>422</v>
      </c>
      <c r="I43" s="88">
        <v>449</v>
      </c>
      <c r="J43" s="88">
        <v>327</v>
      </c>
      <c r="K43" s="88">
        <f t="shared" si="3"/>
        <v>1796</v>
      </c>
      <c r="L43" s="89">
        <f t="shared" si="3"/>
        <v>1646</v>
      </c>
      <c r="M43" s="88">
        <f t="shared" si="2"/>
        <v>3348</v>
      </c>
      <c r="N43" s="89">
        <f t="shared" si="2"/>
        <v>3336</v>
      </c>
    </row>
    <row r="44" spans="1:14" x14ac:dyDescent="0.25">
      <c r="A44" s="90">
        <v>11</v>
      </c>
      <c r="B44" s="91" t="s">
        <v>111</v>
      </c>
      <c r="C44" s="88">
        <v>47</v>
      </c>
      <c r="D44" s="88">
        <v>53</v>
      </c>
      <c r="E44" s="88">
        <v>47</v>
      </c>
      <c r="F44" s="88">
        <v>42</v>
      </c>
      <c r="G44" s="88">
        <v>47</v>
      </c>
      <c r="H44" s="88">
        <v>52</v>
      </c>
      <c r="I44" s="88">
        <v>47</v>
      </c>
      <c r="J44" s="88">
        <v>48</v>
      </c>
      <c r="K44" s="88">
        <f t="shared" si="3"/>
        <v>188</v>
      </c>
      <c r="L44" s="89">
        <f t="shared" si="3"/>
        <v>195</v>
      </c>
      <c r="M44" s="88">
        <f t="shared" si="2"/>
        <v>347</v>
      </c>
      <c r="N44" s="89">
        <f t="shared" si="2"/>
        <v>385</v>
      </c>
    </row>
    <row r="45" spans="1:14" ht="24" x14ac:dyDescent="0.25">
      <c r="A45" s="90">
        <v>12</v>
      </c>
      <c r="B45" s="91" t="s">
        <v>112</v>
      </c>
      <c r="C45" s="88">
        <v>20</v>
      </c>
      <c r="D45" s="88">
        <v>23</v>
      </c>
      <c r="E45" s="88">
        <v>20</v>
      </c>
      <c r="F45" s="88">
        <v>24</v>
      </c>
      <c r="G45" s="88">
        <v>20</v>
      </c>
      <c r="H45" s="88">
        <v>27</v>
      </c>
      <c r="I45" s="88">
        <v>20</v>
      </c>
      <c r="J45" s="88">
        <v>30</v>
      </c>
      <c r="K45" s="88">
        <f t="shared" si="3"/>
        <v>80</v>
      </c>
      <c r="L45" s="89">
        <f t="shared" si="3"/>
        <v>104</v>
      </c>
      <c r="M45" s="88">
        <f t="shared" si="2"/>
        <v>145</v>
      </c>
      <c r="N45" s="89">
        <f t="shared" si="2"/>
        <v>172</v>
      </c>
    </row>
    <row r="46" spans="1:14" x14ac:dyDescent="0.25">
      <c r="A46" s="90">
        <v>13</v>
      </c>
      <c r="B46" s="92" t="s">
        <v>113</v>
      </c>
      <c r="C46" s="88">
        <v>91</v>
      </c>
      <c r="D46" s="88">
        <v>79</v>
      </c>
      <c r="E46" s="88">
        <v>91</v>
      </c>
      <c r="F46" s="88">
        <v>178</v>
      </c>
      <c r="G46" s="88">
        <v>91</v>
      </c>
      <c r="H46" s="88">
        <v>226</v>
      </c>
      <c r="I46" s="88">
        <v>91</v>
      </c>
      <c r="J46" s="88">
        <v>92</v>
      </c>
      <c r="K46" s="88">
        <f t="shared" si="3"/>
        <v>364</v>
      </c>
      <c r="L46" s="89">
        <f t="shared" si="3"/>
        <v>575</v>
      </c>
      <c r="M46" s="88">
        <f t="shared" si="2"/>
        <v>677</v>
      </c>
      <c r="N46" s="89">
        <f t="shared" si="2"/>
        <v>866</v>
      </c>
    </row>
    <row r="47" spans="1:14" x14ac:dyDescent="0.25">
      <c r="A47" s="90">
        <v>14</v>
      </c>
      <c r="B47" s="92" t="s">
        <v>114</v>
      </c>
      <c r="C47" s="88">
        <v>2</v>
      </c>
      <c r="D47" s="88">
        <v>0</v>
      </c>
      <c r="E47" s="88">
        <v>2</v>
      </c>
      <c r="F47" s="88">
        <v>1</v>
      </c>
      <c r="G47" s="88">
        <v>2</v>
      </c>
      <c r="H47" s="88">
        <v>0</v>
      </c>
      <c r="I47" s="88">
        <v>2</v>
      </c>
      <c r="J47" s="88">
        <v>0</v>
      </c>
      <c r="K47" s="88">
        <f t="shared" si="3"/>
        <v>8</v>
      </c>
      <c r="L47" s="89">
        <f t="shared" si="3"/>
        <v>1</v>
      </c>
      <c r="M47" s="88">
        <f t="shared" si="2"/>
        <v>14</v>
      </c>
      <c r="N47" s="89">
        <f t="shared" si="2"/>
        <v>22</v>
      </c>
    </row>
    <row r="48" spans="1:14" x14ac:dyDescent="0.25">
      <c r="A48" s="90">
        <v>15</v>
      </c>
      <c r="B48" s="92" t="s">
        <v>115</v>
      </c>
      <c r="C48" s="88">
        <v>62</v>
      </c>
      <c r="D48" s="88">
        <v>80</v>
      </c>
      <c r="E48" s="88">
        <v>62</v>
      </c>
      <c r="F48" s="88">
        <v>53</v>
      </c>
      <c r="G48" s="88">
        <v>62</v>
      </c>
      <c r="H48" s="88">
        <v>71</v>
      </c>
      <c r="I48" s="88">
        <v>62</v>
      </c>
      <c r="J48" s="88">
        <v>79</v>
      </c>
      <c r="K48" s="88">
        <f>+C48+E48+G48+I48</f>
        <v>248</v>
      </c>
      <c r="L48" s="89">
        <f>+D48+F48+H48+J48</f>
        <v>283</v>
      </c>
      <c r="M48" s="88">
        <f t="shared" si="2"/>
        <v>456</v>
      </c>
      <c r="N48" s="89">
        <f t="shared" si="2"/>
        <v>545</v>
      </c>
    </row>
    <row r="49" spans="1:14" ht="15.75" thickBot="1" x14ac:dyDescent="0.3">
      <c r="A49" s="90">
        <v>16</v>
      </c>
      <c r="B49" s="92" t="s">
        <v>145</v>
      </c>
      <c r="C49" s="88">
        <v>8</v>
      </c>
      <c r="D49" s="88">
        <v>8</v>
      </c>
      <c r="E49" s="88">
        <v>8</v>
      </c>
      <c r="F49" s="88">
        <v>7</v>
      </c>
      <c r="G49" s="88">
        <v>8</v>
      </c>
      <c r="H49" s="88">
        <v>7</v>
      </c>
      <c r="I49" s="88">
        <v>8</v>
      </c>
      <c r="J49" s="88">
        <v>6</v>
      </c>
      <c r="K49" s="88">
        <f t="shared" si="3"/>
        <v>32</v>
      </c>
      <c r="L49" s="89">
        <f t="shared" si="3"/>
        <v>28</v>
      </c>
      <c r="M49" s="88">
        <f t="shared" si="2"/>
        <v>54</v>
      </c>
      <c r="N49" s="89">
        <f t="shared" si="2"/>
        <v>53</v>
      </c>
    </row>
    <row r="50" spans="1:14" ht="15.75" thickBot="1" x14ac:dyDescent="0.3">
      <c r="A50" s="470" t="s">
        <v>192</v>
      </c>
      <c r="B50" s="471"/>
      <c r="C50" s="130">
        <f t="shared" ref="C50:L50" si="4">SUM(C34:C49)</f>
        <v>3008</v>
      </c>
      <c r="D50" s="130">
        <f t="shared" si="4"/>
        <v>3339</v>
      </c>
      <c r="E50" s="130">
        <f>SUM(E34:E49)</f>
        <v>3008</v>
      </c>
      <c r="F50" s="130">
        <f t="shared" si="4"/>
        <v>2765</v>
      </c>
      <c r="G50" s="130">
        <f>SUM(G34:G49)</f>
        <v>3008</v>
      </c>
      <c r="H50" s="130">
        <f t="shared" si="4"/>
        <v>3076</v>
      </c>
      <c r="I50" s="130">
        <f>SUM(I34:I49)</f>
        <v>3008</v>
      </c>
      <c r="J50" s="130">
        <f t="shared" si="4"/>
        <v>2988</v>
      </c>
      <c r="K50" s="130">
        <f t="shared" si="4"/>
        <v>12032</v>
      </c>
      <c r="L50" s="131">
        <f t="shared" si="4"/>
        <v>12168</v>
      </c>
      <c r="M50" s="130">
        <f>SUM(M34:M49)</f>
        <v>22368</v>
      </c>
      <c r="N50" s="131">
        <f>SUM(N34:N49)</f>
        <v>23924</v>
      </c>
    </row>
    <row r="51" spans="1:14" x14ac:dyDescent="0.25">
      <c r="A51" s="95"/>
      <c r="B51" s="95"/>
      <c r="C51" s="65"/>
      <c r="D51" s="62"/>
      <c r="E51" s="62"/>
      <c r="F51" s="62"/>
      <c r="G51" s="62"/>
      <c r="H51" s="62"/>
      <c r="I51" s="62"/>
      <c r="J51" s="62"/>
      <c r="K51" s="62"/>
      <c r="L51" s="62"/>
    </row>
    <row r="52" spans="1:14" ht="15.75" customHeight="1" thickBot="1" x14ac:dyDescent="0.3">
      <c r="A52" s="12"/>
      <c r="B52" s="467" t="s">
        <v>194</v>
      </c>
      <c r="C52" s="467"/>
      <c r="D52" s="467"/>
      <c r="E52" s="467"/>
      <c r="F52" s="467"/>
      <c r="G52" s="467"/>
      <c r="H52" s="467"/>
      <c r="I52" s="467"/>
      <c r="J52" s="467"/>
      <c r="K52" s="467"/>
      <c r="L52" s="467"/>
    </row>
    <row r="53" spans="1:14" x14ac:dyDescent="0.25">
      <c r="A53" s="472" t="s">
        <v>4</v>
      </c>
      <c r="B53" s="474" t="s">
        <v>191</v>
      </c>
      <c r="C53" s="476" t="s">
        <v>65</v>
      </c>
      <c r="D53" s="476"/>
      <c r="E53" s="468" t="s">
        <v>96</v>
      </c>
      <c r="F53" s="468"/>
      <c r="G53" s="468" t="s">
        <v>97</v>
      </c>
      <c r="H53" s="468"/>
      <c r="I53" s="468" t="s">
        <v>98</v>
      </c>
      <c r="J53" s="468"/>
      <c r="K53" s="468" t="s">
        <v>89</v>
      </c>
      <c r="L53" s="469"/>
      <c r="M53" s="468" t="s">
        <v>195</v>
      </c>
      <c r="N53" s="469"/>
    </row>
    <row r="54" spans="1:14" ht="15.75" thickBot="1" x14ac:dyDescent="0.3">
      <c r="A54" s="473"/>
      <c r="B54" s="475"/>
      <c r="C54" s="84" t="s">
        <v>100</v>
      </c>
      <c r="D54" s="84" t="s">
        <v>91</v>
      </c>
      <c r="E54" s="84" t="s">
        <v>100</v>
      </c>
      <c r="F54" s="84" t="s">
        <v>91</v>
      </c>
      <c r="G54" s="84" t="s">
        <v>100</v>
      </c>
      <c r="H54" s="84" t="s">
        <v>91</v>
      </c>
      <c r="I54" s="84" t="s">
        <v>100</v>
      </c>
      <c r="J54" s="84" t="s">
        <v>91</v>
      </c>
      <c r="K54" s="84" t="s">
        <v>100</v>
      </c>
      <c r="L54" s="85" t="s">
        <v>91</v>
      </c>
      <c r="M54" s="84" t="s">
        <v>100</v>
      </c>
      <c r="N54" s="85" t="s">
        <v>91</v>
      </c>
    </row>
    <row r="55" spans="1:14" x14ac:dyDescent="0.25">
      <c r="A55" s="86">
        <v>1</v>
      </c>
      <c r="B55" s="87" t="s">
        <v>101</v>
      </c>
      <c r="C55" s="88">
        <v>15</v>
      </c>
      <c r="D55" s="88">
        <v>12</v>
      </c>
      <c r="E55" s="88">
        <v>15</v>
      </c>
      <c r="F55" s="88">
        <v>21</v>
      </c>
      <c r="G55" s="88">
        <v>15</v>
      </c>
      <c r="H55" s="88">
        <v>13</v>
      </c>
      <c r="I55" s="88">
        <v>6</v>
      </c>
      <c r="J55" s="88">
        <v>18</v>
      </c>
      <c r="K55" s="88">
        <f>+C55+E55+G55+I55</f>
        <v>51</v>
      </c>
      <c r="L55" s="89">
        <f>+D55+F55+H55+J55</f>
        <v>64</v>
      </c>
      <c r="M55" s="88">
        <f t="shared" ref="M55:N70" si="5">+K55+M34</f>
        <v>160</v>
      </c>
      <c r="N55" s="89">
        <f t="shared" si="5"/>
        <v>183</v>
      </c>
    </row>
    <row r="56" spans="1:14" x14ac:dyDescent="0.25">
      <c r="A56" s="90">
        <v>2</v>
      </c>
      <c r="B56" s="91" t="s">
        <v>102</v>
      </c>
      <c r="C56" s="88">
        <v>15</v>
      </c>
      <c r="D56" s="88">
        <v>22</v>
      </c>
      <c r="E56" s="88">
        <v>15</v>
      </c>
      <c r="F56" s="88">
        <v>8</v>
      </c>
      <c r="G56" s="88">
        <v>15</v>
      </c>
      <c r="H56" s="88">
        <v>10</v>
      </c>
      <c r="I56" s="88">
        <v>7</v>
      </c>
      <c r="J56" s="88">
        <v>6</v>
      </c>
      <c r="K56" s="88">
        <f t="shared" ref="K56:L70" si="6">+C56+E56+G56+I56</f>
        <v>52</v>
      </c>
      <c r="L56" s="89">
        <f t="shared" si="6"/>
        <v>46</v>
      </c>
      <c r="M56" s="88">
        <f t="shared" si="5"/>
        <v>160</v>
      </c>
      <c r="N56" s="89">
        <f t="shared" si="5"/>
        <v>172</v>
      </c>
    </row>
    <row r="57" spans="1:14" x14ac:dyDescent="0.25">
      <c r="A57" s="90">
        <v>3</v>
      </c>
      <c r="B57" s="91" t="s">
        <v>103</v>
      </c>
      <c r="C57" s="88">
        <v>86</v>
      </c>
      <c r="D57" s="88">
        <v>69</v>
      </c>
      <c r="E57" s="88">
        <v>86</v>
      </c>
      <c r="F57" s="88">
        <v>88</v>
      </c>
      <c r="G57" s="88">
        <v>85</v>
      </c>
      <c r="H57" s="88">
        <v>83</v>
      </c>
      <c r="I57" s="88">
        <v>39</v>
      </c>
      <c r="J57" s="88">
        <v>70</v>
      </c>
      <c r="K57" s="88">
        <f t="shared" si="6"/>
        <v>296</v>
      </c>
      <c r="L57" s="89">
        <f t="shared" si="6"/>
        <v>310</v>
      </c>
      <c r="M57" s="88">
        <f t="shared" si="5"/>
        <v>930</v>
      </c>
      <c r="N57" s="89">
        <f t="shared" si="5"/>
        <v>950</v>
      </c>
    </row>
    <row r="58" spans="1:14" x14ac:dyDescent="0.25">
      <c r="A58" s="90">
        <v>4</v>
      </c>
      <c r="B58" s="91" t="s">
        <v>104</v>
      </c>
      <c r="C58" s="88">
        <v>15</v>
      </c>
      <c r="D58" s="88">
        <v>10</v>
      </c>
      <c r="E58" s="88">
        <v>15</v>
      </c>
      <c r="F58" s="88">
        <v>10</v>
      </c>
      <c r="G58" s="88">
        <v>15</v>
      </c>
      <c r="H58" s="88">
        <v>14</v>
      </c>
      <c r="I58" s="88">
        <v>6</v>
      </c>
      <c r="J58" s="88">
        <v>12</v>
      </c>
      <c r="K58" s="88">
        <f t="shared" si="6"/>
        <v>51</v>
      </c>
      <c r="L58" s="89">
        <f t="shared" si="6"/>
        <v>46</v>
      </c>
      <c r="M58" s="88">
        <f t="shared" si="5"/>
        <v>159</v>
      </c>
      <c r="N58" s="89">
        <f t="shared" si="5"/>
        <v>161</v>
      </c>
    </row>
    <row r="59" spans="1:14" x14ac:dyDescent="0.25">
      <c r="A59" s="90">
        <v>5</v>
      </c>
      <c r="B59" s="91" t="s">
        <v>105</v>
      </c>
      <c r="C59" s="88">
        <v>443</v>
      </c>
      <c r="D59" s="88">
        <v>365</v>
      </c>
      <c r="E59" s="88">
        <v>443</v>
      </c>
      <c r="F59" s="88">
        <v>493</v>
      </c>
      <c r="G59" s="88">
        <v>443</v>
      </c>
      <c r="H59" s="88">
        <v>394</v>
      </c>
      <c r="I59" s="88">
        <v>201</v>
      </c>
      <c r="J59" s="88">
        <v>289</v>
      </c>
      <c r="K59" s="88">
        <f t="shared" si="6"/>
        <v>1530</v>
      </c>
      <c r="L59" s="89">
        <f t="shared" si="6"/>
        <v>1541</v>
      </c>
      <c r="M59" s="88">
        <f t="shared" si="5"/>
        <v>4824</v>
      </c>
      <c r="N59" s="89">
        <f t="shared" si="5"/>
        <v>5030</v>
      </c>
    </row>
    <row r="60" spans="1:14" x14ac:dyDescent="0.25">
      <c r="A60" s="90">
        <v>6</v>
      </c>
      <c r="B60" s="91" t="s">
        <v>106</v>
      </c>
      <c r="C60" s="88">
        <v>367</v>
      </c>
      <c r="D60" s="88">
        <v>290</v>
      </c>
      <c r="E60" s="88">
        <v>367</v>
      </c>
      <c r="F60" s="88">
        <v>262</v>
      </c>
      <c r="G60" s="88">
        <v>367</v>
      </c>
      <c r="H60" s="88">
        <v>308</v>
      </c>
      <c r="I60" s="88">
        <v>167</v>
      </c>
      <c r="J60" s="88">
        <v>302</v>
      </c>
      <c r="K60" s="88">
        <f t="shared" si="6"/>
        <v>1268</v>
      </c>
      <c r="L60" s="89">
        <f t="shared" si="6"/>
        <v>1162</v>
      </c>
      <c r="M60" s="88">
        <f t="shared" si="5"/>
        <v>4000</v>
      </c>
      <c r="N60" s="89">
        <f t="shared" si="5"/>
        <v>4177</v>
      </c>
    </row>
    <row r="61" spans="1:14" x14ac:dyDescent="0.25">
      <c r="A61" s="90">
        <v>7</v>
      </c>
      <c r="B61" s="91" t="s">
        <v>107</v>
      </c>
      <c r="C61" s="88">
        <v>139</v>
      </c>
      <c r="D61" s="88">
        <v>127</v>
      </c>
      <c r="E61" s="88">
        <v>139</v>
      </c>
      <c r="F61" s="88">
        <v>159</v>
      </c>
      <c r="G61" s="88">
        <v>139</v>
      </c>
      <c r="H61" s="88">
        <v>152</v>
      </c>
      <c r="I61" s="88">
        <v>65</v>
      </c>
      <c r="J61" s="88">
        <v>94</v>
      </c>
      <c r="K61" s="88">
        <f t="shared" si="6"/>
        <v>482</v>
      </c>
      <c r="L61" s="89">
        <f t="shared" si="6"/>
        <v>532</v>
      </c>
      <c r="M61" s="88">
        <f t="shared" si="5"/>
        <v>1512</v>
      </c>
      <c r="N61" s="89">
        <f t="shared" si="5"/>
        <v>1684</v>
      </c>
    </row>
    <row r="62" spans="1:14" x14ac:dyDescent="0.25">
      <c r="A62" s="90">
        <v>8</v>
      </c>
      <c r="B62" s="91" t="s">
        <v>108</v>
      </c>
      <c r="C62" s="88">
        <v>170</v>
      </c>
      <c r="D62" s="88">
        <v>286</v>
      </c>
      <c r="E62" s="88">
        <v>170</v>
      </c>
      <c r="F62" s="88">
        <v>270</v>
      </c>
      <c r="G62" s="88">
        <v>170</v>
      </c>
      <c r="H62" s="88">
        <v>364</v>
      </c>
      <c r="I62" s="88">
        <v>77</v>
      </c>
      <c r="J62" s="88">
        <v>242</v>
      </c>
      <c r="K62" s="88">
        <f t="shared" si="6"/>
        <v>587</v>
      </c>
      <c r="L62" s="89">
        <f t="shared" si="6"/>
        <v>1162</v>
      </c>
      <c r="M62" s="88">
        <f t="shared" si="5"/>
        <v>1850</v>
      </c>
      <c r="N62" s="89">
        <f t="shared" si="5"/>
        <v>2393</v>
      </c>
    </row>
    <row r="63" spans="1:14" x14ac:dyDescent="0.25">
      <c r="A63" s="90">
        <v>9</v>
      </c>
      <c r="B63" s="91" t="s">
        <v>109</v>
      </c>
      <c r="C63" s="88">
        <v>1080</v>
      </c>
      <c r="D63" s="88">
        <v>964</v>
      </c>
      <c r="E63" s="88">
        <v>1080</v>
      </c>
      <c r="F63" s="88">
        <v>1099</v>
      </c>
      <c r="G63" s="88">
        <v>1080</v>
      </c>
      <c r="H63" s="88">
        <v>1111</v>
      </c>
      <c r="I63" s="88">
        <v>491</v>
      </c>
      <c r="J63" s="88">
        <v>793</v>
      </c>
      <c r="K63" s="88">
        <f t="shared" si="6"/>
        <v>3731</v>
      </c>
      <c r="L63" s="89">
        <f t="shared" si="6"/>
        <v>3967</v>
      </c>
      <c r="M63" s="88">
        <f t="shared" si="5"/>
        <v>11780</v>
      </c>
      <c r="N63" s="89">
        <f t="shared" si="5"/>
        <v>12625</v>
      </c>
    </row>
    <row r="64" spans="1:14" x14ac:dyDescent="0.25">
      <c r="A64" s="90">
        <v>10</v>
      </c>
      <c r="B64" s="91" t="s">
        <v>110</v>
      </c>
      <c r="C64" s="88">
        <v>449</v>
      </c>
      <c r="D64" s="88">
        <v>375</v>
      </c>
      <c r="E64" s="88">
        <v>449</v>
      </c>
      <c r="F64" s="88">
        <v>368</v>
      </c>
      <c r="G64" s="88">
        <v>449</v>
      </c>
      <c r="H64" s="88">
        <v>540</v>
      </c>
      <c r="I64" s="88">
        <v>205</v>
      </c>
      <c r="J64" s="88">
        <v>431</v>
      </c>
      <c r="K64" s="88">
        <f t="shared" si="6"/>
        <v>1552</v>
      </c>
      <c r="L64" s="89">
        <f t="shared" si="6"/>
        <v>1714</v>
      </c>
      <c r="M64" s="88">
        <f t="shared" si="5"/>
        <v>4900</v>
      </c>
      <c r="N64" s="89">
        <f t="shared" si="5"/>
        <v>5050</v>
      </c>
    </row>
    <row r="65" spans="1:14" x14ac:dyDescent="0.25">
      <c r="A65" s="90">
        <v>11</v>
      </c>
      <c r="B65" s="91" t="s">
        <v>111</v>
      </c>
      <c r="C65" s="88">
        <v>47</v>
      </c>
      <c r="D65" s="88">
        <v>42</v>
      </c>
      <c r="E65" s="88">
        <v>47</v>
      </c>
      <c r="F65" s="88">
        <v>38</v>
      </c>
      <c r="G65" s="88">
        <v>47</v>
      </c>
      <c r="H65" s="88">
        <v>29</v>
      </c>
      <c r="I65" s="88">
        <v>22</v>
      </c>
      <c r="J65" s="88">
        <v>25</v>
      </c>
      <c r="K65" s="88">
        <f t="shared" si="6"/>
        <v>163</v>
      </c>
      <c r="L65" s="89">
        <f t="shared" si="6"/>
        <v>134</v>
      </c>
      <c r="M65" s="88">
        <f t="shared" si="5"/>
        <v>510</v>
      </c>
      <c r="N65" s="89">
        <f t="shared" si="5"/>
        <v>519</v>
      </c>
    </row>
    <row r="66" spans="1:14" ht="24" x14ac:dyDescent="0.25">
      <c r="A66" s="90">
        <v>12</v>
      </c>
      <c r="B66" s="91" t="s">
        <v>112</v>
      </c>
      <c r="C66" s="88">
        <v>20</v>
      </c>
      <c r="D66" s="88">
        <v>18</v>
      </c>
      <c r="E66" s="88">
        <v>20</v>
      </c>
      <c r="F66" s="88">
        <v>21</v>
      </c>
      <c r="G66" s="88">
        <v>20</v>
      </c>
      <c r="H66" s="88">
        <v>20</v>
      </c>
      <c r="I66" s="88">
        <v>10</v>
      </c>
      <c r="J66" s="88">
        <v>25</v>
      </c>
      <c r="K66" s="88">
        <f t="shared" si="6"/>
        <v>70</v>
      </c>
      <c r="L66" s="89">
        <f t="shared" si="6"/>
        <v>84</v>
      </c>
      <c r="M66" s="88">
        <f t="shared" si="5"/>
        <v>215</v>
      </c>
      <c r="N66" s="89">
        <f t="shared" si="5"/>
        <v>256</v>
      </c>
    </row>
    <row r="67" spans="1:14" x14ac:dyDescent="0.25">
      <c r="A67" s="90">
        <v>13</v>
      </c>
      <c r="B67" s="92" t="s">
        <v>113</v>
      </c>
      <c r="C67" s="88">
        <v>91</v>
      </c>
      <c r="D67" s="88">
        <v>38</v>
      </c>
      <c r="E67" s="88">
        <v>91</v>
      </c>
      <c r="F67" s="88">
        <v>61</v>
      </c>
      <c r="G67" s="88">
        <v>91</v>
      </c>
      <c r="H67" s="88">
        <v>175</v>
      </c>
      <c r="I67" s="88">
        <v>42</v>
      </c>
      <c r="J67" s="88">
        <v>151</v>
      </c>
      <c r="K67" s="88">
        <f t="shared" si="6"/>
        <v>315</v>
      </c>
      <c r="L67" s="89">
        <f t="shared" si="6"/>
        <v>425</v>
      </c>
      <c r="M67" s="88">
        <f t="shared" si="5"/>
        <v>992</v>
      </c>
      <c r="N67" s="89">
        <f t="shared" si="5"/>
        <v>1291</v>
      </c>
    </row>
    <row r="68" spans="1:14" x14ac:dyDescent="0.25">
      <c r="A68" s="90">
        <v>14</v>
      </c>
      <c r="B68" s="92" t="s">
        <v>114</v>
      </c>
      <c r="C68" s="88">
        <v>2</v>
      </c>
      <c r="D68" s="88">
        <v>0</v>
      </c>
      <c r="E68" s="88">
        <v>2</v>
      </c>
      <c r="F68" s="88">
        <v>0</v>
      </c>
      <c r="G68" s="88">
        <v>1</v>
      </c>
      <c r="H68" s="88">
        <v>0</v>
      </c>
      <c r="I68" s="88">
        <v>1</v>
      </c>
      <c r="J68" s="88">
        <v>0</v>
      </c>
      <c r="K68" s="88">
        <f t="shared" si="6"/>
        <v>6</v>
      </c>
      <c r="L68" s="89">
        <f t="shared" si="6"/>
        <v>0</v>
      </c>
      <c r="M68" s="88">
        <f t="shared" si="5"/>
        <v>20</v>
      </c>
      <c r="N68" s="89">
        <f t="shared" si="5"/>
        <v>22</v>
      </c>
    </row>
    <row r="69" spans="1:14" x14ac:dyDescent="0.25">
      <c r="A69" s="90">
        <v>15</v>
      </c>
      <c r="B69" s="92" t="s">
        <v>115</v>
      </c>
      <c r="C69" s="88">
        <v>62</v>
      </c>
      <c r="D69" s="88">
        <v>73</v>
      </c>
      <c r="E69" s="88">
        <v>62</v>
      </c>
      <c r="F69" s="88">
        <v>76</v>
      </c>
      <c r="G69" s="88">
        <v>62</v>
      </c>
      <c r="H69" s="88">
        <v>85</v>
      </c>
      <c r="I69" s="88">
        <v>28</v>
      </c>
      <c r="J69" s="88">
        <v>42</v>
      </c>
      <c r="K69" s="88">
        <f>+C69+E69+G69+I69</f>
        <v>214</v>
      </c>
      <c r="L69" s="89">
        <f>+D69+F69+H69+J69</f>
        <v>276</v>
      </c>
      <c r="M69" s="88">
        <f t="shared" si="5"/>
        <v>670</v>
      </c>
      <c r="N69" s="89">
        <f t="shared" si="5"/>
        <v>821</v>
      </c>
    </row>
    <row r="70" spans="1:14" ht="15.75" thickBot="1" x14ac:dyDescent="0.3">
      <c r="A70" s="90">
        <v>16</v>
      </c>
      <c r="B70" s="92" t="s">
        <v>145</v>
      </c>
      <c r="C70" s="88">
        <v>8</v>
      </c>
      <c r="D70" s="88">
        <v>5</v>
      </c>
      <c r="E70" s="88">
        <v>7</v>
      </c>
      <c r="F70" s="88">
        <v>9</v>
      </c>
      <c r="G70" s="88">
        <v>7</v>
      </c>
      <c r="H70" s="88">
        <v>10</v>
      </c>
      <c r="I70" s="88">
        <v>4</v>
      </c>
      <c r="J70" s="88">
        <v>7</v>
      </c>
      <c r="K70" s="88">
        <f t="shared" si="6"/>
        <v>26</v>
      </c>
      <c r="L70" s="89">
        <f t="shared" si="6"/>
        <v>31</v>
      </c>
      <c r="M70" s="88">
        <f t="shared" si="5"/>
        <v>80</v>
      </c>
      <c r="N70" s="89">
        <f t="shared" si="5"/>
        <v>84</v>
      </c>
    </row>
    <row r="71" spans="1:14" ht="15.75" thickBot="1" x14ac:dyDescent="0.3">
      <c r="A71" s="470" t="s">
        <v>116</v>
      </c>
      <c r="B71" s="471"/>
      <c r="C71" s="130">
        <f t="shared" ref="C71:N71" si="7">SUM(C55:C70)</f>
        <v>3009</v>
      </c>
      <c r="D71" s="130">
        <f t="shared" si="7"/>
        <v>2696</v>
      </c>
      <c r="E71" s="130">
        <f>SUM(E55:E70)</f>
        <v>3008</v>
      </c>
      <c r="F71" s="130">
        <f t="shared" si="7"/>
        <v>2983</v>
      </c>
      <c r="G71" s="130">
        <f>SUM(G55:G70)</f>
        <v>3006</v>
      </c>
      <c r="H71" s="130">
        <f t="shared" si="7"/>
        <v>3308</v>
      </c>
      <c r="I71" s="130">
        <f t="shared" si="7"/>
        <v>1371</v>
      </c>
      <c r="J71" s="130">
        <f t="shared" si="7"/>
        <v>2507</v>
      </c>
      <c r="K71" s="130">
        <f t="shared" si="7"/>
        <v>10394</v>
      </c>
      <c r="L71" s="131">
        <f t="shared" si="7"/>
        <v>11494</v>
      </c>
      <c r="M71" s="130">
        <f t="shared" si="7"/>
        <v>32762</v>
      </c>
      <c r="N71" s="131">
        <f t="shared" si="7"/>
        <v>35418</v>
      </c>
    </row>
    <row r="72" spans="1:14" x14ac:dyDescent="0.25">
      <c r="A72" s="95"/>
      <c r="B72" s="95"/>
      <c r="C72" s="96"/>
      <c r="D72" s="96"/>
      <c r="E72" s="96"/>
      <c r="F72" s="96"/>
      <c r="G72" s="96"/>
      <c r="H72" s="96"/>
      <c r="I72" s="96"/>
      <c r="J72" s="96"/>
      <c r="K72" s="96"/>
      <c r="L72" s="96"/>
    </row>
    <row r="73" spans="1:14" x14ac:dyDescent="0.25">
      <c r="A73" s="95"/>
      <c r="B73" s="95"/>
      <c r="C73" s="65"/>
      <c r="D73" s="62"/>
      <c r="E73" s="62"/>
      <c r="F73" s="62"/>
      <c r="G73" s="62"/>
      <c r="H73" s="62"/>
      <c r="I73" s="62"/>
      <c r="J73" s="62"/>
      <c r="K73" s="62"/>
      <c r="L73" s="62"/>
    </row>
    <row r="74" spans="1:14" x14ac:dyDescent="0.25">
      <c r="A74" s="95"/>
      <c r="B74" s="95"/>
      <c r="C74" s="65"/>
      <c r="D74" s="62"/>
      <c r="E74" s="62"/>
      <c r="F74" s="62"/>
      <c r="G74" s="62"/>
      <c r="H74" s="62"/>
      <c r="I74" s="62"/>
      <c r="J74" s="62"/>
      <c r="K74" s="62"/>
      <c r="L74" s="62"/>
    </row>
    <row r="75" spans="1:14" x14ac:dyDescent="0.25">
      <c r="A75" s="95"/>
      <c r="B75" s="95"/>
      <c r="C75" s="65"/>
      <c r="D75" s="62"/>
      <c r="E75" s="62"/>
      <c r="F75" s="62"/>
      <c r="G75" s="62"/>
      <c r="H75" s="62"/>
      <c r="I75" s="62"/>
      <c r="J75" s="62"/>
      <c r="K75" s="62"/>
      <c r="L75" s="62"/>
    </row>
    <row r="76" spans="1:14" x14ac:dyDescent="0.25">
      <c r="A76" s="95"/>
      <c r="B76" s="95"/>
      <c r="C76" s="65"/>
      <c r="D76" s="62"/>
      <c r="E76" s="62"/>
      <c r="F76" s="62"/>
      <c r="G76" s="62"/>
      <c r="H76" s="62"/>
      <c r="I76" s="62"/>
      <c r="J76" s="62"/>
      <c r="K76" s="62"/>
      <c r="L76" s="62"/>
    </row>
    <row r="77" spans="1:14" x14ac:dyDescent="0.25">
      <c r="A77" s="95"/>
      <c r="B77" s="95"/>
      <c r="C77" s="65"/>
      <c r="D77" s="62"/>
      <c r="E77" s="62"/>
      <c r="F77" s="62"/>
      <c r="G77" s="62"/>
      <c r="H77" s="62"/>
      <c r="I77" s="62"/>
      <c r="J77" s="62"/>
      <c r="K77" s="62"/>
      <c r="L77" s="62"/>
    </row>
    <row r="78" spans="1:14" x14ac:dyDescent="0.25">
      <c r="A78" s="95"/>
      <c r="B78" s="95"/>
      <c r="C78" s="65"/>
      <c r="D78" s="62"/>
      <c r="E78" s="62"/>
      <c r="F78" s="62"/>
      <c r="G78" s="62"/>
      <c r="H78" s="62"/>
      <c r="I78" s="62"/>
      <c r="J78" s="62"/>
      <c r="K78" s="62"/>
      <c r="L78" s="62"/>
    </row>
    <row r="79" spans="1:14" x14ac:dyDescent="0.25">
      <c r="A79" s="95"/>
      <c r="B79" s="95"/>
      <c r="C79" s="65"/>
      <c r="D79" s="62"/>
      <c r="E79" s="62"/>
      <c r="F79" s="62"/>
      <c r="G79" s="62"/>
      <c r="H79" s="62"/>
      <c r="I79" s="62"/>
      <c r="J79" s="62"/>
      <c r="K79" s="62"/>
      <c r="L79" s="62"/>
    </row>
    <row r="80" spans="1:14" x14ac:dyDescent="0.25">
      <c r="A80" s="95"/>
      <c r="B80" s="95"/>
      <c r="C80" s="65"/>
      <c r="D80" s="62"/>
      <c r="E80" s="62"/>
      <c r="F80" s="62"/>
      <c r="G80" s="62"/>
      <c r="H80" s="62"/>
      <c r="I80" s="62"/>
      <c r="J80" s="62"/>
      <c r="K80" s="62"/>
      <c r="L80" s="62"/>
    </row>
    <row r="81" spans="1:12" x14ac:dyDescent="0.25">
      <c r="A81" s="95"/>
      <c r="B81" s="95"/>
      <c r="C81" s="65"/>
      <c r="D81" s="62"/>
      <c r="E81" s="62"/>
      <c r="F81" s="62"/>
      <c r="G81" s="62"/>
      <c r="H81" s="62"/>
      <c r="I81" s="62"/>
      <c r="J81" s="62"/>
      <c r="K81" s="62"/>
      <c r="L81" s="62"/>
    </row>
    <row r="82" spans="1:12" x14ac:dyDescent="0.25">
      <c r="A82" s="95"/>
      <c r="B82" s="95"/>
      <c r="C82" s="65"/>
      <c r="D82" s="62"/>
      <c r="E82" s="62"/>
      <c r="F82" s="62"/>
      <c r="G82" s="62"/>
      <c r="H82" s="62"/>
      <c r="I82" s="62"/>
      <c r="J82" s="62"/>
      <c r="K82" s="62"/>
      <c r="L82" s="62"/>
    </row>
    <row r="83" spans="1:12" x14ac:dyDescent="0.25">
      <c r="A83" s="95"/>
      <c r="B83" s="95"/>
      <c r="C83" s="65"/>
      <c r="D83" s="62"/>
      <c r="E83" s="62"/>
      <c r="F83" s="62"/>
      <c r="G83" s="62"/>
      <c r="H83" s="62"/>
      <c r="I83" s="62"/>
      <c r="J83" s="62"/>
      <c r="K83" s="62"/>
      <c r="L83" s="62"/>
    </row>
    <row r="84" spans="1:12" x14ac:dyDescent="0.25">
      <c r="A84" s="95"/>
      <c r="B84" s="95"/>
      <c r="C84" s="65"/>
      <c r="D84" s="62"/>
      <c r="E84" s="62"/>
      <c r="F84" s="62"/>
      <c r="G84" s="62"/>
      <c r="H84" s="62"/>
      <c r="I84" s="62"/>
      <c r="J84" s="62"/>
      <c r="K84" s="62"/>
      <c r="L84" s="62"/>
    </row>
    <row r="85" spans="1:12" x14ac:dyDescent="0.25">
      <c r="A85" s="95"/>
      <c r="B85" s="95"/>
      <c r="C85" s="65"/>
      <c r="D85" s="62"/>
      <c r="E85" s="62"/>
      <c r="F85" s="62"/>
      <c r="G85" s="62"/>
      <c r="H85" s="62"/>
      <c r="I85" s="62"/>
      <c r="J85" s="62"/>
      <c r="K85" s="62"/>
      <c r="L85" s="62"/>
    </row>
    <row r="86" spans="1:12" x14ac:dyDescent="0.25">
      <c r="A86" s="95"/>
      <c r="B86" s="95"/>
      <c r="C86" s="65"/>
      <c r="D86" s="62"/>
      <c r="E86" s="62"/>
      <c r="F86" s="62"/>
      <c r="G86" s="62"/>
      <c r="H86" s="62"/>
      <c r="I86" s="62"/>
      <c r="J86" s="62"/>
      <c r="K86" s="62"/>
      <c r="L86" s="62"/>
    </row>
    <row r="87" spans="1:12" x14ac:dyDescent="0.25">
      <c r="A87" s="95"/>
      <c r="B87" s="95"/>
      <c r="C87" s="65"/>
      <c r="D87" s="62"/>
      <c r="E87" s="62"/>
      <c r="F87" s="62"/>
      <c r="G87" s="62"/>
      <c r="H87" s="62"/>
      <c r="I87" s="62"/>
      <c r="J87" s="62"/>
      <c r="K87" s="62"/>
      <c r="L87" s="62"/>
    </row>
    <row r="88" spans="1:12" x14ac:dyDescent="0.25">
      <c r="A88" s="95"/>
      <c r="B88" s="95"/>
      <c r="C88" s="65"/>
      <c r="D88" s="62"/>
      <c r="E88" s="62"/>
      <c r="F88" s="62"/>
      <c r="G88" s="62"/>
      <c r="H88" s="62"/>
      <c r="I88" s="62"/>
      <c r="J88" s="62"/>
      <c r="K88" s="62"/>
      <c r="L88" s="62"/>
    </row>
    <row r="89" spans="1:12" x14ac:dyDescent="0.25">
      <c r="A89" s="95"/>
      <c r="B89" s="95"/>
      <c r="C89" s="65"/>
      <c r="D89" s="62"/>
      <c r="E89" s="62"/>
      <c r="F89" s="62"/>
      <c r="G89" s="62"/>
      <c r="H89" s="62"/>
      <c r="I89" s="62"/>
      <c r="J89" s="62"/>
      <c r="K89" s="62"/>
      <c r="L89" s="62"/>
    </row>
    <row r="90" spans="1:12" x14ac:dyDescent="0.25">
      <c r="A90" s="95"/>
      <c r="B90" s="95"/>
      <c r="C90" s="65"/>
      <c r="D90" s="62"/>
      <c r="E90" s="62"/>
      <c r="F90" s="62"/>
      <c r="G90" s="62"/>
      <c r="H90" s="62"/>
      <c r="I90" s="62"/>
      <c r="J90" s="62"/>
      <c r="K90" s="62"/>
      <c r="L90" s="62"/>
    </row>
    <row r="91" spans="1:12" x14ac:dyDescent="0.25">
      <c r="A91" s="95"/>
      <c r="B91" s="95"/>
      <c r="C91" s="65"/>
      <c r="D91" s="62"/>
      <c r="E91" s="62"/>
      <c r="F91" s="62"/>
      <c r="G91" s="62"/>
      <c r="H91" s="62"/>
      <c r="I91" s="62"/>
      <c r="J91" s="62"/>
      <c r="K91" s="62"/>
      <c r="L91" s="62"/>
    </row>
    <row r="92" spans="1:12" x14ac:dyDescent="0.25">
      <c r="A92" s="95"/>
      <c r="B92" s="95"/>
      <c r="C92" s="65"/>
      <c r="D92" s="62"/>
      <c r="E92" s="62"/>
      <c r="F92" s="62"/>
      <c r="G92" s="62"/>
      <c r="H92" s="62"/>
      <c r="I92" s="62"/>
      <c r="J92" s="62"/>
      <c r="K92" s="62"/>
      <c r="L92" s="62"/>
    </row>
    <row r="93" spans="1:12" x14ac:dyDescent="0.25">
      <c r="A93" s="95"/>
      <c r="B93" s="95"/>
      <c r="C93" s="65"/>
      <c r="D93" s="62"/>
      <c r="E93" s="62"/>
      <c r="F93" s="62"/>
      <c r="G93" s="62"/>
      <c r="H93" s="62"/>
      <c r="I93" s="62"/>
      <c r="J93" s="62"/>
      <c r="K93" s="62"/>
      <c r="L93" s="62"/>
    </row>
    <row r="94" spans="1:12" ht="15.75" thickBot="1" x14ac:dyDescent="0.3">
      <c r="A94" s="380"/>
      <c r="B94" s="380" t="s">
        <v>172</v>
      </c>
      <c r="C94" s="381"/>
      <c r="D94" s="382"/>
      <c r="E94" s="62"/>
      <c r="F94" s="62"/>
      <c r="G94" s="62"/>
      <c r="H94" s="62"/>
      <c r="I94" s="62"/>
      <c r="J94" s="62"/>
      <c r="K94" s="62"/>
      <c r="L94" s="62"/>
    </row>
    <row r="95" spans="1:12" x14ac:dyDescent="0.25">
      <c r="A95" s="477" t="s">
        <v>4</v>
      </c>
      <c r="B95" s="478" t="s">
        <v>191</v>
      </c>
      <c r="C95" s="480" t="s">
        <v>89</v>
      </c>
      <c r="D95" s="481"/>
      <c r="E95" s="62"/>
      <c r="F95" s="62"/>
      <c r="G95" s="62"/>
      <c r="H95" s="62"/>
      <c r="I95" s="62"/>
      <c r="J95" s="62"/>
      <c r="K95" s="62"/>
      <c r="L95" s="62"/>
    </row>
    <row r="96" spans="1:12" ht="15.75" thickBot="1" x14ac:dyDescent="0.3">
      <c r="A96" s="477"/>
      <c r="B96" s="479"/>
      <c r="C96" s="383" t="s">
        <v>100</v>
      </c>
      <c r="D96" s="384" t="s">
        <v>91</v>
      </c>
      <c r="E96" s="62"/>
      <c r="F96" s="62"/>
      <c r="G96" s="62"/>
      <c r="H96" s="62"/>
      <c r="I96" s="62"/>
      <c r="J96" s="62"/>
      <c r="K96" s="62"/>
      <c r="L96" s="62"/>
    </row>
    <row r="97" spans="1:12" x14ac:dyDescent="0.25">
      <c r="A97" s="385">
        <v>1</v>
      </c>
      <c r="B97" s="386" t="s">
        <v>101</v>
      </c>
      <c r="C97" s="387">
        <f t="shared" ref="C97:D110" si="8">+K13+K34+K55</f>
        <v>160</v>
      </c>
      <c r="D97" s="388">
        <f t="shared" si="8"/>
        <v>183</v>
      </c>
      <c r="E97" s="389"/>
      <c r="F97" s="62"/>
      <c r="G97" s="62"/>
      <c r="H97" s="62"/>
      <c r="I97" s="62"/>
      <c r="J97" s="62"/>
      <c r="K97" s="62"/>
      <c r="L97" s="62"/>
    </row>
    <row r="98" spans="1:12" x14ac:dyDescent="0.25">
      <c r="A98" s="390">
        <v>2</v>
      </c>
      <c r="B98" s="391" t="s">
        <v>102</v>
      </c>
      <c r="C98" s="387">
        <f t="shared" si="8"/>
        <v>160</v>
      </c>
      <c r="D98" s="388">
        <f t="shared" si="8"/>
        <v>172</v>
      </c>
      <c r="E98" s="389"/>
      <c r="F98" s="62"/>
      <c r="G98" s="62"/>
      <c r="H98" s="62"/>
      <c r="I98" s="62"/>
      <c r="J98" s="62"/>
      <c r="K98" s="62"/>
      <c r="L98" s="62"/>
    </row>
    <row r="99" spans="1:12" x14ac:dyDescent="0.25">
      <c r="A99" s="390">
        <v>3</v>
      </c>
      <c r="B99" s="391" t="s">
        <v>103</v>
      </c>
      <c r="C99" s="387">
        <f t="shared" si="8"/>
        <v>930</v>
      </c>
      <c r="D99" s="388">
        <f t="shared" si="8"/>
        <v>950</v>
      </c>
      <c r="E99" s="389"/>
      <c r="F99" s="62"/>
      <c r="G99" s="62"/>
      <c r="H99" s="62"/>
      <c r="I99" s="62"/>
      <c r="J99" s="62"/>
      <c r="K99" s="62"/>
      <c r="L99" s="62"/>
    </row>
    <row r="100" spans="1:12" x14ac:dyDescent="0.25">
      <c r="A100" s="390">
        <v>4</v>
      </c>
      <c r="B100" s="391" t="s">
        <v>104</v>
      </c>
      <c r="C100" s="387">
        <f t="shared" si="8"/>
        <v>159</v>
      </c>
      <c r="D100" s="388">
        <f t="shared" si="8"/>
        <v>161</v>
      </c>
      <c r="E100" s="389"/>
      <c r="F100" s="62"/>
      <c r="G100" s="62"/>
      <c r="H100" s="62"/>
      <c r="I100" s="62"/>
      <c r="J100" s="62"/>
      <c r="K100" s="62"/>
      <c r="L100" s="62"/>
    </row>
    <row r="101" spans="1:12" x14ac:dyDescent="0.25">
      <c r="A101" s="390">
        <v>5</v>
      </c>
      <c r="B101" s="391" t="s">
        <v>105</v>
      </c>
      <c r="C101" s="387">
        <f t="shared" si="8"/>
        <v>4824</v>
      </c>
      <c r="D101" s="388">
        <f t="shared" si="8"/>
        <v>5030</v>
      </c>
      <c r="E101" s="389"/>
      <c r="F101" s="62"/>
      <c r="G101" s="62"/>
      <c r="H101" s="62"/>
      <c r="I101" s="62"/>
      <c r="J101" s="62"/>
      <c r="K101" s="62"/>
      <c r="L101" s="62"/>
    </row>
    <row r="102" spans="1:12" x14ac:dyDescent="0.25">
      <c r="A102" s="390">
        <v>6</v>
      </c>
      <c r="B102" s="391" t="s">
        <v>106</v>
      </c>
      <c r="C102" s="387">
        <f t="shared" si="8"/>
        <v>4000</v>
      </c>
      <c r="D102" s="388">
        <f t="shared" si="8"/>
        <v>4177</v>
      </c>
      <c r="E102" s="389"/>
      <c r="F102" s="62"/>
      <c r="G102" s="62"/>
      <c r="H102" s="62"/>
      <c r="I102" s="62"/>
      <c r="J102" s="62"/>
      <c r="K102" s="62"/>
      <c r="L102" s="62"/>
    </row>
    <row r="103" spans="1:12" x14ac:dyDescent="0.25">
      <c r="A103" s="390">
        <v>7</v>
      </c>
      <c r="B103" s="391" t="s">
        <v>107</v>
      </c>
      <c r="C103" s="387">
        <f t="shared" si="8"/>
        <v>1512</v>
      </c>
      <c r="D103" s="388">
        <f t="shared" si="8"/>
        <v>1684</v>
      </c>
      <c r="E103" s="389"/>
      <c r="F103" s="62"/>
      <c r="G103" s="62"/>
      <c r="H103" s="62"/>
      <c r="I103" s="62"/>
      <c r="J103" s="62"/>
      <c r="K103" s="62"/>
      <c r="L103" s="62"/>
    </row>
    <row r="104" spans="1:12" x14ac:dyDescent="0.25">
      <c r="A104" s="390">
        <v>8</v>
      </c>
      <c r="B104" s="391" t="s">
        <v>108</v>
      </c>
      <c r="C104" s="387">
        <f t="shared" si="8"/>
        <v>1850</v>
      </c>
      <c r="D104" s="388">
        <f t="shared" si="8"/>
        <v>2393</v>
      </c>
      <c r="E104" s="389"/>
      <c r="F104" s="62"/>
      <c r="G104" s="62"/>
      <c r="H104" s="62"/>
      <c r="I104" s="62"/>
      <c r="J104" s="62"/>
      <c r="K104" s="62"/>
      <c r="L104" s="62"/>
    </row>
    <row r="105" spans="1:12" x14ac:dyDescent="0.25">
      <c r="A105" s="390">
        <v>9</v>
      </c>
      <c r="B105" s="391" t="s">
        <v>109</v>
      </c>
      <c r="C105" s="387">
        <f t="shared" si="8"/>
        <v>11780</v>
      </c>
      <c r="D105" s="388">
        <f t="shared" si="8"/>
        <v>12625</v>
      </c>
      <c r="E105" s="389"/>
      <c r="F105" s="62"/>
      <c r="G105" s="62"/>
      <c r="H105" s="62"/>
      <c r="I105" s="62"/>
      <c r="J105" s="62"/>
      <c r="K105" s="62"/>
      <c r="L105" s="62"/>
    </row>
    <row r="106" spans="1:12" x14ac:dyDescent="0.25">
      <c r="A106" s="390">
        <v>10</v>
      </c>
      <c r="B106" s="391" t="s">
        <v>110</v>
      </c>
      <c r="C106" s="387">
        <f t="shared" si="8"/>
        <v>4900</v>
      </c>
      <c r="D106" s="388">
        <f t="shared" si="8"/>
        <v>5050</v>
      </c>
      <c r="E106" s="389"/>
      <c r="F106" s="62"/>
      <c r="G106" s="62"/>
      <c r="H106" s="62"/>
      <c r="I106" s="62"/>
      <c r="J106" s="62"/>
      <c r="K106" s="62"/>
      <c r="L106" s="62"/>
    </row>
    <row r="107" spans="1:12" x14ac:dyDescent="0.25">
      <c r="A107" s="390">
        <v>11</v>
      </c>
      <c r="B107" s="391" t="s">
        <v>111</v>
      </c>
      <c r="C107" s="387">
        <f t="shared" si="8"/>
        <v>510</v>
      </c>
      <c r="D107" s="388">
        <f t="shared" si="8"/>
        <v>519</v>
      </c>
      <c r="E107" s="389"/>
      <c r="F107" s="62"/>
      <c r="G107" s="62"/>
      <c r="H107" s="62"/>
      <c r="I107" s="62"/>
      <c r="J107" s="62"/>
      <c r="K107" s="62"/>
      <c r="L107" s="62"/>
    </row>
    <row r="108" spans="1:12" ht="24" x14ac:dyDescent="0.25">
      <c r="A108" s="390">
        <v>12</v>
      </c>
      <c r="B108" s="391" t="s">
        <v>112</v>
      </c>
      <c r="C108" s="387">
        <f t="shared" si="8"/>
        <v>215</v>
      </c>
      <c r="D108" s="388">
        <f t="shared" si="8"/>
        <v>256</v>
      </c>
      <c r="E108" s="389"/>
      <c r="F108" s="62"/>
      <c r="G108" s="62"/>
      <c r="H108" s="62"/>
      <c r="I108" s="62"/>
      <c r="J108" s="62"/>
      <c r="K108" s="62"/>
      <c r="L108" s="62"/>
    </row>
    <row r="109" spans="1:12" x14ac:dyDescent="0.25">
      <c r="A109" s="390">
        <v>13</v>
      </c>
      <c r="B109" s="392" t="s">
        <v>113</v>
      </c>
      <c r="C109" s="387">
        <f t="shared" si="8"/>
        <v>992</v>
      </c>
      <c r="D109" s="388">
        <f t="shared" si="8"/>
        <v>1291</v>
      </c>
      <c r="E109" s="389"/>
      <c r="F109" s="62"/>
      <c r="G109" s="62"/>
      <c r="H109" s="62"/>
      <c r="I109" s="62"/>
      <c r="J109" s="62"/>
      <c r="K109" s="62"/>
      <c r="L109" s="62"/>
    </row>
    <row r="110" spans="1:12" x14ac:dyDescent="0.25">
      <c r="A110" s="390">
        <v>14</v>
      </c>
      <c r="B110" s="392" t="s">
        <v>114</v>
      </c>
      <c r="C110" s="387">
        <f t="shared" si="8"/>
        <v>20</v>
      </c>
      <c r="D110" s="388">
        <f t="shared" si="8"/>
        <v>22</v>
      </c>
      <c r="E110" s="389"/>
      <c r="F110" s="62"/>
      <c r="G110" s="62"/>
      <c r="H110" s="62"/>
      <c r="I110" s="62"/>
      <c r="J110" s="62"/>
      <c r="K110" s="62"/>
      <c r="L110" s="62"/>
    </row>
    <row r="111" spans="1:12" x14ac:dyDescent="0.25">
      <c r="A111" s="390">
        <v>15</v>
      </c>
      <c r="B111" s="392" t="s">
        <v>115</v>
      </c>
      <c r="C111" s="387">
        <f>+K27+K48+K69</f>
        <v>670</v>
      </c>
      <c r="D111" s="388">
        <f>+L27+L48+L69</f>
        <v>821</v>
      </c>
      <c r="E111" s="389"/>
      <c r="F111" s="62"/>
      <c r="G111" s="62"/>
      <c r="H111" s="62"/>
      <c r="I111" s="62"/>
      <c r="J111" s="62"/>
      <c r="K111" s="62"/>
      <c r="L111" s="62"/>
    </row>
    <row r="112" spans="1:12" ht="15.75" thickBot="1" x14ac:dyDescent="0.3">
      <c r="A112" s="390">
        <v>16</v>
      </c>
      <c r="B112" s="392" t="s">
        <v>145</v>
      </c>
      <c r="C112" s="387">
        <f>+K28+K49+K70</f>
        <v>80</v>
      </c>
      <c r="D112" s="388">
        <f>+L28+L49+L70</f>
        <v>84</v>
      </c>
      <c r="E112" s="389"/>
      <c r="F112" s="62"/>
      <c r="G112" s="62"/>
      <c r="H112" s="62"/>
      <c r="I112" s="62"/>
      <c r="J112" s="62"/>
      <c r="K112" s="62"/>
      <c r="L112" s="62"/>
    </row>
    <row r="113" spans="1:12" ht="15.75" thickBot="1" x14ac:dyDescent="0.3">
      <c r="A113" s="482" t="s">
        <v>116</v>
      </c>
      <c r="B113" s="483"/>
      <c r="C113" s="393">
        <f>SUM(C97:C112)</f>
        <v>32762</v>
      </c>
      <c r="D113" s="394">
        <f>SUM(D97:D112)</f>
        <v>35418</v>
      </c>
      <c r="E113" s="62"/>
      <c r="F113" s="62"/>
      <c r="G113" s="62"/>
      <c r="H113" s="62"/>
      <c r="I113" s="62"/>
      <c r="J113" s="62"/>
      <c r="K113" s="62"/>
      <c r="L113" s="62"/>
    </row>
    <row r="114" spans="1:12" x14ac:dyDescent="0.25">
      <c r="A114" s="95"/>
      <c r="B114" s="95"/>
      <c r="C114" s="65"/>
      <c r="D114" s="62"/>
      <c r="E114" s="62"/>
      <c r="F114" s="62"/>
      <c r="G114" s="62"/>
      <c r="H114" s="62"/>
      <c r="I114" s="62"/>
      <c r="J114" s="62"/>
      <c r="K114" s="62"/>
      <c r="L114" s="62"/>
    </row>
    <row r="115" spans="1:12" x14ac:dyDescent="0.25">
      <c r="A115" s="95"/>
      <c r="B115" s="95"/>
      <c r="C115" s="65"/>
      <c r="D115" s="62"/>
      <c r="E115" s="62"/>
      <c r="F115" s="62"/>
      <c r="G115" s="62"/>
      <c r="H115" s="62"/>
      <c r="I115" s="62"/>
      <c r="J115" s="62"/>
      <c r="K115" s="62"/>
      <c r="L115" s="62"/>
    </row>
    <row r="116" spans="1:12" x14ac:dyDescent="0.25">
      <c r="A116" s="95"/>
      <c r="B116" s="95"/>
      <c r="C116" s="65"/>
      <c r="D116" s="62"/>
      <c r="E116" s="62"/>
      <c r="F116" s="62"/>
      <c r="G116" s="62"/>
      <c r="H116" s="62"/>
      <c r="I116" s="62"/>
      <c r="J116" s="62"/>
      <c r="K116" s="62"/>
      <c r="L116" s="62"/>
    </row>
    <row r="117" spans="1:12" x14ac:dyDescent="0.25">
      <c r="A117" s="95"/>
      <c r="B117" s="95"/>
      <c r="C117" s="65"/>
      <c r="D117" s="62"/>
      <c r="E117" s="62"/>
      <c r="F117" s="62"/>
      <c r="G117" s="62"/>
      <c r="H117" s="62"/>
      <c r="I117" s="62"/>
      <c r="J117" s="62"/>
      <c r="K117" s="62"/>
      <c r="L117" s="62"/>
    </row>
    <row r="118" spans="1:12" x14ac:dyDescent="0.25">
      <c r="A118" s="95"/>
      <c r="B118" s="95"/>
      <c r="C118" s="65"/>
      <c r="D118" s="62"/>
      <c r="E118" s="62"/>
      <c r="F118" s="62"/>
      <c r="G118" s="62"/>
      <c r="H118" s="62"/>
      <c r="I118" s="62"/>
      <c r="J118" s="62"/>
      <c r="K118" s="62"/>
      <c r="L118" s="62"/>
    </row>
    <row r="119" spans="1:12" x14ac:dyDescent="0.25">
      <c r="A119" s="95"/>
      <c r="B119" s="95"/>
      <c r="C119" s="65"/>
      <c r="D119" s="62"/>
      <c r="E119" s="62"/>
      <c r="F119" s="62"/>
      <c r="G119" s="62"/>
      <c r="H119" s="62"/>
      <c r="I119" s="62"/>
      <c r="J119" s="62"/>
      <c r="K119" s="62"/>
      <c r="L119" s="62"/>
    </row>
    <row r="120" spans="1:12" x14ac:dyDescent="0.25">
      <c r="A120" s="95"/>
      <c r="B120" s="95"/>
      <c r="C120" s="65"/>
      <c r="D120" s="62"/>
      <c r="E120" s="62"/>
      <c r="F120" s="62"/>
      <c r="G120" s="62"/>
      <c r="H120" s="62"/>
      <c r="I120" s="62"/>
      <c r="J120" s="62"/>
      <c r="K120" s="62"/>
      <c r="L120" s="62"/>
    </row>
    <row r="121" spans="1:12" x14ac:dyDescent="0.25">
      <c r="A121" s="95"/>
      <c r="B121" s="95"/>
      <c r="C121" s="65"/>
      <c r="D121" s="62"/>
      <c r="E121" s="62"/>
      <c r="F121" s="62"/>
      <c r="G121" s="62"/>
      <c r="H121" s="62"/>
      <c r="I121" s="62"/>
      <c r="J121" s="62"/>
      <c r="K121" s="62"/>
      <c r="L121" s="62"/>
    </row>
    <row r="122" spans="1:12" x14ac:dyDescent="0.25">
      <c r="A122" s="95"/>
      <c r="B122" s="95"/>
      <c r="C122" s="65"/>
      <c r="D122" s="62"/>
      <c r="E122" s="62"/>
      <c r="F122" s="62"/>
      <c r="G122" s="62"/>
      <c r="H122" s="62"/>
      <c r="I122" s="62"/>
      <c r="J122" s="62"/>
      <c r="K122" s="62"/>
      <c r="L122" s="62"/>
    </row>
    <row r="123" spans="1:12" x14ac:dyDescent="0.25">
      <c r="A123" s="95"/>
      <c r="B123" s="95"/>
      <c r="C123" s="65"/>
      <c r="D123" s="62"/>
      <c r="E123" s="62"/>
      <c r="F123" s="62"/>
      <c r="G123" s="62"/>
      <c r="H123" s="62"/>
      <c r="I123" s="62"/>
      <c r="J123" s="62"/>
      <c r="K123" s="62"/>
      <c r="L123" s="62"/>
    </row>
    <row r="124" spans="1:12" x14ac:dyDescent="0.25">
      <c r="A124" s="95"/>
      <c r="B124" s="95"/>
      <c r="C124" s="65"/>
      <c r="D124" s="62"/>
      <c r="E124" s="62"/>
      <c r="F124" s="62"/>
      <c r="G124" s="62"/>
      <c r="H124" s="62"/>
      <c r="I124" s="62"/>
      <c r="J124" s="62"/>
      <c r="K124" s="62"/>
      <c r="L124" s="62"/>
    </row>
    <row r="125" spans="1:12" x14ac:dyDescent="0.25">
      <c r="A125" s="95"/>
      <c r="B125" s="95"/>
      <c r="C125" s="65"/>
      <c r="D125" s="62"/>
      <c r="E125" s="62"/>
      <c r="F125" s="62"/>
      <c r="G125" s="62"/>
      <c r="H125" s="62"/>
      <c r="I125" s="62"/>
      <c r="J125" s="62"/>
      <c r="K125" s="62"/>
      <c r="L125" s="62"/>
    </row>
    <row r="126" spans="1:12" x14ac:dyDescent="0.25">
      <c r="A126" s="95"/>
      <c r="B126" s="95"/>
      <c r="C126" s="65"/>
      <c r="D126" s="62"/>
      <c r="E126" s="62"/>
      <c r="F126" s="62"/>
      <c r="G126" s="62"/>
      <c r="H126" s="62"/>
      <c r="I126" s="62"/>
      <c r="J126" s="62"/>
      <c r="K126" s="62"/>
      <c r="L126" s="62"/>
    </row>
    <row r="127" spans="1:12" hidden="1" x14ac:dyDescent="0.25">
      <c r="A127" s="95"/>
      <c r="B127" s="95"/>
      <c r="C127" s="65"/>
      <c r="D127" s="62"/>
      <c r="E127" s="62"/>
      <c r="F127" s="62"/>
      <c r="G127" s="62"/>
      <c r="H127" s="62"/>
      <c r="I127" s="62"/>
      <c r="J127" s="62"/>
      <c r="K127" s="62"/>
      <c r="L127" s="62"/>
    </row>
    <row r="128" spans="1:12" hidden="1" x14ac:dyDescent="0.25">
      <c r="A128" s="95"/>
      <c r="B128" s="95"/>
      <c r="C128" s="65"/>
      <c r="D128" s="62"/>
      <c r="E128" s="62"/>
      <c r="F128" s="62"/>
      <c r="G128" s="62"/>
      <c r="H128" s="62"/>
      <c r="I128" s="62"/>
      <c r="J128" s="62"/>
      <c r="K128" s="62"/>
      <c r="L128" s="62"/>
    </row>
    <row r="129" spans="1:12" hidden="1" x14ac:dyDescent="0.25">
      <c r="A129" s="95"/>
      <c r="B129" s="95"/>
      <c r="C129" s="65"/>
      <c r="D129" s="62"/>
      <c r="E129" s="62"/>
      <c r="F129" s="62"/>
      <c r="G129" s="62"/>
      <c r="H129" s="62"/>
      <c r="I129" s="62"/>
      <c r="J129" s="62"/>
      <c r="K129" s="62"/>
      <c r="L129" s="62"/>
    </row>
    <row r="130" spans="1:12" x14ac:dyDescent="0.25">
      <c r="A130" s="95"/>
      <c r="B130" s="95"/>
      <c r="C130" s="65"/>
      <c r="D130" s="62"/>
      <c r="E130" s="62"/>
      <c r="F130" s="62"/>
      <c r="G130" s="62"/>
      <c r="H130" s="62"/>
      <c r="I130" s="62"/>
      <c r="J130" s="62"/>
      <c r="K130" s="62"/>
      <c r="L130" s="62"/>
    </row>
    <row r="131" spans="1:12" x14ac:dyDescent="0.25">
      <c r="A131" s="95"/>
      <c r="B131" s="95"/>
      <c r="C131" s="65"/>
      <c r="D131" s="62"/>
      <c r="E131" s="62"/>
      <c r="F131" s="62"/>
      <c r="G131" s="62"/>
      <c r="H131" s="62"/>
      <c r="I131" s="62"/>
      <c r="J131" s="62"/>
      <c r="K131" s="62"/>
      <c r="L131" s="62"/>
    </row>
    <row r="132" spans="1:12" x14ac:dyDescent="0.25">
      <c r="A132" s="95"/>
      <c r="B132" s="95"/>
      <c r="C132" s="65"/>
      <c r="D132" s="62"/>
      <c r="E132" s="62"/>
      <c r="F132" s="62"/>
      <c r="G132" s="62"/>
      <c r="H132" s="62"/>
      <c r="I132" s="62"/>
      <c r="J132" s="62"/>
      <c r="K132" s="62"/>
      <c r="L132" s="62"/>
    </row>
    <row r="133" spans="1:12" x14ac:dyDescent="0.25">
      <c r="A133" s="95"/>
      <c r="B133" s="95"/>
      <c r="C133" s="65"/>
      <c r="D133" s="62"/>
      <c r="E133" s="62"/>
      <c r="F133" s="62"/>
      <c r="G133" s="62"/>
      <c r="H133" s="62"/>
      <c r="I133" s="62"/>
      <c r="J133" s="62"/>
      <c r="K133" s="62"/>
      <c r="L133" s="62"/>
    </row>
    <row r="134" spans="1:12" x14ac:dyDescent="0.25">
      <c r="A134" s="95"/>
      <c r="B134" s="95"/>
      <c r="C134" s="65"/>
      <c r="D134" s="62"/>
      <c r="E134" s="62"/>
      <c r="F134" s="62"/>
      <c r="G134" s="62"/>
      <c r="H134" s="62"/>
      <c r="I134" s="62"/>
      <c r="J134" s="62"/>
      <c r="K134" s="62"/>
      <c r="L134" s="62"/>
    </row>
    <row r="135" spans="1:12" x14ac:dyDescent="0.25">
      <c r="A135" s="95"/>
      <c r="B135" s="95"/>
      <c r="C135" s="65"/>
      <c r="D135" s="62"/>
      <c r="E135" s="62"/>
      <c r="F135" s="62"/>
      <c r="G135" s="62"/>
      <c r="H135" s="62"/>
      <c r="I135" s="62"/>
      <c r="J135" s="62"/>
      <c r="K135" s="62"/>
      <c r="L135" s="62"/>
    </row>
    <row r="137" spans="1:12" x14ac:dyDescent="0.25">
      <c r="B137" s="43" t="s">
        <v>53</v>
      </c>
      <c r="C137" s="12" t="s">
        <v>79</v>
      </c>
      <c r="D137" s="12"/>
      <c r="E137" s="12"/>
      <c r="F137" s="27" t="s">
        <v>117</v>
      </c>
      <c r="H137" t="s">
        <v>121</v>
      </c>
    </row>
    <row r="138" spans="1:12" ht="15" customHeight="1" x14ac:dyDescent="0.25">
      <c r="C138" s="432" t="s">
        <v>118</v>
      </c>
      <c r="D138" s="432"/>
      <c r="E138" s="432"/>
      <c r="F138" s="27"/>
      <c r="G138" s="27"/>
      <c r="H138" s="27" t="s">
        <v>196</v>
      </c>
      <c r="I138" s="27"/>
      <c r="J138" s="27"/>
      <c r="K138" s="27"/>
    </row>
    <row r="139" spans="1:12" ht="15" customHeight="1" x14ac:dyDescent="0.25">
      <c r="C139" s="432" t="s">
        <v>119</v>
      </c>
      <c r="D139" s="432"/>
      <c r="E139" s="432"/>
      <c r="F139" s="27"/>
      <c r="G139" s="27"/>
      <c r="H139" s="27" t="s">
        <v>197</v>
      </c>
      <c r="I139" s="27"/>
      <c r="J139" s="27"/>
      <c r="K139" s="27"/>
    </row>
    <row r="140" spans="1:12" x14ac:dyDescent="0.25">
      <c r="B140" s="43" t="s">
        <v>58</v>
      </c>
      <c r="C140" s="27" t="s">
        <v>219</v>
      </c>
      <c r="G140" s="27"/>
    </row>
  </sheetData>
  <mergeCells count="40">
    <mergeCell ref="C138:E138"/>
    <mergeCell ref="C139:E139"/>
    <mergeCell ref="M53:N53"/>
    <mergeCell ref="A71:B71"/>
    <mergeCell ref="A95:A96"/>
    <mergeCell ref="B95:B96"/>
    <mergeCell ref="C95:D95"/>
    <mergeCell ref="A113:B11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workbookViewId="0">
      <selection activeCell="A7" sqref="A7"/>
    </sheetView>
  </sheetViews>
  <sheetFormatPr baseColWidth="10" defaultRowHeight="13.5" x14ac:dyDescent="0.25"/>
  <cols>
    <col min="1" max="1" width="5.140625" style="114" customWidth="1"/>
    <col min="2" max="2" width="62.140625" style="113" bestFit="1" customWidth="1"/>
    <col min="3" max="3" width="18.28515625" style="115" bestFit="1" customWidth="1"/>
    <col min="4" max="4" width="14.42578125" style="113" hidden="1" customWidth="1"/>
    <col min="5" max="7" width="15.5703125" style="113" hidden="1" customWidth="1"/>
    <col min="8" max="256" width="11.42578125" style="113"/>
    <col min="257" max="257" width="5.140625" style="113" customWidth="1"/>
    <col min="258" max="258" width="62.140625" style="113" bestFit="1" customWidth="1"/>
    <col min="259" max="259" width="18.28515625" style="113" bestFit="1" customWidth="1"/>
    <col min="260" max="263" width="0" style="113" hidden="1" customWidth="1"/>
    <col min="264" max="512" width="11.42578125" style="113"/>
    <col min="513" max="513" width="5.140625" style="113" customWidth="1"/>
    <col min="514" max="514" width="62.140625" style="113" bestFit="1" customWidth="1"/>
    <col min="515" max="515" width="18.28515625" style="113" bestFit="1" customWidth="1"/>
    <col min="516" max="519" width="0" style="113" hidden="1" customWidth="1"/>
    <col min="520" max="768" width="11.42578125" style="113"/>
    <col min="769" max="769" width="5.140625" style="113" customWidth="1"/>
    <col min="770" max="770" width="62.140625" style="113" bestFit="1" customWidth="1"/>
    <col min="771" max="771" width="18.28515625" style="113" bestFit="1" customWidth="1"/>
    <col min="772" max="775" width="0" style="113" hidden="1" customWidth="1"/>
    <col min="776" max="1024" width="11.42578125" style="113"/>
    <col min="1025" max="1025" width="5.140625" style="113" customWidth="1"/>
    <col min="1026" max="1026" width="62.140625" style="113" bestFit="1" customWidth="1"/>
    <col min="1027" max="1027" width="18.28515625" style="113" bestFit="1" customWidth="1"/>
    <col min="1028" max="1031" width="0" style="113" hidden="1" customWidth="1"/>
    <col min="1032" max="1280" width="11.42578125" style="113"/>
    <col min="1281" max="1281" width="5.140625" style="113" customWidth="1"/>
    <col min="1282" max="1282" width="62.140625" style="113" bestFit="1" customWidth="1"/>
    <col min="1283" max="1283" width="18.28515625" style="113" bestFit="1" customWidth="1"/>
    <col min="1284" max="1287" width="0" style="113" hidden="1" customWidth="1"/>
    <col min="1288" max="1536" width="11.42578125" style="113"/>
    <col min="1537" max="1537" width="5.140625" style="113" customWidth="1"/>
    <col min="1538" max="1538" width="62.140625" style="113" bestFit="1" customWidth="1"/>
    <col min="1539" max="1539" width="18.28515625" style="113" bestFit="1" customWidth="1"/>
    <col min="1540" max="1543" width="0" style="113" hidden="1" customWidth="1"/>
    <col min="1544" max="1792" width="11.42578125" style="113"/>
    <col min="1793" max="1793" width="5.140625" style="113" customWidth="1"/>
    <col min="1794" max="1794" width="62.140625" style="113" bestFit="1" customWidth="1"/>
    <col min="1795" max="1795" width="18.28515625" style="113" bestFit="1" customWidth="1"/>
    <col min="1796" max="1799" width="0" style="113" hidden="1" customWidth="1"/>
    <col min="1800" max="2048" width="11.42578125" style="113"/>
    <col min="2049" max="2049" width="5.140625" style="113" customWidth="1"/>
    <col min="2050" max="2050" width="62.140625" style="113" bestFit="1" customWidth="1"/>
    <col min="2051" max="2051" width="18.28515625" style="113" bestFit="1" customWidth="1"/>
    <col min="2052" max="2055" width="0" style="113" hidden="1" customWidth="1"/>
    <col min="2056" max="2304" width="11.42578125" style="113"/>
    <col min="2305" max="2305" width="5.140625" style="113" customWidth="1"/>
    <col min="2306" max="2306" width="62.140625" style="113" bestFit="1" customWidth="1"/>
    <col min="2307" max="2307" width="18.28515625" style="113" bestFit="1" customWidth="1"/>
    <col min="2308" max="2311" width="0" style="113" hidden="1" customWidth="1"/>
    <col min="2312" max="2560" width="11.42578125" style="113"/>
    <col min="2561" max="2561" width="5.140625" style="113" customWidth="1"/>
    <col min="2562" max="2562" width="62.140625" style="113" bestFit="1" customWidth="1"/>
    <col min="2563" max="2563" width="18.28515625" style="113" bestFit="1" customWidth="1"/>
    <col min="2564" max="2567" width="0" style="113" hidden="1" customWidth="1"/>
    <col min="2568" max="2816" width="11.42578125" style="113"/>
    <col min="2817" max="2817" width="5.140625" style="113" customWidth="1"/>
    <col min="2818" max="2818" width="62.140625" style="113" bestFit="1" customWidth="1"/>
    <col min="2819" max="2819" width="18.28515625" style="113" bestFit="1" customWidth="1"/>
    <col min="2820" max="2823" width="0" style="113" hidden="1" customWidth="1"/>
    <col min="2824" max="3072" width="11.42578125" style="113"/>
    <col min="3073" max="3073" width="5.140625" style="113" customWidth="1"/>
    <col min="3074" max="3074" width="62.140625" style="113" bestFit="1" customWidth="1"/>
    <col min="3075" max="3075" width="18.28515625" style="113" bestFit="1" customWidth="1"/>
    <col min="3076" max="3079" width="0" style="113" hidden="1" customWidth="1"/>
    <col min="3080" max="3328" width="11.42578125" style="113"/>
    <col min="3329" max="3329" width="5.140625" style="113" customWidth="1"/>
    <col min="3330" max="3330" width="62.140625" style="113" bestFit="1" customWidth="1"/>
    <col min="3331" max="3331" width="18.28515625" style="113" bestFit="1" customWidth="1"/>
    <col min="3332" max="3335" width="0" style="113" hidden="1" customWidth="1"/>
    <col min="3336" max="3584" width="11.42578125" style="113"/>
    <col min="3585" max="3585" width="5.140625" style="113" customWidth="1"/>
    <col min="3586" max="3586" width="62.140625" style="113" bestFit="1" customWidth="1"/>
    <col min="3587" max="3587" width="18.28515625" style="113" bestFit="1" customWidth="1"/>
    <col min="3588" max="3591" width="0" style="113" hidden="1" customWidth="1"/>
    <col min="3592" max="3840" width="11.42578125" style="113"/>
    <col min="3841" max="3841" width="5.140625" style="113" customWidth="1"/>
    <col min="3842" max="3842" width="62.140625" style="113" bestFit="1" customWidth="1"/>
    <col min="3843" max="3843" width="18.28515625" style="113" bestFit="1" customWidth="1"/>
    <col min="3844" max="3847" width="0" style="113" hidden="1" customWidth="1"/>
    <col min="3848" max="4096" width="11.42578125" style="113"/>
    <col min="4097" max="4097" width="5.140625" style="113" customWidth="1"/>
    <col min="4098" max="4098" width="62.140625" style="113" bestFit="1" customWidth="1"/>
    <col min="4099" max="4099" width="18.28515625" style="113" bestFit="1" customWidth="1"/>
    <col min="4100" max="4103" width="0" style="113" hidden="1" customWidth="1"/>
    <col min="4104" max="4352" width="11.42578125" style="113"/>
    <col min="4353" max="4353" width="5.140625" style="113" customWidth="1"/>
    <col min="4354" max="4354" width="62.140625" style="113" bestFit="1" customWidth="1"/>
    <col min="4355" max="4355" width="18.28515625" style="113" bestFit="1" customWidth="1"/>
    <col min="4356" max="4359" width="0" style="113" hidden="1" customWidth="1"/>
    <col min="4360" max="4608" width="11.42578125" style="113"/>
    <col min="4609" max="4609" width="5.140625" style="113" customWidth="1"/>
    <col min="4610" max="4610" width="62.140625" style="113" bestFit="1" customWidth="1"/>
    <col min="4611" max="4611" width="18.28515625" style="113" bestFit="1" customWidth="1"/>
    <col min="4612" max="4615" width="0" style="113" hidden="1" customWidth="1"/>
    <col min="4616" max="4864" width="11.42578125" style="113"/>
    <col min="4865" max="4865" width="5.140625" style="113" customWidth="1"/>
    <col min="4866" max="4866" width="62.140625" style="113" bestFit="1" customWidth="1"/>
    <col min="4867" max="4867" width="18.28515625" style="113" bestFit="1" customWidth="1"/>
    <col min="4868" max="4871" width="0" style="113" hidden="1" customWidth="1"/>
    <col min="4872" max="5120" width="11.42578125" style="113"/>
    <col min="5121" max="5121" width="5.140625" style="113" customWidth="1"/>
    <col min="5122" max="5122" width="62.140625" style="113" bestFit="1" customWidth="1"/>
    <col min="5123" max="5123" width="18.28515625" style="113" bestFit="1" customWidth="1"/>
    <col min="5124" max="5127" width="0" style="113" hidden="1" customWidth="1"/>
    <col min="5128" max="5376" width="11.42578125" style="113"/>
    <col min="5377" max="5377" width="5.140625" style="113" customWidth="1"/>
    <col min="5378" max="5378" width="62.140625" style="113" bestFit="1" customWidth="1"/>
    <col min="5379" max="5379" width="18.28515625" style="113" bestFit="1" customWidth="1"/>
    <col min="5380" max="5383" width="0" style="113" hidden="1" customWidth="1"/>
    <col min="5384" max="5632" width="11.42578125" style="113"/>
    <col min="5633" max="5633" width="5.140625" style="113" customWidth="1"/>
    <col min="5634" max="5634" width="62.140625" style="113" bestFit="1" customWidth="1"/>
    <col min="5635" max="5635" width="18.28515625" style="113" bestFit="1" customWidth="1"/>
    <col min="5636" max="5639" width="0" style="113" hidden="1" customWidth="1"/>
    <col min="5640" max="5888" width="11.42578125" style="113"/>
    <col min="5889" max="5889" width="5.140625" style="113" customWidth="1"/>
    <col min="5890" max="5890" width="62.140625" style="113" bestFit="1" customWidth="1"/>
    <col min="5891" max="5891" width="18.28515625" style="113" bestFit="1" customWidth="1"/>
    <col min="5892" max="5895" width="0" style="113" hidden="1" customWidth="1"/>
    <col min="5896" max="6144" width="11.42578125" style="113"/>
    <col min="6145" max="6145" width="5.140625" style="113" customWidth="1"/>
    <col min="6146" max="6146" width="62.140625" style="113" bestFit="1" customWidth="1"/>
    <col min="6147" max="6147" width="18.28515625" style="113" bestFit="1" customWidth="1"/>
    <col min="6148" max="6151" width="0" style="113" hidden="1" customWidth="1"/>
    <col min="6152" max="6400" width="11.42578125" style="113"/>
    <col min="6401" max="6401" width="5.140625" style="113" customWidth="1"/>
    <col min="6402" max="6402" width="62.140625" style="113" bestFit="1" customWidth="1"/>
    <col min="6403" max="6403" width="18.28515625" style="113" bestFit="1" customWidth="1"/>
    <col min="6404" max="6407" width="0" style="113" hidden="1" customWidth="1"/>
    <col min="6408" max="6656" width="11.42578125" style="113"/>
    <col min="6657" max="6657" width="5.140625" style="113" customWidth="1"/>
    <col min="6658" max="6658" width="62.140625" style="113" bestFit="1" customWidth="1"/>
    <col min="6659" max="6659" width="18.28515625" style="113" bestFit="1" customWidth="1"/>
    <col min="6660" max="6663" width="0" style="113" hidden="1" customWidth="1"/>
    <col min="6664" max="6912" width="11.42578125" style="113"/>
    <col min="6913" max="6913" width="5.140625" style="113" customWidth="1"/>
    <col min="6914" max="6914" width="62.140625" style="113" bestFit="1" customWidth="1"/>
    <col min="6915" max="6915" width="18.28515625" style="113" bestFit="1" customWidth="1"/>
    <col min="6916" max="6919" width="0" style="113" hidden="1" customWidth="1"/>
    <col min="6920" max="7168" width="11.42578125" style="113"/>
    <col min="7169" max="7169" width="5.140625" style="113" customWidth="1"/>
    <col min="7170" max="7170" width="62.140625" style="113" bestFit="1" customWidth="1"/>
    <col min="7171" max="7171" width="18.28515625" style="113" bestFit="1" customWidth="1"/>
    <col min="7172" max="7175" width="0" style="113" hidden="1" customWidth="1"/>
    <col min="7176" max="7424" width="11.42578125" style="113"/>
    <col min="7425" max="7425" width="5.140625" style="113" customWidth="1"/>
    <col min="7426" max="7426" width="62.140625" style="113" bestFit="1" customWidth="1"/>
    <col min="7427" max="7427" width="18.28515625" style="113" bestFit="1" customWidth="1"/>
    <col min="7428" max="7431" width="0" style="113" hidden="1" customWidth="1"/>
    <col min="7432" max="7680" width="11.42578125" style="113"/>
    <col min="7681" max="7681" width="5.140625" style="113" customWidth="1"/>
    <col min="7682" max="7682" width="62.140625" style="113" bestFit="1" customWidth="1"/>
    <col min="7683" max="7683" width="18.28515625" style="113" bestFit="1" customWidth="1"/>
    <col min="7684" max="7687" width="0" style="113" hidden="1" customWidth="1"/>
    <col min="7688" max="7936" width="11.42578125" style="113"/>
    <col min="7937" max="7937" width="5.140625" style="113" customWidth="1"/>
    <col min="7938" max="7938" width="62.140625" style="113" bestFit="1" customWidth="1"/>
    <col min="7939" max="7939" width="18.28515625" style="113" bestFit="1" customWidth="1"/>
    <col min="7940" max="7943" width="0" style="113" hidden="1" customWidth="1"/>
    <col min="7944" max="8192" width="11.42578125" style="113"/>
    <col min="8193" max="8193" width="5.140625" style="113" customWidth="1"/>
    <col min="8194" max="8194" width="62.140625" style="113" bestFit="1" customWidth="1"/>
    <col min="8195" max="8195" width="18.28515625" style="113" bestFit="1" customWidth="1"/>
    <col min="8196" max="8199" width="0" style="113" hidden="1" customWidth="1"/>
    <col min="8200" max="8448" width="11.42578125" style="113"/>
    <col min="8449" max="8449" width="5.140625" style="113" customWidth="1"/>
    <col min="8450" max="8450" width="62.140625" style="113" bestFit="1" customWidth="1"/>
    <col min="8451" max="8451" width="18.28515625" style="113" bestFit="1" customWidth="1"/>
    <col min="8452" max="8455" width="0" style="113" hidden="1" customWidth="1"/>
    <col min="8456" max="8704" width="11.42578125" style="113"/>
    <col min="8705" max="8705" width="5.140625" style="113" customWidth="1"/>
    <col min="8706" max="8706" width="62.140625" style="113" bestFit="1" customWidth="1"/>
    <col min="8707" max="8707" width="18.28515625" style="113" bestFit="1" customWidth="1"/>
    <col min="8708" max="8711" width="0" style="113" hidden="1" customWidth="1"/>
    <col min="8712" max="8960" width="11.42578125" style="113"/>
    <col min="8961" max="8961" width="5.140625" style="113" customWidth="1"/>
    <col min="8962" max="8962" width="62.140625" style="113" bestFit="1" customWidth="1"/>
    <col min="8963" max="8963" width="18.28515625" style="113" bestFit="1" customWidth="1"/>
    <col min="8964" max="8967" width="0" style="113" hidden="1" customWidth="1"/>
    <col min="8968" max="9216" width="11.42578125" style="113"/>
    <col min="9217" max="9217" width="5.140625" style="113" customWidth="1"/>
    <col min="9218" max="9218" width="62.140625" style="113" bestFit="1" customWidth="1"/>
    <col min="9219" max="9219" width="18.28515625" style="113" bestFit="1" customWidth="1"/>
    <col min="9220" max="9223" width="0" style="113" hidden="1" customWidth="1"/>
    <col min="9224" max="9472" width="11.42578125" style="113"/>
    <col min="9473" max="9473" width="5.140625" style="113" customWidth="1"/>
    <col min="9474" max="9474" width="62.140625" style="113" bestFit="1" customWidth="1"/>
    <col min="9475" max="9475" width="18.28515625" style="113" bestFit="1" customWidth="1"/>
    <col min="9476" max="9479" width="0" style="113" hidden="1" customWidth="1"/>
    <col min="9480" max="9728" width="11.42578125" style="113"/>
    <col min="9729" max="9729" width="5.140625" style="113" customWidth="1"/>
    <col min="9730" max="9730" width="62.140625" style="113" bestFit="1" customWidth="1"/>
    <col min="9731" max="9731" width="18.28515625" style="113" bestFit="1" customWidth="1"/>
    <col min="9732" max="9735" width="0" style="113" hidden="1" customWidth="1"/>
    <col min="9736" max="9984" width="11.42578125" style="113"/>
    <col min="9985" max="9985" width="5.140625" style="113" customWidth="1"/>
    <col min="9986" max="9986" width="62.140625" style="113" bestFit="1" customWidth="1"/>
    <col min="9987" max="9987" width="18.28515625" style="113" bestFit="1" customWidth="1"/>
    <col min="9988" max="9991" width="0" style="113" hidden="1" customWidth="1"/>
    <col min="9992" max="10240" width="11.42578125" style="113"/>
    <col min="10241" max="10241" width="5.140625" style="113" customWidth="1"/>
    <col min="10242" max="10242" width="62.140625" style="113" bestFit="1" customWidth="1"/>
    <col min="10243" max="10243" width="18.28515625" style="113" bestFit="1" customWidth="1"/>
    <col min="10244" max="10247" width="0" style="113" hidden="1" customWidth="1"/>
    <col min="10248" max="10496" width="11.42578125" style="113"/>
    <col min="10497" max="10497" width="5.140625" style="113" customWidth="1"/>
    <col min="10498" max="10498" width="62.140625" style="113" bestFit="1" customWidth="1"/>
    <col min="10499" max="10499" width="18.28515625" style="113" bestFit="1" customWidth="1"/>
    <col min="10500" max="10503" width="0" style="113" hidden="1" customWidth="1"/>
    <col min="10504" max="10752" width="11.42578125" style="113"/>
    <col min="10753" max="10753" width="5.140625" style="113" customWidth="1"/>
    <col min="10754" max="10754" width="62.140625" style="113" bestFit="1" customWidth="1"/>
    <col min="10755" max="10755" width="18.28515625" style="113" bestFit="1" customWidth="1"/>
    <col min="10756" max="10759" width="0" style="113" hidden="1" customWidth="1"/>
    <col min="10760" max="11008" width="11.42578125" style="113"/>
    <col min="11009" max="11009" width="5.140625" style="113" customWidth="1"/>
    <col min="11010" max="11010" width="62.140625" style="113" bestFit="1" customWidth="1"/>
    <col min="11011" max="11011" width="18.28515625" style="113" bestFit="1" customWidth="1"/>
    <col min="11012" max="11015" width="0" style="113" hidden="1" customWidth="1"/>
    <col min="11016" max="11264" width="11.42578125" style="113"/>
    <col min="11265" max="11265" width="5.140625" style="113" customWidth="1"/>
    <col min="11266" max="11266" width="62.140625" style="113" bestFit="1" customWidth="1"/>
    <col min="11267" max="11267" width="18.28515625" style="113" bestFit="1" customWidth="1"/>
    <col min="11268" max="11271" width="0" style="113" hidden="1" customWidth="1"/>
    <col min="11272" max="11520" width="11.42578125" style="113"/>
    <col min="11521" max="11521" width="5.140625" style="113" customWidth="1"/>
    <col min="11522" max="11522" width="62.140625" style="113" bestFit="1" customWidth="1"/>
    <col min="11523" max="11523" width="18.28515625" style="113" bestFit="1" customWidth="1"/>
    <col min="11524" max="11527" width="0" style="113" hidden="1" customWidth="1"/>
    <col min="11528" max="11776" width="11.42578125" style="113"/>
    <col min="11777" max="11777" width="5.140625" style="113" customWidth="1"/>
    <col min="11778" max="11778" width="62.140625" style="113" bestFit="1" customWidth="1"/>
    <col min="11779" max="11779" width="18.28515625" style="113" bestFit="1" customWidth="1"/>
    <col min="11780" max="11783" width="0" style="113" hidden="1" customWidth="1"/>
    <col min="11784" max="12032" width="11.42578125" style="113"/>
    <col min="12033" max="12033" width="5.140625" style="113" customWidth="1"/>
    <col min="12034" max="12034" width="62.140625" style="113" bestFit="1" customWidth="1"/>
    <col min="12035" max="12035" width="18.28515625" style="113" bestFit="1" customWidth="1"/>
    <col min="12036" max="12039" width="0" style="113" hidden="1" customWidth="1"/>
    <col min="12040" max="12288" width="11.42578125" style="113"/>
    <col min="12289" max="12289" width="5.140625" style="113" customWidth="1"/>
    <col min="12290" max="12290" width="62.140625" style="113" bestFit="1" customWidth="1"/>
    <col min="12291" max="12291" width="18.28515625" style="113" bestFit="1" customWidth="1"/>
    <col min="12292" max="12295" width="0" style="113" hidden="1" customWidth="1"/>
    <col min="12296" max="12544" width="11.42578125" style="113"/>
    <col min="12545" max="12545" width="5.140625" style="113" customWidth="1"/>
    <col min="12546" max="12546" width="62.140625" style="113" bestFit="1" customWidth="1"/>
    <col min="12547" max="12547" width="18.28515625" style="113" bestFit="1" customWidth="1"/>
    <col min="12548" max="12551" width="0" style="113" hidden="1" customWidth="1"/>
    <col min="12552" max="12800" width="11.42578125" style="113"/>
    <col min="12801" max="12801" width="5.140625" style="113" customWidth="1"/>
    <col min="12802" max="12802" width="62.140625" style="113" bestFit="1" customWidth="1"/>
    <col min="12803" max="12803" width="18.28515625" style="113" bestFit="1" customWidth="1"/>
    <col min="12804" max="12807" width="0" style="113" hidden="1" customWidth="1"/>
    <col min="12808" max="13056" width="11.42578125" style="113"/>
    <col min="13057" max="13057" width="5.140625" style="113" customWidth="1"/>
    <col min="13058" max="13058" width="62.140625" style="113" bestFit="1" customWidth="1"/>
    <col min="13059" max="13059" width="18.28515625" style="113" bestFit="1" customWidth="1"/>
    <col min="13060" max="13063" width="0" style="113" hidden="1" customWidth="1"/>
    <col min="13064" max="13312" width="11.42578125" style="113"/>
    <col min="13313" max="13313" width="5.140625" style="113" customWidth="1"/>
    <col min="13314" max="13314" width="62.140625" style="113" bestFit="1" customWidth="1"/>
    <col min="13315" max="13315" width="18.28515625" style="113" bestFit="1" customWidth="1"/>
    <col min="13316" max="13319" width="0" style="113" hidden="1" customWidth="1"/>
    <col min="13320" max="13568" width="11.42578125" style="113"/>
    <col min="13569" max="13569" width="5.140625" style="113" customWidth="1"/>
    <col min="13570" max="13570" width="62.140625" style="113" bestFit="1" customWidth="1"/>
    <col min="13571" max="13571" width="18.28515625" style="113" bestFit="1" customWidth="1"/>
    <col min="13572" max="13575" width="0" style="113" hidden="1" customWidth="1"/>
    <col min="13576" max="13824" width="11.42578125" style="113"/>
    <col min="13825" max="13825" width="5.140625" style="113" customWidth="1"/>
    <col min="13826" max="13826" width="62.140625" style="113" bestFit="1" customWidth="1"/>
    <col min="13827" max="13827" width="18.28515625" style="113" bestFit="1" customWidth="1"/>
    <col min="13828" max="13831" width="0" style="113" hidden="1" customWidth="1"/>
    <col min="13832" max="14080" width="11.42578125" style="113"/>
    <col min="14081" max="14081" width="5.140625" style="113" customWidth="1"/>
    <col min="14082" max="14082" width="62.140625" style="113" bestFit="1" customWidth="1"/>
    <col min="14083" max="14083" width="18.28515625" style="113" bestFit="1" customWidth="1"/>
    <col min="14084" max="14087" width="0" style="113" hidden="1" customWidth="1"/>
    <col min="14088" max="14336" width="11.42578125" style="113"/>
    <col min="14337" max="14337" width="5.140625" style="113" customWidth="1"/>
    <col min="14338" max="14338" width="62.140625" style="113" bestFit="1" customWidth="1"/>
    <col min="14339" max="14339" width="18.28515625" style="113" bestFit="1" customWidth="1"/>
    <col min="14340" max="14343" width="0" style="113" hidden="1" customWidth="1"/>
    <col min="14344" max="14592" width="11.42578125" style="113"/>
    <col min="14593" max="14593" width="5.140625" style="113" customWidth="1"/>
    <col min="14594" max="14594" width="62.140625" style="113" bestFit="1" customWidth="1"/>
    <col min="14595" max="14595" width="18.28515625" style="113" bestFit="1" customWidth="1"/>
    <col min="14596" max="14599" width="0" style="113" hidden="1" customWidth="1"/>
    <col min="14600" max="14848" width="11.42578125" style="113"/>
    <col min="14849" max="14849" width="5.140625" style="113" customWidth="1"/>
    <col min="14850" max="14850" width="62.140625" style="113" bestFit="1" customWidth="1"/>
    <col min="14851" max="14851" width="18.28515625" style="113" bestFit="1" customWidth="1"/>
    <col min="14852" max="14855" width="0" style="113" hidden="1" customWidth="1"/>
    <col min="14856" max="15104" width="11.42578125" style="113"/>
    <col min="15105" max="15105" width="5.140625" style="113" customWidth="1"/>
    <col min="15106" max="15106" width="62.140625" style="113" bestFit="1" customWidth="1"/>
    <col min="15107" max="15107" width="18.28515625" style="113" bestFit="1" customWidth="1"/>
    <col min="15108" max="15111" width="0" style="113" hidden="1" customWidth="1"/>
    <col min="15112" max="15360" width="11.42578125" style="113"/>
    <col min="15361" max="15361" width="5.140625" style="113" customWidth="1"/>
    <col min="15362" max="15362" width="62.140625" style="113" bestFit="1" customWidth="1"/>
    <col min="15363" max="15363" width="18.28515625" style="113" bestFit="1" customWidth="1"/>
    <col min="15364" max="15367" width="0" style="113" hidden="1" customWidth="1"/>
    <col min="15368" max="15616" width="11.42578125" style="113"/>
    <col min="15617" max="15617" width="5.140625" style="113" customWidth="1"/>
    <col min="15618" max="15618" width="62.140625" style="113" bestFit="1" customWidth="1"/>
    <col min="15619" max="15619" width="18.28515625" style="113" bestFit="1" customWidth="1"/>
    <col min="15620" max="15623" width="0" style="113" hidden="1" customWidth="1"/>
    <col min="15624" max="15872" width="11.42578125" style="113"/>
    <col min="15873" max="15873" width="5.140625" style="113" customWidth="1"/>
    <col min="15874" max="15874" width="62.140625" style="113" bestFit="1" customWidth="1"/>
    <col min="15875" max="15875" width="18.28515625" style="113" bestFit="1" customWidth="1"/>
    <col min="15876" max="15879" width="0" style="113" hidden="1" customWidth="1"/>
    <col min="15880" max="16128" width="11.42578125" style="113"/>
    <col min="16129" max="16129" width="5.140625" style="113" customWidth="1"/>
    <col min="16130" max="16130" width="62.140625" style="113" bestFit="1" customWidth="1"/>
    <col min="16131" max="16131" width="18.28515625" style="113" bestFit="1" customWidth="1"/>
    <col min="16132" max="16135" width="0" style="113" hidden="1" customWidth="1"/>
    <col min="16136" max="16384" width="11.42578125" style="113"/>
  </cols>
  <sheetData>
    <row r="1" spans="1:7" s="97" customFormat="1" ht="15" x14ac:dyDescent="0.3">
      <c r="A1" s="485" t="s">
        <v>1</v>
      </c>
      <c r="B1" s="485"/>
      <c r="C1" s="485"/>
      <c r="D1" s="485"/>
      <c r="E1" s="485"/>
      <c r="F1" s="485"/>
      <c r="G1" s="485"/>
    </row>
    <row r="2" spans="1:7" s="97" customFormat="1" ht="15" x14ac:dyDescent="0.3">
      <c r="A2" s="485" t="s">
        <v>122</v>
      </c>
      <c r="B2" s="485"/>
      <c r="C2" s="485"/>
      <c r="D2" s="485"/>
      <c r="E2" s="485"/>
      <c r="F2" s="485"/>
      <c r="G2" s="485"/>
    </row>
    <row r="3" spans="1:7" s="97" customFormat="1" ht="15" x14ac:dyDescent="0.3">
      <c r="A3" s="486" t="s">
        <v>161</v>
      </c>
      <c r="B3" s="486"/>
      <c r="C3" s="486"/>
      <c r="D3" s="486"/>
      <c r="E3" s="486"/>
      <c r="F3" s="486"/>
      <c r="G3" s="486"/>
    </row>
    <row r="4" spans="1:7" s="97" customFormat="1" ht="33.75" customHeight="1" x14ac:dyDescent="0.2">
      <c r="A4" s="487"/>
      <c r="B4" s="487"/>
      <c r="C4" s="166" t="s">
        <v>159</v>
      </c>
      <c r="D4" s="132" t="s">
        <v>130</v>
      </c>
      <c r="E4" s="132" t="s">
        <v>141</v>
      </c>
      <c r="F4" s="132" t="s">
        <v>146</v>
      </c>
      <c r="G4" s="132" t="s">
        <v>147</v>
      </c>
    </row>
    <row r="5" spans="1:7" s="97" customFormat="1" ht="15.75" x14ac:dyDescent="0.25">
      <c r="A5" s="133"/>
      <c r="B5" s="133" t="s">
        <v>123</v>
      </c>
      <c r="C5" s="134">
        <v>80000000</v>
      </c>
      <c r="D5" s="134"/>
      <c r="E5" s="134">
        <f>+C5+D5</f>
        <v>80000000</v>
      </c>
      <c r="F5" s="134">
        <v>0</v>
      </c>
      <c r="G5" s="134">
        <f>+E5-F5</f>
        <v>80000000</v>
      </c>
    </row>
    <row r="6" spans="1:7" s="97" customFormat="1" ht="17.25" thickBot="1" x14ac:dyDescent="0.35">
      <c r="A6" s="135"/>
      <c r="B6" s="136" t="s">
        <v>124</v>
      </c>
      <c r="C6" s="137">
        <f>SUM(C5)</f>
        <v>80000000</v>
      </c>
      <c r="D6" s="137">
        <f>SUM(D5)</f>
        <v>0</v>
      </c>
      <c r="E6" s="137">
        <f>SUM(E5)</f>
        <v>80000000</v>
      </c>
      <c r="F6" s="137">
        <f>SUM(F5)</f>
        <v>0</v>
      </c>
      <c r="G6" s="137">
        <f>SUM(G5)</f>
        <v>80000000</v>
      </c>
    </row>
    <row r="7" spans="1:7" s="97" customFormat="1" ht="16.5" x14ac:dyDescent="0.3">
      <c r="A7" s="138"/>
      <c r="B7" s="139"/>
      <c r="C7" s="140"/>
      <c r="D7" s="141"/>
      <c r="E7" s="141"/>
      <c r="F7" s="141"/>
      <c r="G7" s="141"/>
    </row>
    <row r="8" spans="1:7" s="97" customFormat="1" ht="33.75" customHeight="1" x14ac:dyDescent="0.3">
      <c r="A8" s="488"/>
      <c r="B8" s="488"/>
      <c r="C8" s="166" t="str">
        <f>+C4</f>
        <v>PRESUPUESTO 2024</v>
      </c>
      <c r="D8" s="132" t="s">
        <v>131</v>
      </c>
      <c r="E8" s="132" t="str">
        <f>+E4</f>
        <v>PRESUPUESTO AJUSTADO 2,020</v>
      </c>
      <c r="F8" s="132" t="str">
        <f>+F4</f>
        <v>EJECUTADO</v>
      </c>
      <c r="G8" s="132" t="s">
        <v>147</v>
      </c>
    </row>
    <row r="9" spans="1:7" s="97" customFormat="1" ht="15.75" x14ac:dyDescent="0.25">
      <c r="A9" s="142" t="s">
        <v>125</v>
      </c>
      <c r="B9" s="98" t="s">
        <v>148</v>
      </c>
      <c r="C9" s="99">
        <v>49427594.560000002</v>
      </c>
      <c r="D9" s="116"/>
      <c r="E9" s="99">
        <f>+C9+D9</f>
        <v>49427594.560000002</v>
      </c>
      <c r="F9" s="99"/>
      <c r="G9" s="99">
        <f>+E9-F9</f>
        <v>49427594.560000002</v>
      </c>
    </row>
    <row r="10" spans="1:7" s="97" customFormat="1" ht="16.5" x14ac:dyDescent="0.3">
      <c r="A10" s="143"/>
      <c r="B10" s="100" t="s">
        <v>126</v>
      </c>
      <c r="C10" s="101">
        <f>SUM(C9)</f>
        <v>49427594.560000002</v>
      </c>
      <c r="D10" s="117">
        <f>SUM(D9)</f>
        <v>0</v>
      </c>
      <c r="E10" s="106">
        <f>SUM(E9)</f>
        <v>49427594.560000002</v>
      </c>
      <c r="F10" s="101">
        <f>SUM(F9)</f>
        <v>0</v>
      </c>
      <c r="G10" s="101">
        <f>SUM(G9)</f>
        <v>49427594.560000002</v>
      </c>
    </row>
    <row r="11" spans="1:7" s="97" customFormat="1" ht="16.5" x14ac:dyDescent="0.3">
      <c r="A11" s="144"/>
      <c r="B11" s="100"/>
      <c r="C11" s="101"/>
      <c r="D11" s="118"/>
      <c r="E11" s="118"/>
      <c r="F11" s="118"/>
      <c r="G11" s="118"/>
    </row>
    <row r="12" spans="1:7" s="97" customFormat="1" ht="33.75" customHeight="1" x14ac:dyDescent="0.25">
      <c r="A12" s="145"/>
      <c r="B12" s="145" t="s">
        <v>149</v>
      </c>
      <c r="C12" s="146" t="str">
        <f>+C8</f>
        <v>PRESUPUESTO 2024</v>
      </c>
      <c r="D12" s="147" t="s">
        <v>131</v>
      </c>
      <c r="E12" s="147" t="str">
        <f>+E8</f>
        <v>PRESUPUESTO AJUSTADO 2,020</v>
      </c>
      <c r="F12" s="147" t="str">
        <f>+F8</f>
        <v>EJECUTADO</v>
      </c>
      <c r="G12" s="147" t="s">
        <v>147</v>
      </c>
    </row>
    <row r="13" spans="1:7" s="97" customFormat="1" ht="15.75" x14ac:dyDescent="0.25">
      <c r="A13" s="143">
        <v>111</v>
      </c>
      <c r="B13" s="102" t="s">
        <v>15</v>
      </c>
      <c r="C13" s="103">
        <v>1078000</v>
      </c>
      <c r="D13" s="116"/>
      <c r="E13" s="103">
        <f>+C13+D13</f>
        <v>1078000</v>
      </c>
      <c r="F13" s="103"/>
      <c r="G13" s="103">
        <f>+E13-F13</f>
        <v>1078000</v>
      </c>
    </row>
    <row r="14" spans="1:7" s="97" customFormat="1" ht="15.75" x14ac:dyDescent="0.25">
      <c r="A14" s="143">
        <v>113</v>
      </c>
      <c r="B14" s="102" t="s">
        <v>142</v>
      </c>
      <c r="C14" s="103">
        <v>127545</v>
      </c>
      <c r="D14" s="116"/>
      <c r="E14" s="103">
        <f>+C14+D14</f>
        <v>127545</v>
      </c>
      <c r="F14" s="103"/>
      <c r="G14" s="103">
        <f t="shared" ref="G14:G34" si="0">+E14-F14</f>
        <v>127545</v>
      </c>
    </row>
    <row r="15" spans="1:7" s="97" customFormat="1" ht="15.75" x14ac:dyDescent="0.25">
      <c r="A15" s="143">
        <v>122</v>
      </c>
      <c r="B15" s="102" t="s">
        <v>17</v>
      </c>
      <c r="C15" s="103">
        <v>85102.55</v>
      </c>
      <c r="D15" s="116"/>
      <c r="E15" s="103">
        <f t="shared" ref="E15:E34" si="1">+C15+D15</f>
        <v>85102.55</v>
      </c>
      <c r="F15" s="103"/>
      <c r="G15" s="103">
        <f t="shared" si="0"/>
        <v>85102.55</v>
      </c>
    </row>
    <row r="16" spans="1:7" s="97" customFormat="1" ht="15.75" x14ac:dyDescent="0.25">
      <c r="A16" s="143">
        <v>163</v>
      </c>
      <c r="B16" s="102" t="s">
        <v>18</v>
      </c>
      <c r="C16" s="103">
        <v>1447029</v>
      </c>
      <c r="D16" s="116"/>
      <c r="E16" s="103">
        <f t="shared" si="1"/>
        <v>1447029</v>
      </c>
      <c r="F16" s="103"/>
      <c r="G16" s="103">
        <f t="shared" si="0"/>
        <v>1447029</v>
      </c>
    </row>
    <row r="17" spans="1:7" s="97" customFormat="1" ht="15.75" x14ac:dyDescent="0.25">
      <c r="A17" s="143">
        <v>169</v>
      </c>
      <c r="B17" s="102" t="s">
        <v>127</v>
      </c>
      <c r="C17" s="103">
        <v>51530</v>
      </c>
      <c r="D17" s="116"/>
      <c r="E17" s="103">
        <f t="shared" si="1"/>
        <v>51530</v>
      </c>
      <c r="F17" s="103"/>
      <c r="G17" s="103">
        <f t="shared" si="0"/>
        <v>51530</v>
      </c>
    </row>
    <row r="18" spans="1:7" s="97" customFormat="1" ht="15.75" x14ac:dyDescent="0.25">
      <c r="A18" s="143">
        <v>171</v>
      </c>
      <c r="B18" s="102" t="s">
        <v>150</v>
      </c>
      <c r="C18" s="103">
        <v>52130</v>
      </c>
      <c r="D18" s="116"/>
      <c r="E18" s="103">
        <f t="shared" si="1"/>
        <v>52130</v>
      </c>
      <c r="F18" s="103"/>
      <c r="G18" s="103">
        <f t="shared" si="0"/>
        <v>52130</v>
      </c>
    </row>
    <row r="19" spans="1:7" s="97" customFormat="1" ht="15.75" x14ac:dyDescent="0.25">
      <c r="A19" s="143">
        <v>174</v>
      </c>
      <c r="B19" s="102" t="s">
        <v>19</v>
      </c>
      <c r="C19" s="103">
        <v>97955</v>
      </c>
      <c r="D19" s="116"/>
      <c r="E19" s="103">
        <f t="shared" si="1"/>
        <v>97955</v>
      </c>
      <c r="F19" s="103"/>
      <c r="G19" s="103">
        <f t="shared" si="0"/>
        <v>97955</v>
      </c>
    </row>
    <row r="20" spans="1:7" s="97" customFormat="1" ht="15.75" x14ac:dyDescent="0.25">
      <c r="A20" s="143">
        <v>182</v>
      </c>
      <c r="B20" s="102" t="s">
        <v>20</v>
      </c>
      <c r="C20" s="104">
        <v>468400</v>
      </c>
      <c r="D20" s="116"/>
      <c r="E20" s="103">
        <f t="shared" si="1"/>
        <v>468400</v>
      </c>
      <c r="F20" s="103"/>
      <c r="G20" s="103">
        <f t="shared" si="0"/>
        <v>468400</v>
      </c>
    </row>
    <row r="21" spans="1:7" s="97" customFormat="1" ht="15.75" x14ac:dyDescent="0.25">
      <c r="A21" s="143">
        <v>197</v>
      </c>
      <c r="B21" s="102" t="s">
        <v>21</v>
      </c>
      <c r="C21" s="104">
        <v>650000</v>
      </c>
      <c r="D21" s="116"/>
      <c r="E21" s="103">
        <f t="shared" si="1"/>
        <v>650000</v>
      </c>
      <c r="F21" s="103"/>
      <c r="G21" s="103">
        <f t="shared" si="0"/>
        <v>650000</v>
      </c>
    </row>
    <row r="22" spans="1:7" s="97" customFormat="1" ht="15.75" x14ac:dyDescent="0.25">
      <c r="A22" s="143">
        <v>199</v>
      </c>
      <c r="B22" s="102" t="s">
        <v>22</v>
      </c>
      <c r="C22" s="103">
        <v>705439.8</v>
      </c>
      <c r="D22" s="116"/>
      <c r="E22" s="103">
        <f t="shared" si="1"/>
        <v>705439.8</v>
      </c>
      <c r="F22" s="103"/>
      <c r="G22" s="103">
        <f t="shared" si="0"/>
        <v>705439.8</v>
      </c>
    </row>
    <row r="23" spans="1:7" s="97" customFormat="1" ht="15.75" x14ac:dyDescent="0.25">
      <c r="A23" s="143">
        <v>261</v>
      </c>
      <c r="B23" s="102" t="s">
        <v>27</v>
      </c>
      <c r="C23" s="104">
        <v>1129061.08</v>
      </c>
      <c r="D23" s="116"/>
      <c r="E23" s="103">
        <f t="shared" si="1"/>
        <v>1129061.08</v>
      </c>
      <c r="F23" s="103"/>
      <c r="G23" s="103">
        <f t="shared" si="0"/>
        <v>1129061.08</v>
      </c>
    </row>
    <row r="24" spans="1:7" s="97" customFormat="1" ht="15.75" x14ac:dyDescent="0.25">
      <c r="A24" s="143">
        <v>262</v>
      </c>
      <c r="B24" s="102" t="s">
        <v>28</v>
      </c>
      <c r="C24" s="103">
        <v>12000</v>
      </c>
      <c r="D24" s="116"/>
      <c r="E24" s="103">
        <f t="shared" si="1"/>
        <v>12000</v>
      </c>
      <c r="F24" s="103"/>
      <c r="G24" s="103">
        <f t="shared" si="0"/>
        <v>12000</v>
      </c>
    </row>
    <row r="25" spans="1:7" s="97" customFormat="1" ht="15.75" x14ac:dyDescent="0.25">
      <c r="A25" s="143">
        <v>266</v>
      </c>
      <c r="B25" s="102" t="s">
        <v>29</v>
      </c>
      <c r="C25" s="104">
        <v>1750135.45</v>
      </c>
      <c r="D25" s="116"/>
      <c r="E25" s="103">
        <f t="shared" si="1"/>
        <v>1750135.45</v>
      </c>
      <c r="F25" s="103"/>
      <c r="G25" s="103">
        <f t="shared" si="0"/>
        <v>1750135.45</v>
      </c>
    </row>
    <row r="26" spans="1:7" s="97" customFormat="1" ht="15.75" x14ac:dyDescent="0.25">
      <c r="A26" s="143">
        <v>267</v>
      </c>
      <c r="B26" s="102" t="s">
        <v>30</v>
      </c>
      <c r="C26" s="103">
        <v>20000</v>
      </c>
      <c r="D26" s="116"/>
      <c r="E26" s="103">
        <f t="shared" si="1"/>
        <v>20000</v>
      </c>
      <c r="F26" s="103"/>
      <c r="G26" s="103">
        <f t="shared" si="0"/>
        <v>20000</v>
      </c>
    </row>
    <row r="27" spans="1:7" s="97" customFormat="1" ht="15.75" x14ac:dyDescent="0.25">
      <c r="A27" s="143">
        <v>268</v>
      </c>
      <c r="B27" s="102" t="s">
        <v>31</v>
      </c>
      <c r="C27" s="103">
        <v>175554</v>
      </c>
      <c r="D27" s="116"/>
      <c r="E27" s="103">
        <f t="shared" si="1"/>
        <v>175554</v>
      </c>
      <c r="F27" s="103"/>
      <c r="G27" s="103">
        <f t="shared" si="0"/>
        <v>175554</v>
      </c>
    </row>
    <row r="28" spans="1:7" s="97" customFormat="1" ht="15.75" x14ac:dyDescent="0.25">
      <c r="A28" s="143">
        <v>269</v>
      </c>
      <c r="B28" s="105" t="s">
        <v>32</v>
      </c>
      <c r="C28" s="103">
        <v>10000</v>
      </c>
      <c r="D28" s="116"/>
      <c r="E28" s="103">
        <f t="shared" si="1"/>
        <v>10000</v>
      </c>
      <c r="F28" s="103"/>
      <c r="G28" s="103">
        <f t="shared" si="0"/>
        <v>10000</v>
      </c>
    </row>
    <row r="29" spans="1:7" s="97" customFormat="1" ht="15.75" x14ac:dyDescent="0.25">
      <c r="A29" s="143">
        <v>292</v>
      </c>
      <c r="B29" s="102" t="s">
        <v>34</v>
      </c>
      <c r="C29" s="103">
        <v>133636.26</v>
      </c>
      <c r="D29" s="116"/>
      <c r="E29" s="103">
        <f t="shared" si="1"/>
        <v>133636.26</v>
      </c>
      <c r="F29" s="103"/>
      <c r="G29" s="103">
        <f t="shared" si="0"/>
        <v>133636.26</v>
      </c>
    </row>
    <row r="30" spans="1:7" s="97" customFormat="1" ht="15.75" x14ac:dyDescent="0.25">
      <c r="A30" s="143">
        <v>295</v>
      </c>
      <c r="B30" s="102" t="s">
        <v>35</v>
      </c>
      <c r="C30" s="104">
        <v>20801377.359999999</v>
      </c>
      <c r="D30" s="116"/>
      <c r="E30" s="103">
        <f t="shared" si="1"/>
        <v>20801377.359999999</v>
      </c>
      <c r="F30" s="103"/>
      <c r="G30" s="103">
        <f t="shared" si="0"/>
        <v>20801377.359999999</v>
      </c>
    </row>
    <row r="31" spans="1:7" s="97" customFormat="1" ht="15.75" x14ac:dyDescent="0.25">
      <c r="A31" s="143">
        <v>297</v>
      </c>
      <c r="B31" s="102" t="s">
        <v>36</v>
      </c>
      <c r="C31" s="103">
        <v>26731.62</v>
      </c>
      <c r="D31" s="116"/>
      <c r="E31" s="103">
        <f t="shared" si="1"/>
        <v>26731.62</v>
      </c>
      <c r="F31" s="103"/>
      <c r="G31" s="103">
        <f t="shared" si="0"/>
        <v>26731.62</v>
      </c>
    </row>
    <row r="32" spans="1:7" s="97" customFormat="1" ht="15.75" x14ac:dyDescent="0.25">
      <c r="A32" s="143">
        <v>298</v>
      </c>
      <c r="B32" s="102" t="s">
        <v>37</v>
      </c>
      <c r="C32" s="103">
        <v>500000</v>
      </c>
      <c r="D32" s="116"/>
      <c r="E32" s="103">
        <f t="shared" si="1"/>
        <v>500000</v>
      </c>
      <c r="F32" s="103"/>
      <c r="G32" s="103">
        <f t="shared" si="0"/>
        <v>500000</v>
      </c>
    </row>
    <row r="33" spans="1:7" s="97" customFormat="1" ht="15.75" x14ac:dyDescent="0.25">
      <c r="A33" s="143">
        <v>299</v>
      </c>
      <c r="B33" s="102" t="s">
        <v>38</v>
      </c>
      <c r="C33" s="103">
        <v>400000</v>
      </c>
      <c r="D33" s="116"/>
      <c r="E33" s="103">
        <f>+C33+D33</f>
        <v>400000</v>
      </c>
      <c r="F33" s="103"/>
      <c r="G33" s="103">
        <f>+E33-F33</f>
        <v>400000</v>
      </c>
    </row>
    <row r="34" spans="1:7" s="97" customFormat="1" ht="15.75" x14ac:dyDescent="0.25">
      <c r="A34" s="143">
        <v>323</v>
      </c>
      <c r="B34" s="102" t="s">
        <v>143</v>
      </c>
      <c r="C34" s="103">
        <v>850778.32</v>
      </c>
      <c r="D34" s="116"/>
      <c r="E34" s="103">
        <f t="shared" si="1"/>
        <v>850778.32</v>
      </c>
      <c r="F34" s="103"/>
      <c r="G34" s="103">
        <f t="shared" si="0"/>
        <v>850778.32</v>
      </c>
    </row>
    <row r="35" spans="1:7" s="97" customFormat="1" ht="17.25" thickBot="1" x14ac:dyDescent="0.35">
      <c r="A35" s="148"/>
      <c r="B35" s="149" t="s">
        <v>160</v>
      </c>
      <c r="C35" s="150">
        <f>SUM(C13:C34)</f>
        <v>30572405.440000001</v>
      </c>
      <c r="D35" s="137">
        <f>SUM(D23:D34)</f>
        <v>0</v>
      </c>
      <c r="E35" s="137">
        <f>SUM(E13:E34)</f>
        <v>30572405.440000001</v>
      </c>
      <c r="F35" s="137">
        <f>SUM(F13:F34)</f>
        <v>0</v>
      </c>
      <c r="G35" s="137">
        <f>SUM(G13:G34)</f>
        <v>30572405.440000001</v>
      </c>
    </row>
    <row r="36" spans="1:7" s="97" customFormat="1" ht="16.5" x14ac:dyDescent="0.3">
      <c r="A36" s="98"/>
      <c r="B36" s="100" t="s">
        <v>128</v>
      </c>
      <c r="C36" s="106">
        <f>+C35+C10</f>
        <v>80000000</v>
      </c>
      <c r="D36" s="106">
        <f>+D35+D10</f>
        <v>0</v>
      </c>
      <c r="E36" s="106">
        <f>+E35+E10</f>
        <v>80000000</v>
      </c>
      <c r="F36" s="106">
        <f>+F35+F10</f>
        <v>0</v>
      </c>
      <c r="G36" s="106">
        <f>+G35+G10</f>
        <v>80000000</v>
      </c>
    </row>
    <row r="37" spans="1:7" s="97" customFormat="1" ht="16.5" x14ac:dyDescent="0.3">
      <c r="A37" s="107"/>
      <c r="B37" s="108"/>
      <c r="C37" s="109"/>
    </row>
    <row r="38" spans="1:7" s="97" customFormat="1" x14ac:dyDescent="0.25">
      <c r="A38" s="151" t="s">
        <v>151</v>
      </c>
      <c r="C38" s="110"/>
    </row>
    <row r="39" spans="1:7" s="97" customFormat="1" x14ac:dyDescent="0.25">
      <c r="A39" s="151" t="s">
        <v>152</v>
      </c>
      <c r="C39" s="110"/>
    </row>
    <row r="40" spans="1:7" s="97" customFormat="1" x14ac:dyDescent="0.25">
      <c r="A40" s="111"/>
      <c r="C40" s="112"/>
    </row>
    <row r="41" spans="1:7" s="97" customFormat="1" ht="13.5" customHeight="1" x14ac:dyDescent="0.2">
      <c r="A41" s="484" t="s">
        <v>129</v>
      </c>
      <c r="B41" s="484"/>
      <c r="C41" s="484"/>
    </row>
    <row r="42" spans="1:7" s="97" customFormat="1" ht="18.75" customHeight="1" x14ac:dyDescent="0.2">
      <c r="A42" s="484" t="s">
        <v>77</v>
      </c>
      <c r="B42" s="484"/>
      <c r="C42" s="484"/>
    </row>
    <row r="43" spans="1:7" s="97" customFormat="1" ht="18.75" customHeight="1" x14ac:dyDescent="0.2">
      <c r="A43" s="484" t="s">
        <v>78</v>
      </c>
      <c r="B43" s="484"/>
      <c r="C43" s="484"/>
    </row>
    <row r="44" spans="1:7" s="97" customFormat="1" x14ac:dyDescent="0.25">
      <c r="A44" s="111"/>
      <c r="C44" s="110"/>
    </row>
    <row r="45" spans="1:7" s="97" customFormat="1" x14ac:dyDescent="0.25">
      <c r="A45" s="111"/>
      <c r="C45" s="110"/>
    </row>
    <row r="46" spans="1:7" s="97" customFormat="1" x14ac:dyDescent="0.25">
      <c r="A46" s="111"/>
      <c r="C46" s="110"/>
    </row>
    <row r="47" spans="1:7" s="97" customFormat="1" x14ac:dyDescent="0.25">
      <c r="A47" s="111"/>
      <c r="C47" s="110"/>
    </row>
    <row r="48" spans="1:7" s="97" customFormat="1" x14ac:dyDescent="0.25">
      <c r="A48" s="111"/>
      <c r="C48" s="110"/>
    </row>
    <row r="49" spans="1:3" s="97" customFormat="1" x14ac:dyDescent="0.25">
      <c r="A49" s="111"/>
      <c r="C49" s="110"/>
    </row>
    <row r="50" spans="1:3" s="97" customFormat="1" x14ac:dyDescent="0.25">
      <c r="A50" s="111"/>
      <c r="C50" s="110"/>
    </row>
    <row r="51" spans="1:3" s="97" customFormat="1" x14ac:dyDescent="0.25">
      <c r="A51" s="111"/>
      <c r="C51" s="110"/>
    </row>
    <row r="52" spans="1:3" s="97" customFormat="1" x14ac:dyDescent="0.25">
      <c r="A52" s="111"/>
      <c r="C52" s="110"/>
    </row>
    <row r="53" spans="1:3" s="97" customFormat="1" x14ac:dyDescent="0.25">
      <c r="A53" s="111"/>
      <c r="C53" s="110"/>
    </row>
    <row r="54" spans="1:3" s="97" customFormat="1" x14ac:dyDescent="0.25">
      <c r="A54" s="111"/>
      <c r="C54" s="110"/>
    </row>
    <row r="55" spans="1:3" s="97" customFormat="1" x14ac:dyDescent="0.25">
      <c r="A55" s="111"/>
      <c r="C55" s="110"/>
    </row>
    <row r="56" spans="1:3" s="97" customFormat="1" x14ac:dyDescent="0.25">
      <c r="A56" s="111"/>
      <c r="C56" s="110"/>
    </row>
    <row r="57" spans="1:3" s="97" customFormat="1" x14ac:dyDescent="0.25">
      <c r="A57" s="111"/>
      <c r="C57" s="110"/>
    </row>
    <row r="58" spans="1:3" s="97" customFormat="1" x14ac:dyDescent="0.25">
      <c r="A58" s="111"/>
      <c r="C58" s="110"/>
    </row>
    <row r="59" spans="1:3" s="97" customFormat="1" x14ac:dyDescent="0.25">
      <c r="A59" s="111"/>
      <c r="C59" s="110"/>
    </row>
    <row r="60" spans="1:3" s="97" customFormat="1" x14ac:dyDescent="0.25">
      <c r="A60" s="111"/>
      <c r="C60" s="110"/>
    </row>
    <row r="61" spans="1:3" s="97" customFormat="1" x14ac:dyDescent="0.25">
      <c r="A61" s="111"/>
      <c r="C61" s="110"/>
    </row>
    <row r="62" spans="1:3" s="97" customFormat="1" x14ac:dyDescent="0.25">
      <c r="A62" s="111"/>
      <c r="C62" s="110"/>
    </row>
    <row r="63" spans="1:3" s="97" customFormat="1" x14ac:dyDescent="0.25">
      <c r="A63" s="111"/>
      <c r="C63" s="110"/>
    </row>
    <row r="64" spans="1:3" s="97" customFormat="1" x14ac:dyDescent="0.25">
      <c r="A64" s="111"/>
      <c r="C64" s="110"/>
    </row>
    <row r="65" spans="1:3" s="97" customFormat="1" x14ac:dyDescent="0.25">
      <c r="A65" s="111"/>
      <c r="C65" s="110"/>
    </row>
    <row r="66" spans="1:3" s="97" customFormat="1" x14ac:dyDescent="0.25">
      <c r="A66" s="111"/>
      <c r="C66" s="110"/>
    </row>
    <row r="67" spans="1:3" s="97" customFormat="1" x14ac:dyDescent="0.25">
      <c r="A67" s="111"/>
      <c r="C67" s="110"/>
    </row>
    <row r="68" spans="1:3" s="97" customFormat="1" x14ac:dyDescent="0.25">
      <c r="A68" s="111"/>
      <c r="C68" s="110"/>
    </row>
    <row r="69" spans="1:3" x14ac:dyDescent="0.25">
      <c r="A69" s="111"/>
      <c r="B69" s="97"/>
      <c r="C69" s="110"/>
    </row>
    <row r="70" spans="1:3" x14ac:dyDescent="0.25">
      <c r="A70" s="111"/>
      <c r="B70" s="97"/>
      <c r="C70" s="110"/>
    </row>
    <row r="71" spans="1:3" x14ac:dyDescent="0.25">
      <c r="A71" s="111"/>
      <c r="B71" s="97"/>
      <c r="C71" s="110"/>
    </row>
    <row r="72" spans="1:3" x14ac:dyDescent="0.25">
      <c r="A72" s="111"/>
      <c r="B72" s="97"/>
      <c r="C72" s="110"/>
    </row>
    <row r="73" spans="1:3" x14ac:dyDescent="0.25">
      <c r="A73" s="111"/>
      <c r="B73" s="97"/>
      <c r="C73" s="110"/>
    </row>
    <row r="74" spans="1:3" x14ac:dyDescent="0.25">
      <c r="A74" s="111"/>
      <c r="B74" s="97"/>
      <c r="C74" s="110"/>
    </row>
    <row r="75" spans="1:3" x14ac:dyDescent="0.25">
      <c r="A75" s="111"/>
      <c r="B75" s="97"/>
      <c r="C75" s="110"/>
    </row>
    <row r="76" spans="1:3" x14ac:dyDescent="0.25">
      <c r="A76" s="111"/>
      <c r="B76" s="97"/>
      <c r="C76" s="110"/>
    </row>
    <row r="77" spans="1:3" x14ac:dyDescent="0.25">
      <c r="A77" s="111"/>
      <c r="B77" s="97"/>
      <c r="C77" s="110"/>
    </row>
    <row r="78" spans="1:3" x14ac:dyDescent="0.25">
      <c r="A78" s="111"/>
      <c r="B78" s="97"/>
      <c r="C78" s="110"/>
    </row>
    <row r="79" spans="1:3" x14ac:dyDescent="0.25">
      <c r="A79" s="111"/>
      <c r="B79" s="97"/>
      <c r="C79" s="110"/>
    </row>
    <row r="80" spans="1:3" x14ac:dyDescent="0.25">
      <c r="A80" s="111"/>
      <c r="B80" s="97"/>
      <c r="C80" s="110"/>
    </row>
    <row r="81" spans="1:3" x14ac:dyDescent="0.25">
      <c r="A81" s="111"/>
      <c r="B81" s="97"/>
      <c r="C81" s="110"/>
    </row>
    <row r="82" spans="1:3" x14ac:dyDescent="0.25">
      <c r="A82" s="111"/>
      <c r="B82" s="97"/>
      <c r="C82" s="110"/>
    </row>
  </sheetData>
  <mergeCells count="8">
    <mergeCell ref="A42:C42"/>
    <mergeCell ref="A43:C43"/>
    <mergeCell ref="A1:G1"/>
    <mergeCell ref="A2:G2"/>
    <mergeCell ref="A3:G3"/>
    <mergeCell ref="A4:B4"/>
    <mergeCell ref="A8:B8"/>
    <mergeCell ref="A41:C41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workbookViewId="0">
      <selection activeCell="B11" sqref="B11"/>
    </sheetView>
  </sheetViews>
  <sheetFormatPr baseColWidth="10" defaultRowHeight="13.5" x14ac:dyDescent="0.25"/>
  <cols>
    <col min="1" max="1" width="5.140625" style="114" customWidth="1"/>
    <col min="2" max="2" width="62.140625" style="113" bestFit="1" customWidth="1"/>
    <col min="3" max="3" width="18.28515625" style="115" customWidth="1"/>
    <col min="4" max="4" width="14.42578125" style="113" customWidth="1"/>
    <col min="5" max="5" width="15.5703125" style="113" customWidth="1"/>
    <col min="6" max="229" width="11.42578125" style="113"/>
    <col min="230" max="230" width="5.140625" style="113" customWidth="1"/>
    <col min="231" max="231" width="62.140625" style="113" bestFit="1" customWidth="1"/>
    <col min="232" max="232" width="18.28515625" style="113" customWidth="1"/>
    <col min="233" max="233" width="14.42578125" style="113" customWidth="1"/>
    <col min="234" max="248" width="15.5703125" style="113" customWidth="1"/>
    <col min="249" max="249" width="13.28515625" style="113" bestFit="1" customWidth="1"/>
    <col min="250" max="250" width="13.85546875" style="113" bestFit="1" customWidth="1"/>
    <col min="251" max="485" width="11.42578125" style="113"/>
    <col min="486" max="486" width="5.140625" style="113" customWidth="1"/>
    <col min="487" max="487" width="62.140625" style="113" bestFit="1" customWidth="1"/>
    <col min="488" max="488" width="18.28515625" style="113" customWidth="1"/>
    <col min="489" max="489" width="14.42578125" style="113" customWidth="1"/>
    <col min="490" max="504" width="15.5703125" style="113" customWidth="1"/>
    <col min="505" max="505" width="13.28515625" style="113" bestFit="1" customWidth="1"/>
    <col min="506" max="506" width="13.85546875" style="113" bestFit="1" customWidth="1"/>
    <col min="507" max="741" width="11.42578125" style="113"/>
    <col min="742" max="742" width="5.140625" style="113" customWidth="1"/>
    <col min="743" max="743" width="62.140625" style="113" bestFit="1" customWidth="1"/>
    <col min="744" max="744" width="18.28515625" style="113" customWidth="1"/>
    <col min="745" max="745" width="14.42578125" style="113" customWidth="1"/>
    <col min="746" max="760" width="15.5703125" style="113" customWidth="1"/>
    <col min="761" max="761" width="13.28515625" style="113" bestFit="1" customWidth="1"/>
    <col min="762" max="762" width="13.85546875" style="113" bestFit="1" customWidth="1"/>
    <col min="763" max="997" width="11.42578125" style="113"/>
    <col min="998" max="998" width="5.140625" style="113" customWidth="1"/>
    <col min="999" max="999" width="62.140625" style="113" bestFit="1" customWidth="1"/>
    <col min="1000" max="1000" width="18.28515625" style="113" customWidth="1"/>
    <col min="1001" max="1001" width="14.42578125" style="113" customWidth="1"/>
    <col min="1002" max="1016" width="15.5703125" style="113" customWidth="1"/>
    <col min="1017" max="1017" width="13.28515625" style="113" bestFit="1" customWidth="1"/>
    <col min="1018" max="1018" width="13.85546875" style="113" bestFit="1" customWidth="1"/>
    <col min="1019" max="1253" width="11.42578125" style="113"/>
    <col min="1254" max="1254" width="5.140625" style="113" customWidth="1"/>
    <col min="1255" max="1255" width="62.140625" style="113" bestFit="1" customWidth="1"/>
    <col min="1256" max="1256" width="18.28515625" style="113" customWidth="1"/>
    <col min="1257" max="1257" width="14.42578125" style="113" customWidth="1"/>
    <col min="1258" max="1272" width="15.5703125" style="113" customWidth="1"/>
    <col min="1273" max="1273" width="13.28515625" style="113" bestFit="1" customWidth="1"/>
    <col min="1274" max="1274" width="13.85546875" style="113" bestFit="1" customWidth="1"/>
    <col min="1275" max="1509" width="11.42578125" style="113"/>
    <col min="1510" max="1510" width="5.140625" style="113" customWidth="1"/>
    <col min="1511" max="1511" width="62.140625" style="113" bestFit="1" customWidth="1"/>
    <col min="1512" max="1512" width="18.28515625" style="113" customWidth="1"/>
    <col min="1513" max="1513" width="14.42578125" style="113" customWidth="1"/>
    <col min="1514" max="1528" width="15.5703125" style="113" customWidth="1"/>
    <col min="1529" max="1529" width="13.28515625" style="113" bestFit="1" customWidth="1"/>
    <col min="1530" max="1530" width="13.85546875" style="113" bestFit="1" customWidth="1"/>
    <col min="1531" max="1765" width="11.42578125" style="113"/>
    <col min="1766" max="1766" width="5.140625" style="113" customWidth="1"/>
    <col min="1767" max="1767" width="62.140625" style="113" bestFit="1" customWidth="1"/>
    <col min="1768" max="1768" width="18.28515625" style="113" customWidth="1"/>
    <col min="1769" max="1769" width="14.42578125" style="113" customWidth="1"/>
    <col min="1770" max="1784" width="15.5703125" style="113" customWidth="1"/>
    <col min="1785" max="1785" width="13.28515625" style="113" bestFit="1" customWidth="1"/>
    <col min="1786" max="1786" width="13.85546875" style="113" bestFit="1" customWidth="1"/>
    <col min="1787" max="2021" width="11.42578125" style="113"/>
    <col min="2022" max="2022" width="5.140625" style="113" customWidth="1"/>
    <col min="2023" max="2023" width="62.140625" style="113" bestFit="1" customWidth="1"/>
    <col min="2024" max="2024" width="18.28515625" style="113" customWidth="1"/>
    <col min="2025" max="2025" width="14.42578125" style="113" customWidth="1"/>
    <col min="2026" max="2040" width="15.5703125" style="113" customWidth="1"/>
    <col min="2041" max="2041" width="13.28515625" style="113" bestFit="1" customWidth="1"/>
    <col min="2042" max="2042" width="13.85546875" style="113" bestFit="1" customWidth="1"/>
    <col min="2043" max="2277" width="11.42578125" style="113"/>
    <col min="2278" max="2278" width="5.140625" style="113" customWidth="1"/>
    <col min="2279" max="2279" width="62.140625" style="113" bestFit="1" customWidth="1"/>
    <col min="2280" max="2280" width="18.28515625" style="113" customWidth="1"/>
    <col min="2281" max="2281" width="14.42578125" style="113" customWidth="1"/>
    <col min="2282" max="2296" width="15.5703125" style="113" customWidth="1"/>
    <col min="2297" max="2297" width="13.28515625" style="113" bestFit="1" customWidth="1"/>
    <col min="2298" max="2298" width="13.85546875" style="113" bestFit="1" customWidth="1"/>
    <col min="2299" max="2533" width="11.42578125" style="113"/>
    <col min="2534" max="2534" width="5.140625" style="113" customWidth="1"/>
    <col min="2535" max="2535" width="62.140625" style="113" bestFit="1" customWidth="1"/>
    <col min="2536" max="2536" width="18.28515625" style="113" customWidth="1"/>
    <col min="2537" max="2537" width="14.42578125" style="113" customWidth="1"/>
    <col min="2538" max="2552" width="15.5703125" style="113" customWidth="1"/>
    <col min="2553" max="2553" width="13.28515625" style="113" bestFit="1" customWidth="1"/>
    <col min="2554" max="2554" width="13.85546875" style="113" bestFit="1" customWidth="1"/>
    <col min="2555" max="2789" width="11.42578125" style="113"/>
    <col min="2790" max="2790" width="5.140625" style="113" customWidth="1"/>
    <col min="2791" max="2791" width="62.140625" style="113" bestFit="1" customWidth="1"/>
    <col min="2792" max="2792" width="18.28515625" style="113" customWidth="1"/>
    <col min="2793" max="2793" width="14.42578125" style="113" customWidth="1"/>
    <col min="2794" max="2808" width="15.5703125" style="113" customWidth="1"/>
    <col min="2809" max="2809" width="13.28515625" style="113" bestFit="1" customWidth="1"/>
    <col min="2810" max="2810" width="13.85546875" style="113" bestFit="1" customWidth="1"/>
    <col min="2811" max="3045" width="11.42578125" style="113"/>
    <col min="3046" max="3046" width="5.140625" style="113" customWidth="1"/>
    <col min="3047" max="3047" width="62.140625" style="113" bestFit="1" customWidth="1"/>
    <col min="3048" max="3048" width="18.28515625" style="113" customWidth="1"/>
    <col min="3049" max="3049" width="14.42578125" style="113" customWidth="1"/>
    <col min="3050" max="3064" width="15.5703125" style="113" customWidth="1"/>
    <col min="3065" max="3065" width="13.28515625" style="113" bestFit="1" customWidth="1"/>
    <col min="3066" max="3066" width="13.85546875" style="113" bestFit="1" customWidth="1"/>
    <col min="3067" max="3301" width="11.42578125" style="113"/>
    <col min="3302" max="3302" width="5.140625" style="113" customWidth="1"/>
    <col min="3303" max="3303" width="62.140625" style="113" bestFit="1" customWidth="1"/>
    <col min="3304" max="3304" width="18.28515625" style="113" customWidth="1"/>
    <col min="3305" max="3305" width="14.42578125" style="113" customWidth="1"/>
    <col min="3306" max="3320" width="15.5703125" style="113" customWidth="1"/>
    <col min="3321" max="3321" width="13.28515625" style="113" bestFit="1" customWidth="1"/>
    <col min="3322" max="3322" width="13.85546875" style="113" bestFit="1" customWidth="1"/>
    <col min="3323" max="3557" width="11.42578125" style="113"/>
    <col min="3558" max="3558" width="5.140625" style="113" customWidth="1"/>
    <col min="3559" max="3559" width="62.140625" style="113" bestFit="1" customWidth="1"/>
    <col min="3560" max="3560" width="18.28515625" style="113" customWidth="1"/>
    <col min="3561" max="3561" width="14.42578125" style="113" customWidth="1"/>
    <col min="3562" max="3576" width="15.5703125" style="113" customWidth="1"/>
    <col min="3577" max="3577" width="13.28515625" style="113" bestFit="1" customWidth="1"/>
    <col min="3578" max="3578" width="13.85546875" style="113" bestFit="1" customWidth="1"/>
    <col min="3579" max="3813" width="11.42578125" style="113"/>
    <col min="3814" max="3814" width="5.140625" style="113" customWidth="1"/>
    <col min="3815" max="3815" width="62.140625" style="113" bestFit="1" customWidth="1"/>
    <col min="3816" max="3816" width="18.28515625" style="113" customWidth="1"/>
    <col min="3817" max="3817" width="14.42578125" style="113" customWidth="1"/>
    <col min="3818" max="3832" width="15.5703125" style="113" customWidth="1"/>
    <col min="3833" max="3833" width="13.28515625" style="113" bestFit="1" customWidth="1"/>
    <col min="3834" max="3834" width="13.85546875" style="113" bestFit="1" customWidth="1"/>
    <col min="3835" max="4069" width="11.42578125" style="113"/>
    <col min="4070" max="4070" width="5.140625" style="113" customWidth="1"/>
    <col min="4071" max="4071" width="62.140625" style="113" bestFit="1" customWidth="1"/>
    <col min="4072" max="4072" width="18.28515625" style="113" customWidth="1"/>
    <col min="4073" max="4073" width="14.42578125" style="113" customWidth="1"/>
    <col min="4074" max="4088" width="15.5703125" style="113" customWidth="1"/>
    <col min="4089" max="4089" width="13.28515625" style="113" bestFit="1" customWidth="1"/>
    <col min="4090" max="4090" width="13.85546875" style="113" bestFit="1" customWidth="1"/>
    <col min="4091" max="4325" width="11.42578125" style="113"/>
    <col min="4326" max="4326" width="5.140625" style="113" customWidth="1"/>
    <col min="4327" max="4327" width="62.140625" style="113" bestFit="1" customWidth="1"/>
    <col min="4328" max="4328" width="18.28515625" style="113" customWidth="1"/>
    <col min="4329" max="4329" width="14.42578125" style="113" customWidth="1"/>
    <col min="4330" max="4344" width="15.5703125" style="113" customWidth="1"/>
    <col min="4345" max="4345" width="13.28515625" style="113" bestFit="1" customWidth="1"/>
    <col min="4346" max="4346" width="13.85546875" style="113" bestFit="1" customWidth="1"/>
    <col min="4347" max="4581" width="11.42578125" style="113"/>
    <col min="4582" max="4582" width="5.140625" style="113" customWidth="1"/>
    <col min="4583" max="4583" width="62.140625" style="113" bestFit="1" customWidth="1"/>
    <col min="4584" max="4584" width="18.28515625" style="113" customWidth="1"/>
    <col min="4585" max="4585" width="14.42578125" style="113" customWidth="1"/>
    <col min="4586" max="4600" width="15.5703125" style="113" customWidth="1"/>
    <col min="4601" max="4601" width="13.28515625" style="113" bestFit="1" customWidth="1"/>
    <col min="4602" max="4602" width="13.85546875" style="113" bestFit="1" customWidth="1"/>
    <col min="4603" max="4837" width="11.42578125" style="113"/>
    <col min="4838" max="4838" width="5.140625" style="113" customWidth="1"/>
    <col min="4839" max="4839" width="62.140625" style="113" bestFit="1" customWidth="1"/>
    <col min="4840" max="4840" width="18.28515625" style="113" customWidth="1"/>
    <col min="4841" max="4841" width="14.42578125" style="113" customWidth="1"/>
    <col min="4842" max="4856" width="15.5703125" style="113" customWidth="1"/>
    <col min="4857" max="4857" width="13.28515625" style="113" bestFit="1" customWidth="1"/>
    <col min="4858" max="4858" width="13.85546875" style="113" bestFit="1" customWidth="1"/>
    <col min="4859" max="5093" width="11.42578125" style="113"/>
    <col min="5094" max="5094" width="5.140625" style="113" customWidth="1"/>
    <col min="5095" max="5095" width="62.140625" style="113" bestFit="1" customWidth="1"/>
    <col min="5096" max="5096" width="18.28515625" style="113" customWidth="1"/>
    <col min="5097" max="5097" width="14.42578125" style="113" customWidth="1"/>
    <col min="5098" max="5112" width="15.5703125" style="113" customWidth="1"/>
    <col min="5113" max="5113" width="13.28515625" style="113" bestFit="1" customWidth="1"/>
    <col min="5114" max="5114" width="13.85546875" style="113" bestFit="1" customWidth="1"/>
    <col min="5115" max="5349" width="11.42578125" style="113"/>
    <col min="5350" max="5350" width="5.140625" style="113" customWidth="1"/>
    <col min="5351" max="5351" width="62.140625" style="113" bestFit="1" customWidth="1"/>
    <col min="5352" max="5352" width="18.28515625" style="113" customWidth="1"/>
    <col min="5353" max="5353" width="14.42578125" style="113" customWidth="1"/>
    <col min="5354" max="5368" width="15.5703125" style="113" customWidth="1"/>
    <col min="5369" max="5369" width="13.28515625" style="113" bestFit="1" customWidth="1"/>
    <col min="5370" max="5370" width="13.85546875" style="113" bestFit="1" customWidth="1"/>
    <col min="5371" max="5605" width="11.42578125" style="113"/>
    <col min="5606" max="5606" width="5.140625" style="113" customWidth="1"/>
    <col min="5607" max="5607" width="62.140625" style="113" bestFit="1" customWidth="1"/>
    <col min="5608" max="5608" width="18.28515625" style="113" customWidth="1"/>
    <col min="5609" max="5609" width="14.42578125" style="113" customWidth="1"/>
    <col min="5610" max="5624" width="15.5703125" style="113" customWidth="1"/>
    <col min="5625" max="5625" width="13.28515625" style="113" bestFit="1" customWidth="1"/>
    <col min="5626" max="5626" width="13.85546875" style="113" bestFit="1" customWidth="1"/>
    <col min="5627" max="5861" width="11.42578125" style="113"/>
    <col min="5862" max="5862" width="5.140625" style="113" customWidth="1"/>
    <col min="5863" max="5863" width="62.140625" style="113" bestFit="1" customWidth="1"/>
    <col min="5864" max="5864" width="18.28515625" style="113" customWidth="1"/>
    <col min="5865" max="5865" width="14.42578125" style="113" customWidth="1"/>
    <col min="5866" max="5880" width="15.5703125" style="113" customWidth="1"/>
    <col min="5881" max="5881" width="13.28515625" style="113" bestFit="1" customWidth="1"/>
    <col min="5882" max="5882" width="13.85546875" style="113" bestFit="1" customWidth="1"/>
    <col min="5883" max="6117" width="11.42578125" style="113"/>
    <col min="6118" max="6118" width="5.140625" style="113" customWidth="1"/>
    <col min="6119" max="6119" width="62.140625" style="113" bestFit="1" customWidth="1"/>
    <col min="6120" max="6120" width="18.28515625" style="113" customWidth="1"/>
    <col min="6121" max="6121" width="14.42578125" style="113" customWidth="1"/>
    <col min="6122" max="6136" width="15.5703125" style="113" customWidth="1"/>
    <col min="6137" max="6137" width="13.28515625" style="113" bestFit="1" customWidth="1"/>
    <col min="6138" max="6138" width="13.85546875" style="113" bestFit="1" customWidth="1"/>
    <col min="6139" max="6373" width="11.42578125" style="113"/>
    <col min="6374" max="6374" width="5.140625" style="113" customWidth="1"/>
    <col min="6375" max="6375" width="62.140625" style="113" bestFit="1" customWidth="1"/>
    <col min="6376" max="6376" width="18.28515625" style="113" customWidth="1"/>
    <col min="6377" max="6377" width="14.42578125" style="113" customWidth="1"/>
    <col min="6378" max="6392" width="15.5703125" style="113" customWidth="1"/>
    <col min="6393" max="6393" width="13.28515625" style="113" bestFit="1" customWidth="1"/>
    <col min="6394" max="6394" width="13.85546875" style="113" bestFit="1" customWidth="1"/>
    <col min="6395" max="6629" width="11.42578125" style="113"/>
    <col min="6630" max="6630" width="5.140625" style="113" customWidth="1"/>
    <col min="6631" max="6631" width="62.140625" style="113" bestFit="1" customWidth="1"/>
    <col min="6632" max="6632" width="18.28515625" style="113" customWidth="1"/>
    <col min="6633" max="6633" width="14.42578125" style="113" customWidth="1"/>
    <col min="6634" max="6648" width="15.5703125" style="113" customWidth="1"/>
    <col min="6649" max="6649" width="13.28515625" style="113" bestFit="1" customWidth="1"/>
    <col min="6650" max="6650" width="13.85546875" style="113" bestFit="1" customWidth="1"/>
    <col min="6651" max="6885" width="11.42578125" style="113"/>
    <col min="6886" max="6886" width="5.140625" style="113" customWidth="1"/>
    <col min="6887" max="6887" width="62.140625" style="113" bestFit="1" customWidth="1"/>
    <col min="6888" max="6888" width="18.28515625" style="113" customWidth="1"/>
    <col min="6889" max="6889" width="14.42578125" style="113" customWidth="1"/>
    <col min="6890" max="6904" width="15.5703125" style="113" customWidth="1"/>
    <col min="6905" max="6905" width="13.28515625" style="113" bestFit="1" customWidth="1"/>
    <col min="6906" max="6906" width="13.85546875" style="113" bestFit="1" customWidth="1"/>
    <col min="6907" max="7141" width="11.42578125" style="113"/>
    <col min="7142" max="7142" width="5.140625" style="113" customWidth="1"/>
    <col min="7143" max="7143" width="62.140625" style="113" bestFit="1" customWidth="1"/>
    <col min="7144" max="7144" width="18.28515625" style="113" customWidth="1"/>
    <col min="7145" max="7145" width="14.42578125" style="113" customWidth="1"/>
    <col min="7146" max="7160" width="15.5703125" style="113" customWidth="1"/>
    <col min="7161" max="7161" width="13.28515625" style="113" bestFit="1" customWidth="1"/>
    <col min="7162" max="7162" width="13.85546875" style="113" bestFit="1" customWidth="1"/>
    <col min="7163" max="7397" width="11.42578125" style="113"/>
    <col min="7398" max="7398" width="5.140625" style="113" customWidth="1"/>
    <col min="7399" max="7399" width="62.140625" style="113" bestFit="1" customWidth="1"/>
    <col min="7400" max="7400" width="18.28515625" style="113" customWidth="1"/>
    <col min="7401" max="7401" width="14.42578125" style="113" customWidth="1"/>
    <col min="7402" max="7416" width="15.5703125" style="113" customWidth="1"/>
    <col min="7417" max="7417" width="13.28515625" style="113" bestFit="1" customWidth="1"/>
    <col min="7418" max="7418" width="13.85546875" style="113" bestFit="1" customWidth="1"/>
    <col min="7419" max="7653" width="11.42578125" style="113"/>
    <col min="7654" max="7654" width="5.140625" style="113" customWidth="1"/>
    <col min="7655" max="7655" width="62.140625" style="113" bestFit="1" customWidth="1"/>
    <col min="7656" max="7656" width="18.28515625" style="113" customWidth="1"/>
    <col min="7657" max="7657" width="14.42578125" style="113" customWidth="1"/>
    <col min="7658" max="7672" width="15.5703125" style="113" customWidth="1"/>
    <col min="7673" max="7673" width="13.28515625" style="113" bestFit="1" customWidth="1"/>
    <col min="7674" max="7674" width="13.85546875" style="113" bestFit="1" customWidth="1"/>
    <col min="7675" max="7909" width="11.42578125" style="113"/>
    <col min="7910" max="7910" width="5.140625" style="113" customWidth="1"/>
    <col min="7911" max="7911" width="62.140625" style="113" bestFit="1" customWidth="1"/>
    <col min="7912" max="7912" width="18.28515625" style="113" customWidth="1"/>
    <col min="7913" max="7913" width="14.42578125" style="113" customWidth="1"/>
    <col min="7914" max="7928" width="15.5703125" style="113" customWidth="1"/>
    <col min="7929" max="7929" width="13.28515625" style="113" bestFit="1" customWidth="1"/>
    <col min="7930" max="7930" width="13.85546875" style="113" bestFit="1" customWidth="1"/>
    <col min="7931" max="8165" width="11.42578125" style="113"/>
    <col min="8166" max="8166" width="5.140625" style="113" customWidth="1"/>
    <col min="8167" max="8167" width="62.140625" style="113" bestFit="1" customWidth="1"/>
    <col min="8168" max="8168" width="18.28515625" style="113" customWidth="1"/>
    <col min="8169" max="8169" width="14.42578125" style="113" customWidth="1"/>
    <col min="8170" max="8184" width="15.5703125" style="113" customWidth="1"/>
    <col min="8185" max="8185" width="13.28515625" style="113" bestFit="1" customWidth="1"/>
    <col min="8186" max="8186" width="13.85546875" style="113" bestFit="1" customWidth="1"/>
    <col min="8187" max="8421" width="11.42578125" style="113"/>
    <col min="8422" max="8422" width="5.140625" style="113" customWidth="1"/>
    <col min="8423" max="8423" width="62.140625" style="113" bestFit="1" customWidth="1"/>
    <col min="8424" max="8424" width="18.28515625" style="113" customWidth="1"/>
    <col min="8425" max="8425" width="14.42578125" style="113" customWidth="1"/>
    <col min="8426" max="8440" width="15.5703125" style="113" customWidth="1"/>
    <col min="8441" max="8441" width="13.28515625" style="113" bestFit="1" customWidth="1"/>
    <col min="8442" max="8442" width="13.85546875" style="113" bestFit="1" customWidth="1"/>
    <col min="8443" max="8677" width="11.42578125" style="113"/>
    <col min="8678" max="8678" width="5.140625" style="113" customWidth="1"/>
    <col min="8679" max="8679" width="62.140625" style="113" bestFit="1" customWidth="1"/>
    <col min="8680" max="8680" width="18.28515625" style="113" customWidth="1"/>
    <col min="8681" max="8681" width="14.42578125" style="113" customWidth="1"/>
    <col min="8682" max="8696" width="15.5703125" style="113" customWidth="1"/>
    <col min="8697" max="8697" width="13.28515625" style="113" bestFit="1" customWidth="1"/>
    <col min="8698" max="8698" width="13.85546875" style="113" bestFit="1" customWidth="1"/>
    <col min="8699" max="8933" width="11.42578125" style="113"/>
    <col min="8934" max="8934" width="5.140625" style="113" customWidth="1"/>
    <col min="8935" max="8935" width="62.140625" style="113" bestFit="1" customWidth="1"/>
    <col min="8936" max="8936" width="18.28515625" style="113" customWidth="1"/>
    <col min="8937" max="8937" width="14.42578125" style="113" customWidth="1"/>
    <col min="8938" max="8952" width="15.5703125" style="113" customWidth="1"/>
    <col min="8953" max="8953" width="13.28515625" style="113" bestFit="1" customWidth="1"/>
    <col min="8954" max="8954" width="13.85546875" style="113" bestFit="1" customWidth="1"/>
    <col min="8955" max="9189" width="11.42578125" style="113"/>
    <col min="9190" max="9190" width="5.140625" style="113" customWidth="1"/>
    <col min="9191" max="9191" width="62.140625" style="113" bestFit="1" customWidth="1"/>
    <col min="9192" max="9192" width="18.28515625" style="113" customWidth="1"/>
    <col min="9193" max="9193" width="14.42578125" style="113" customWidth="1"/>
    <col min="9194" max="9208" width="15.5703125" style="113" customWidth="1"/>
    <col min="9209" max="9209" width="13.28515625" style="113" bestFit="1" customWidth="1"/>
    <col min="9210" max="9210" width="13.85546875" style="113" bestFit="1" customWidth="1"/>
    <col min="9211" max="9445" width="11.42578125" style="113"/>
    <col min="9446" max="9446" width="5.140625" style="113" customWidth="1"/>
    <col min="9447" max="9447" width="62.140625" style="113" bestFit="1" customWidth="1"/>
    <col min="9448" max="9448" width="18.28515625" style="113" customWidth="1"/>
    <col min="9449" max="9449" width="14.42578125" style="113" customWidth="1"/>
    <col min="9450" max="9464" width="15.5703125" style="113" customWidth="1"/>
    <col min="9465" max="9465" width="13.28515625" style="113" bestFit="1" customWidth="1"/>
    <col min="9466" max="9466" width="13.85546875" style="113" bestFit="1" customWidth="1"/>
    <col min="9467" max="9701" width="11.42578125" style="113"/>
    <col min="9702" max="9702" width="5.140625" style="113" customWidth="1"/>
    <col min="9703" max="9703" width="62.140625" style="113" bestFit="1" customWidth="1"/>
    <col min="9704" max="9704" width="18.28515625" style="113" customWidth="1"/>
    <col min="9705" max="9705" width="14.42578125" style="113" customWidth="1"/>
    <col min="9706" max="9720" width="15.5703125" style="113" customWidth="1"/>
    <col min="9721" max="9721" width="13.28515625" style="113" bestFit="1" customWidth="1"/>
    <col min="9722" max="9722" width="13.85546875" style="113" bestFit="1" customWidth="1"/>
    <col min="9723" max="9957" width="11.42578125" style="113"/>
    <col min="9958" max="9958" width="5.140625" style="113" customWidth="1"/>
    <col min="9959" max="9959" width="62.140625" style="113" bestFit="1" customWidth="1"/>
    <col min="9960" max="9960" width="18.28515625" style="113" customWidth="1"/>
    <col min="9961" max="9961" width="14.42578125" style="113" customWidth="1"/>
    <col min="9962" max="9976" width="15.5703125" style="113" customWidth="1"/>
    <col min="9977" max="9977" width="13.28515625" style="113" bestFit="1" customWidth="1"/>
    <col min="9978" max="9978" width="13.85546875" style="113" bestFit="1" customWidth="1"/>
    <col min="9979" max="10213" width="11.42578125" style="113"/>
    <col min="10214" max="10214" width="5.140625" style="113" customWidth="1"/>
    <col min="10215" max="10215" width="62.140625" style="113" bestFit="1" customWidth="1"/>
    <col min="10216" max="10216" width="18.28515625" style="113" customWidth="1"/>
    <col min="10217" max="10217" width="14.42578125" style="113" customWidth="1"/>
    <col min="10218" max="10232" width="15.5703125" style="113" customWidth="1"/>
    <col min="10233" max="10233" width="13.28515625" style="113" bestFit="1" customWidth="1"/>
    <col min="10234" max="10234" width="13.85546875" style="113" bestFit="1" customWidth="1"/>
    <col min="10235" max="10469" width="11.42578125" style="113"/>
    <col min="10470" max="10470" width="5.140625" style="113" customWidth="1"/>
    <col min="10471" max="10471" width="62.140625" style="113" bestFit="1" customWidth="1"/>
    <col min="10472" max="10472" width="18.28515625" style="113" customWidth="1"/>
    <col min="10473" max="10473" width="14.42578125" style="113" customWidth="1"/>
    <col min="10474" max="10488" width="15.5703125" style="113" customWidth="1"/>
    <col min="10489" max="10489" width="13.28515625" style="113" bestFit="1" customWidth="1"/>
    <col min="10490" max="10490" width="13.85546875" style="113" bestFit="1" customWidth="1"/>
    <col min="10491" max="10725" width="11.42578125" style="113"/>
    <col min="10726" max="10726" width="5.140625" style="113" customWidth="1"/>
    <col min="10727" max="10727" width="62.140625" style="113" bestFit="1" customWidth="1"/>
    <col min="10728" max="10728" width="18.28515625" style="113" customWidth="1"/>
    <col min="10729" max="10729" width="14.42578125" style="113" customWidth="1"/>
    <col min="10730" max="10744" width="15.5703125" style="113" customWidth="1"/>
    <col min="10745" max="10745" width="13.28515625" style="113" bestFit="1" customWidth="1"/>
    <col min="10746" max="10746" width="13.85546875" style="113" bestFit="1" customWidth="1"/>
    <col min="10747" max="10981" width="11.42578125" style="113"/>
    <col min="10982" max="10982" width="5.140625" style="113" customWidth="1"/>
    <col min="10983" max="10983" width="62.140625" style="113" bestFit="1" customWidth="1"/>
    <col min="10984" max="10984" width="18.28515625" style="113" customWidth="1"/>
    <col min="10985" max="10985" width="14.42578125" style="113" customWidth="1"/>
    <col min="10986" max="11000" width="15.5703125" style="113" customWidth="1"/>
    <col min="11001" max="11001" width="13.28515625" style="113" bestFit="1" customWidth="1"/>
    <col min="11002" max="11002" width="13.85546875" style="113" bestFit="1" customWidth="1"/>
    <col min="11003" max="11237" width="11.42578125" style="113"/>
    <col min="11238" max="11238" width="5.140625" style="113" customWidth="1"/>
    <col min="11239" max="11239" width="62.140625" style="113" bestFit="1" customWidth="1"/>
    <col min="11240" max="11240" width="18.28515625" style="113" customWidth="1"/>
    <col min="11241" max="11241" width="14.42578125" style="113" customWidth="1"/>
    <col min="11242" max="11256" width="15.5703125" style="113" customWidth="1"/>
    <col min="11257" max="11257" width="13.28515625" style="113" bestFit="1" customWidth="1"/>
    <col min="11258" max="11258" width="13.85546875" style="113" bestFit="1" customWidth="1"/>
    <col min="11259" max="11493" width="11.42578125" style="113"/>
    <col min="11494" max="11494" width="5.140625" style="113" customWidth="1"/>
    <col min="11495" max="11495" width="62.140625" style="113" bestFit="1" customWidth="1"/>
    <col min="11496" max="11496" width="18.28515625" style="113" customWidth="1"/>
    <col min="11497" max="11497" width="14.42578125" style="113" customWidth="1"/>
    <col min="11498" max="11512" width="15.5703125" style="113" customWidth="1"/>
    <col min="11513" max="11513" width="13.28515625" style="113" bestFit="1" customWidth="1"/>
    <col min="11514" max="11514" width="13.85546875" style="113" bestFit="1" customWidth="1"/>
    <col min="11515" max="11749" width="11.42578125" style="113"/>
    <col min="11750" max="11750" width="5.140625" style="113" customWidth="1"/>
    <col min="11751" max="11751" width="62.140625" style="113" bestFit="1" customWidth="1"/>
    <col min="11752" max="11752" width="18.28515625" style="113" customWidth="1"/>
    <col min="11753" max="11753" width="14.42578125" style="113" customWidth="1"/>
    <col min="11754" max="11768" width="15.5703125" style="113" customWidth="1"/>
    <col min="11769" max="11769" width="13.28515625" style="113" bestFit="1" customWidth="1"/>
    <col min="11770" max="11770" width="13.85546875" style="113" bestFit="1" customWidth="1"/>
    <col min="11771" max="12005" width="11.42578125" style="113"/>
    <col min="12006" max="12006" width="5.140625" style="113" customWidth="1"/>
    <col min="12007" max="12007" width="62.140625" style="113" bestFit="1" customWidth="1"/>
    <col min="12008" max="12008" width="18.28515625" style="113" customWidth="1"/>
    <col min="12009" max="12009" width="14.42578125" style="113" customWidth="1"/>
    <col min="12010" max="12024" width="15.5703125" style="113" customWidth="1"/>
    <col min="12025" max="12025" width="13.28515625" style="113" bestFit="1" customWidth="1"/>
    <col min="12026" max="12026" width="13.85546875" style="113" bestFit="1" customWidth="1"/>
    <col min="12027" max="12261" width="11.42578125" style="113"/>
    <col min="12262" max="12262" width="5.140625" style="113" customWidth="1"/>
    <col min="12263" max="12263" width="62.140625" style="113" bestFit="1" customWidth="1"/>
    <col min="12264" max="12264" width="18.28515625" style="113" customWidth="1"/>
    <col min="12265" max="12265" width="14.42578125" style="113" customWidth="1"/>
    <col min="12266" max="12280" width="15.5703125" style="113" customWidth="1"/>
    <col min="12281" max="12281" width="13.28515625" style="113" bestFit="1" customWidth="1"/>
    <col min="12282" max="12282" width="13.85546875" style="113" bestFit="1" customWidth="1"/>
    <col min="12283" max="12517" width="11.42578125" style="113"/>
    <col min="12518" max="12518" width="5.140625" style="113" customWidth="1"/>
    <col min="12519" max="12519" width="62.140625" style="113" bestFit="1" customWidth="1"/>
    <col min="12520" max="12520" width="18.28515625" style="113" customWidth="1"/>
    <col min="12521" max="12521" width="14.42578125" style="113" customWidth="1"/>
    <col min="12522" max="12536" width="15.5703125" style="113" customWidth="1"/>
    <col min="12537" max="12537" width="13.28515625" style="113" bestFit="1" customWidth="1"/>
    <col min="12538" max="12538" width="13.85546875" style="113" bestFit="1" customWidth="1"/>
    <col min="12539" max="12773" width="11.42578125" style="113"/>
    <col min="12774" max="12774" width="5.140625" style="113" customWidth="1"/>
    <col min="12775" max="12775" width="62.140625" style="113" bestFit="1" customWidth="1"/>
    <col min="12776" max="12776" width="18.28515625" style="113" customWidth="1"/>
    <col min="12777" max="12777" width="14.42578125" style="113" customWidth="1"/>
    <col min="12778" max="12792" width="15.5703125" style="113" customWidth="1"/>
    <col min="12793" max="12793" width="13.28515625" style="113" bestFit="1" customWidth="1"/>
    <col min="12794" max="12794" width="13.85546875" style="113" bestFit="1" customWidth="1"/>
    <col min="12795" max="13029" width="11.42578125" style="113"/>
    <col min="13030" max="13030" width="5.140625" style="113" customWidth="1"/>
    <col min="13031" max="13031" width="62.140625" style="113" bestFit="1" customWidth="1"/>
    <col min="13032" max="13032" width="18.28515625" style="113" customWidth="1"/>
    <col min="13033" max="13033" width="14.42578125" style="113" customWidth="1"/>
    <col min="13034" max="13048" width="15.5703125" style="113" customWidth="1"/>
    <col min="13049" max="13049" width="13.28515625" style="113" bestFit="1" customWidth="1"/>
    <col min="13050" max="13050" width="13.85546875" style="113" bestFit="1" customWidth="1"/>
    <col min="13051" max="13285" width="11.42578125" style="113"/>
    <col min="13286" max="13286" width="5.140625" style="113" customWidth="1"/>
    <col min="13287" max="13287" width="62.140625" style="113" bestFit="1" customWidth="1"/>
    <col min="13288" max="13288" width="18.28515625" style="113" customWidth="1"/>
    <col min="13289" max="13289" width="14.42578125" style="113" customWidth="1"/>
    <col min="13290" max="13304" width="15.5703125" style="113" customWidth="1"/>
    <col min="13305" max="13305" width="13.28515625" style="113" bestFit="1" customWidth="1"/>
    <col min="13306" max="13306" width="13.85546875" style="113" bestFit="1" customWidth="1"/>
    <col min="13307" max="13541" width="11.42578125" style="113"/>
    <col min="13542" max="13542" width="5.140625" style="113" customWidth="1"/>
    <col min="13543" max="13543" width="62.140625" style="113" bestFit="1" customWidth="1"/>
    <col min="13544" max="13544" width="18.28515625" style="113" customWidth="1"/>
    <col min="13545" max="13545" width="14.42578125" style="113" customWidth="1"/>
    <col min="13546" max="13560" width="15.5703125" style="113" customWidth="1"/>
    <col min="13561" max="13561" width="13.28515625" style="113" bestFit="1" customWidth="1"/>
    <col min="13562" max="13562" width="13.85546875" style="113" bestFit="1" customWidth="1"/>
    <col min="13563" max="13797" width="11.42578125" style="113"/>
    <col min="13798" max="13798" width="5.140625" style="113" customWidth="1"/>
    <col min="13799" max="13799" width="62.140625" style="113" bestFit="1" customWidth="1"/>
    <col min="13800" max="13800" width="18.28515625" style="113" customWidth="1"/>
    <col min="13801" max="13801" width="14.42578125" style="113" customWidth="1"/>
    <col min="13802" max="13816" width="15.5703125" style="113" customWidth="1"/>
    <col min="13817" max="13817" width="13.28515625" style="113" bestFit="1" customWidth="1"/>
    <col min="13818" max="13818" width="13.85546875" style="113" bestFit="1" customWidth="1"/>
    <col min="13819" max="14053" width="11.42578125" style="113"/>
    <col min="14054" max="14054" width="5.140625" style="113" customWidth="1"/>
    <col min="14055" max="14055" width="62.140625" style="113" bestFit="1" customWidth="1"/>
    <col min="14056" max="14056" width="18.28515625" style="113" customWidth="1"/>
    <col min="14057" max="14057" width="14.42578125" style="113" customWidth="1"/>
    <col min="14058" max="14072" width="15.5703125" style="113" customWidth="1"/>
    <col min="14073" max="14073" width="13.28515625" style="113" bestFit="1" customWidth="1"/>
    <col min="14074" max="14074" width="13.85546875" style="113" bestFit="1" customWidth="1"/>
    <col min="14075" max="14309" width="11.42578125" style="113"/>
    <col min="14310" max="14310" width="5.140625" style="113" customWidth="1"/>
    <col min="14311" max="14311" width="62.140625" style="113" bestFit="1" customWidth="1"/>
    <col min="14312" max="14312" width="18.28515625" style="113" customWidth="1"/>
    <col min="14313" max="14313" width="14.42578125" style="113" customWidth="1"/>
    <col min="14314" max="14328" width="15.5703125" style="113" customWidth="1"/>
    <col min="14329" max="14329" width="13.28515625" style="113" bestFit="1" customWidth="1"/>
    <col min="14330" max="14330" width="13.85546875" style="113" bestFit="1" customWidth="1"/>
    <col min="14331" max="14565" width="11.42578125" style="113"/>
    <col min="14566" max="14566" width="5.140625" style="113" customWidth="1"/>
    <col min="14567" max="14567" width="62.140625" style="113" bestFit="1" customWidth="1"/>
    <col min="14568" max="14568" width="18.28515625" style="113" customWidth="1"/>
    <col min="14569" max="14569" width="14.42578125" style="113" customWidth="1"/>
    <col min="14570" max="14584" width="15.5703125" style="113" customWidth="1"/>
    <col min="14585" max="14585" width="13.28515625" style="113" bestFit="1" customWidth="1"/>
    <col min="14586" max="14586" width="13.85546875" style="113" bestFit="1" customWidth="1"/>
    <col min="14587" max="14821" width="11.42578125" style="113"/>
    <col min="14822" max="14822" width="5.140625" style="113" customWidth="1"/>
    <col min="14823" max="14823" width="62.140625" style="113" bestFit="1" customWidth="1"/>
    <col min="14824" max="14824" width="18.28515625" style="113" customWidth="1"/>
    <col min="14825" max="14825" width="14.42578125" style="113" customWidth="1"/>
    <col min="14826" max="14840" width="15.5703125" style="113" customWidth="1"/>
    <col min="14841" max="14841" width="13.28515625" style="113" bestFit="1" customWidth="1"/>
    <col min="14842" max="14842" width="13.85546875" style="113" bestFit="1" customWidth="1"/>
    <col min="14843" max="15077" width="11.42578125" style="113"/>
    <col min="15078" max="15078" width="5.140625" style="113" customWidth="1"/>
    <col min="15079" max="15079" width="62.140625" style="113" bestFit="1" customWidth="1"/>
    <col min="15080" max="15080" width="18.28515625" style="113" customWidth="1"/>
    <col min="15081" max="15081" width="14.42578125" style="113" customWidth="1"/>
    <col min="15082" max="15096" width="15.5703125" style="113" customWidth="1"/>
    <col min="15097" max="15097" width="13.28515625" style="113" bestFit="1" customWidth="1"/>
    <col min="15098" max="15098" width="13.85546875" style="113" bestFit="1" customWidth="1"/>
    <col min="15099" max="15333" width="11.42578125" style="113"/>
    <col min="15334" max="15334" width="5.140625" style="113" customWidth="1"/>
    <col min="15335" max="15335" width="62.140625" style="113" bestFit="1" customWidth="1"/>
    <col min="15336" max="15336" width="18.28515625" style="113" customWidth="1"/>
    <col min="15337" max="15337" width="14.42578125" style="113" customWidth="1"/>
    <col min="15338" max="15352" width="15.5703125" style="113" customWidth="1"/>
    <col min="15353" max="15353" width="13.28515625" style="113" bestFit="1" customWidth="1"/>
    <col min="15354" max="15354" width="13.85546875" style="113" bestFit="1" customWidth="1"/>
    <col min="15355" max="15589" width="11.42578125" style="113"/>
    <col min="15590" max="15590" width="5.140625" style="113" customWidth="1"/>
    <col min="15591" max="15591" width="62.140625" style="113" bestFit="1" customWidth="1"/>
    <col min="15592" max="15592" width="18.28515625" style="113" customWidth="1"/>
    <col min="15593" max="15593" width="14.42578125" style="113" customWidth="1"/>
    <col min="15594" max="15608" width="15.5703125" style="113" customWidth="1"/>
    <col min="15609" max="15609" width="13.28515625" style="113" bestFit="1" customWidth="1"/>
    <col min="15610" max="15610" width="13.85546875" style="113" bestFit="1" customWidth="1"/>
    <col min="15611" max="15845" width="11.42578125" style="113"/>
    <col min="15846" max="15846" width="5.140625" style="113" customWidth="1"/>
    <col min="15847" max="15847" width="62.140625" style="113" bestFit="1" customWidth="1"/>
    <col min="15848" max="15848" width="18.28515625" style="113" customWidth="1"/>
    <col min="15849" max="15849" width="14.42578125" style="113" customWidth="1"/>
    <col min="15850" max="15864" width="15.5703125" style="113" customWidth="1"/>
    <col min="15865" max="15865" width="13.28515625" style="113" bestFit="1" customWidth="1"/>
    <col min="15866" max="15866" width="13.85546875" style="113" bestFit="1" customWidth="1"/>
    <col min="15867" max="16101" width="11.42578125" style="113"/>
    <col min="16102" max="16102" width="5.140625" style="113" customWidth="1"/>
    <col min="16103" max="16103" width="62.140625" style="113" bestFit="1" customWidth="1"/>
    <col min="16104" max="16104" width="18.28515625" style="113" customWidth="1"/>
    <col min="16105" max="16105" width="14.42578125" style="113" customWidth="1"/>
    <col min="16106" max="16120" width="15.5703125" style="113" customWidth="1"/>
    <col min="16121" max="16121" width="13.28515625" style="113" bestFit="1" customWidth="1"/>
    <col min="16122" max="16122" width="13.85546875" style="113" bestFit="1" customWidth="1"/>
    <col min="16123" max="16384" width="11.42578125" style="113"/>
  </cols>
  <sheetData>
    <row r="1" spans="1:5" s="97" customFormat="1" ht="15" x14ac:dyDescent="0.3">
      <c r="A1" s="485" t="s">
        <v>1</v>
      </c>
      <c r="B1" s="485"/>
      <c r="C1" s="485"/>
      <c r="D1" s="485"/>
      <c r="E1" s="485"/>
    </row>
    <row r="2" spans="1:5" s="97" customFormat="1" ht="15" x14ac:dyDescent="0.3">
      <c r="A2" s="485" t="s">
        <v>122</v>
      </c>
      <c r="B2" s="485"/>
      <c r="C2" s="485"/>
      <c r="D2" s="485"/>
      <c r="E2" s="485"/>
    </row>
    <row r="3" spans="1:5" s="97" customFormat="1" ht="15" x14ac:dyDescent="0.3">
      <c r="A3" s="486" t="s">
        <v>200</v>
      </c>
      <c r="B3" s="486"/>
      <c r="C3" s="486"/>
      <c r="D3" s="486"/>
      <c r="E3" s="486"/>
    </row>
    <row r="4" spans="1:5" s="97" customFormat="1" ht="60" x14ac:dyDescent="0.2">
      <c r="A4" s="487"/>
      <c r="B4" s="487"/>
      <c r="C4" s="282" t="s">
        <v>159</v>
      </c>
      <c r="D4" s="283" t="s">
        <v>130</v>
      </c>
      <c r="E4" s="283" t="s">
        <v>199</v>
      </c>
    </row>
    <row r="5" spans="1:5" s="97" customFormat="1" ht="15.75" x14ac:dyDescent="0.25">
      <c r="A5" s="133"/>
      <c r="B5" s="133" t="s">
        <v>123</v>
      </c>
      <c r="C5" s="134">
        <v>80000000</v>
      </c>
      <c r="D5" s="134"/>
      <c r="E5" s="134">
        <f>+C5+D5</f>
        <v>80000000</v>
      </c>
    </row>
    <row r="6" spans="1:5" s="97" customFormat="1" ht="17.25" thickBot="1" x14ac:dyDescent="0.35">
      <c r="A6" s="135"/>
      <c r="B6" s="136" t="s">
        <v>124</v>
      </c>
      <c r="C6" s="137">
        <f>SUM(C5)</f>
        <v>80000000</v>
      </c>
      <c r="D6" s="137">
        <f>SUM(D5)</f>
        <v>0</v>
      </c>
      <c r="E6" s="137">
        <f>SUM(E5)</f>
        <v>80000000</v>
      </c>
    </row>
    <row r="7" spans="1:5" s="97" customFormat="1" ht="16.5" x14ac:dyDescent="0.3">
      <c r="A7" s="138"/>
      <c r="B7" s="139"/>
      <c r="C7" s="140"/>
      <c r="D7" s="141"/>
      <c r="E7" s="141"/>
    </row>
    <row r="8" spans="1:5" s="97" customFormat="1" ht="45" x14ac:dyDescent="0.3">
      <c r="A8" s="488"/>
      <c r="B8" s="488"/>
      <c r="C8" s="282" t="str">
        <f>+C4</f>
        <v>PRESUPUESTO 2024</v>
      </c>
      <c r="D8" s="283" t="s">
        <v>131</v>
      </c>
      <c r="E8" s="283" t="str">
        <f>+E4</f>
        <v>PRESUPUESTO AJUSTADO 2,024</v>
      </c>
    </row>
    <row r="9" spans="1:5" s="97" customFormat="1" ht="15.75" x14ac:dyDescent="0.25">
      <c r="A9" s="284" t="s">
        <v>125</v>
      </c>
      <c r="B9" s="98" t="s">
        <v>148</v>
      </c>
      <c r="C9" s="99">
        <v>49427594.560000002</v>
      </c>
      <c r="D9" s="116"/>
      <c r="E9" s="99">
        <f>+C9+D9</f>
        <v>49427594.560000002</v>
      </c>
    </row>
    <row r="10" spans="1:5" s="97" customFormat="1" ht="16.5" x14ac:dyDescent="0.3">
      <c r="A10" s="143"/>
      <c r="B10" s="100" t="s">
        <v>126</v>
      </c>
      <c r="C10" s="101">
        <f>SUM(C9)</f>
        <v>49427594.560000002</v>
      </c>
      <c r="D10" s="117">
        <f>SUM(D9)</f>
        <v>0</v>
      </c>
      <c r="E10" s="106">
        <f>SUM(E9)</f>
        <v>49427594.560000002</v>
      </c>
    </row>
    <row r="11" spans="1:5" s="97" customFormat="1" ht="16.5" x14ac:dyDescent="0.3">
      <c r="A11" s="144"/>
      <c r="B11" s="100"/>
      <c r="C11" s="101"/>
      <c r="D11" s="118"/>
      <c r="E11" s="118"/>
    </row>
    <row r="12" spans="1:5" s="97" customFormat="1" ht="45" x14ac:dyDescent="0.25">
      <c r="A12" s="145"/>
      <c r="B12" s="145" t="s">
        <v>149</v>
      </c>
      <c r="C12" s="146" t="str">
        <f>+C8</f>
        <v>PRESUPUESTO 2024</v>
      </c>
      <c r="D12" s="285" t="s">
        <v>131</v>
      </c>
      <c r="E12" s="286" t="str">
        <f>+E8</f>
        <v>PRESUPUESTO AJUSTADO 2,024</v>
      </c>
    </row>
    <row r="13" spans="1:5" s="97" customFormat="1" ht="15.75" x14ac:dyDescent="0.25">
      <c r="A13" s="98">
        <v>111</v>
      </c>
      <c r="B13" s="102" t="s">
        <v>15</v>
      </c>
      <c r="C13" s="103">
        <v>1078000</v>
      </c>
      <c r="D13" s="116"/>
      <c r="E13" s="103">
        <f>+C13+D13</f>
        <v>1078000</v>
      </c>
    </row>
    <row r="14" spans="1:5" s="97" customFormat="1" ht="15.75" x14ac:dyDescent="0.25">
      <c r="A14" s="98">
        <v>113</v>
      </c>
      <c r="B14" s="102" t="s">
        <v>142</v>
      </c>
      <c r="C14" s="103">
        <v>127545</v>
      </c>
      <c r="D14" s="116">
        <v>-12939.43</v>
      </c>
      <c r="E14" s="103">
        <f>+C14+D14</f>
        <v>114605.57</v>
      </c>
    </row>
    <row r="15" spans="1:5" s="97" customFormat="1" ht="15.75" x14ac:dyDescent="0.25">
      <c r="A15" s="98">
        <v>122</v>
      </c>
      <c r="B15" s="102" t="s">
        <v>17</v>
      </c>
      <c r="C15" s="103">
        <v>85102.55</v>
      </c>
      <c r="D15" s="116"/>
      <c r="E15" s="103">
        <f t="shared" ref="E15:E34" si="0">+C15+D15</f>
        <v>85102.55</v>
      </c>
    </row>
    <row r="16" spans="1:5" s="97" customFormat="1" ht="15.75" x14ac:dyDescent="0.25">
      <c r="A16" s="98">
        <v>163</v>
      </c>
      <c r="B16" s="102" t="s">
        <v>18</v>
      </c>
      <c r="C16" s="103">
        <v>1447029</v>
      </c>
      <c r="D16" s="116">
        <v>-470000</v>
      </c>
      <c r="E16" s="103">
        <f t="shared" si="0"/>
        <v>977029</v>
      </c>
    </row>
    <row r="17" spans="1:5" s="97" customFormat="1" ht="15.75" x14ac:dyDescent="0.25">
      <c r="A17" s="98">
        <v>169</v>
      </c>
      <c r="B17" s="102" t="s">
        <v>127</v>
      </c>
      <c r="C17" s="103">
        <v>51530</v>
      </c>
      <c r="D17" s="116"/>
      <c r="E17" s="103">
        <f t="shared" si="0"/>
        <v>51530</v>
      </c>
    </row>
    <row r="18" spans="1:5" s="97" customFormat="1" ht="15.75" x14ac:dyDescent="0.25">
      <c r="A18" s="98">
        <v>171</v>
      </c>
      <c r="B18" s="102" t="s">
        <v>150</v>
      </c>
      <c r="C18" s="103">
        <v>52130</v>
      </c>
      <c r="D18" s="116"/>
      <c r="E18" s="103">
        <f t="shared" si="0"/>
        <v>52130</v>
      </c>
    </row>
    <row r="19" spans="1:5" s="97" customFormat="1" ht="15.75" x14ac:dyDescent="0.25">
      <c r="A19" s="98">
        <v>174</v>
      </c>
      <c r="B19" s="102" t="s">
        <v>19</v>
      </c>
      <c r="C19" s="103">
        <v>97955</v>
      </c>
      <c r="D19" s="116"/>
      <c r="E19" s="103">
        <f t="shared" si="0"/>
        <v>97955</v>
      </c>
    </row>
    <row r="20" spans="1:5" s="97" customFormat="1" ht="15.75" x14ac:dyDescent="0.25">
      <c r="A20" s="98">
        <v>182</v>
      </c>
      <c r="B20" s="102" t="s">
        <v>20</v>
      </c>
      <c r="C20" s="104">
        <v>468400</v>
      </c>
      <c r="D20" s="116"/>
      <c r="E20" s="103">
        <f t="shared" si="0"/>
        <v>468400</v>
      </c>
    </row>
    <row r="21" spans="1:5" s="97" customFormat="1" ht="15.75" x14ac:dyDescent="0.25">
      <c r="A21" s="98">
        <v>197</v>
      </c>
      <c r="B21" s="102" t="s">
        <v>21</v>
      </c>
      <c r="C21" s="104">
        <v>650000</v>
      </c>
      <c r="D21" s="116">
        <v>-130000</v>
      </c>
      <c r="E21" s="103">
        <f t="shared" si="0"/>
        <v>520000</v>
      </c>
    </row>
    <row r="22" spans="1:5" s="97" customFormat="1" ht="15.75" x14ac:dyDescent="0.25">
      <c r="A22" s="98">
        <v>199</v>
      </c>
      <c r="B22" s="102" t="s">
        <v>22</v>
      </c>
      <c r="C22" s="103">
        <v>705439.8</v>
      </c>
      <c r="D22" s="116">
        <v>-25328.39</v>
      </c>
      <c r="E22" s="103">
        <f t="shared" si="0"/>
        <v>680111.41</v>
      </c>
    </row>
    <row r="23" spans="1:5" s="97" customFormat="1" ht="15.75" x14ac:dyDescent="0.25">
      <c r="A23" s="98">
        <v>261</v>
      </c>
      <c r="B23" s="102" t="s">
        <v>27</v>
      </c>
      <c r="C23" s="104">
        <v>1129061.08</v>
      </c>
      <c r="D23" s="116">
        <v>-382736.46</v>
      </c>
      <c r="E23" s="103">
        <f t="shared" si="0"/>
        <v>746324.62000000011</v>
      </c>
    </row>
    <row r="24" spans="1:5" s="97" customFormat="1" ht="15.75" x14ac:dyDescent="0.25">
      <c r="A24" s="98">
        <v>262</v>
      </c>
      <c r="B24" s="102" t="s">
        <v>28</v>
      </c>
      <c r="C24" s="103">
        <v>12000</v>
      </c>
      <c r="D24" s="116"/>
      <c r="E24" s="103">
        <f t="shared" si="0"/>
        <v>12000</v>
      </c>
    </row>
    <row r="25" spans="1:5" s="97" customFormat="1" ht="15.75" x14ac:dyDescent="0.25">
      <c r="A25" s="98">
        <v>266</v>
      </c>
      <c r="B25" s="102" t="s">
        <v>29</v>
      </c>
      <c r="C25" s="104">
        <v>1750135.45</v>
      </c>
      <c r="D25" s="116"/>
      <c r="E25" s="103">
        <f t="shared" si="0"/>
        <v>1750135.45</v>
      </c>
    </row>
    <row r="26" spans="1:5" s="97" customFormat="1" ht="15.75" x14ac:dyDescent="0.25">
      <c r="A26" s="98">
        <v>267</v>
      </c>
      <c r="B26" s="102" t="s">
        <v>30</v>
      </c>
      <c r="C26" s="103">
        <v>20000</v>
      </c>
      <c r="D26" s="116"/>
      <c r="E26" s="103">
        <f t="shared" si="0"/>
        <v>20000</v>
      </c>
    </row>
    <row r="27" spans="1:5" s="97" customFormat="1" ht="15.75" x14ac:dyDescent="0.25">
      <c r="A27" s="98">
        <v>268</v>
      </c>
      <c r="B27" s="102" t="s">
        <v>31</v>
      </c>
      <c r="C27" s="103">
        <v>175554</v>
      </c>
      <c r="D27" s="116"/>
      <c r="E27" s="103">
        <f t="shared" si="0"/>
        <v>175554</v>
      </c>
    </row>
    <row r="28" spans="1:5" s="97" customFormat="1" ht="15.75" x14ac:dyDescent="0.25">
      <c r="A28" s="98">
        <v>269</v>
      </c>
      <c r="B28" s="105" t="s">
        <v>32</v>
      </c>
      <c r="C28" s="103">
        <v>10000</v>
      </c>
      <c r="D28" s="116"/>
      <c r="E28" s="103">
        <f t="shared" si="0"/>
        <v>10000</v>
      </c>
    </row>
    <row r="29" spans="1:5" s="97" customFormat="1" ht="15.75" x14ac:dyDescent="0.25">
      <c r="A29" s="98">
        <v>292</v>
      </c>
      <c r="B29" s="102" t="s">
        <v>34</v>
      </c>
      <c r="C29" s="103">
        <v>133636.26</v>
      </c>
      <c r="D29" s="116"/>
      <c r="E29" s="103">
        <f t="shared" si="0"/>
        <v>133636.26</v>
      </c>
    </row>
    <row r="30" spans="1:5" s="97" customFormat="1" ht="15.75" x14ac:dyDescent="0.25">
      <c r="A30" s="98">
        <v>295</v>
      </c>
      <c r="B30" s="102" t="s">
        <v>35</v>
      </c>
      <c r="C30" s="104">
        <v>20801377.359999999</v>
      </c>
      <c r="D30" s="116">
        <v>1028462.6</v>
      </c>
      <c r="E30" s="103">
        <f t="shared" si="0"/>
        <v>21829839.960000001</v>
      </c>
    </row>
    <row r="31" spans="1:5" s="97" customFormat="1" ht="15.75" x14ac:dyDescent="0.25">
      <c r="A31" s="98">
        <v>297</v>
      </c>
      <c r="B31" s="102" t="s">
        <v>36</v>
      </c>
      <c r="C31" s="103">
        <v>26731.62</v>
      </c>
      <c r="D31" s="116"/>
      <c r="E31" s="103">
        <f t="shared" si="0"/>
        <v>26731.62</v>
      </c>
    </row>
    <row r="32" spans="1:5" s="97" customFormat="1" ht="15.75" x14ac:dyDescent="0.25">
      <c r="A32" s="98">
        <v>298</v>
      </c>
      <c r="B32" s="102" t="s">
        <v>37</v>
      </c>
      <c r="C32" s="103">
        <v>500000</v>
      </c>
      <c r="D32" s="116"/>
      <c r="E32" s="103">
        <f t="shared" si="0"/>
        <v>500000</v>
      </c>
    </row>
    <row r="33" spans="1:5" s="97" customFormat="1" ht="15.75" x14ac:dyDescent="0.25">
      <c r="A33" s="98">
        <v>299</v>
      </c>
      <c r="B33" s="102" t="s">
        <v>38</v>
      </c>
      <c r="C33" s="103">
        <v>400000</v>
      </c>
      <c r="D33" s="116"/>
      <c r="E33" s="103">
        <f>+C33+D33</f>
        <v>400000</v>
      </c>
    </row>
    <row r="34" spans="1:5" s="97" customFormat="1" ht="15.75" x14ac:dyDescent="0.25">
      <c r="A34" s="98">
        <v>323</v>
      </c>
      <c r="B34" s="102" t="s">
        <v>143</v>
      </c>
      <c r="C34" s="103">
        <v>850778.32</v>
      </c>
      <c r="D34" s="116">
        <v>-7458.32</v>
      </c>
      <c r="E34" s="103">
        <f t="shared" si="0"/>
        <v>843320</v>
      </c>
    </row>
    <row r="35" spans="1:5" s="97" customFormat="1" ht="17.25" thickBot="1" x14ac:dyDescent="0.35">
      <c r="A35" s="148"/>
      <c r="B35" s="149" t="s">
        <v>160</v>
      </c>
      <c r="C35" s="150">
        <f>SUM(C13:C34)</f>
        <v>30572405.440000001</v>
      </c>
      <c r="D35" s="137">
        <f>SUM(D13:D34)</f>
        <v>-5.0931703299283981E-11</v>
      </c>
      <c r="E35" s="137">
        <f>SUM(E13:E34)</f>
        <v>30572405.440000001</v>
      </c>
    </row>
    <row r="36" spans="1:5" s="97" customFormat="1" ht="16.5" x14ac:dyDescent="0.3">
      <c r="A36" s="98"/>
      <c r="B36" s="100" t="s">
        <v>128</v>
      </c>
      <c r="C36" s="106">
        <f>+C35+C10</f>
        <v>80000000</v>
      </c>
      <c r="D36" s="106">
        <f>+D35+D10</f>
        <v>-5.0931703299283981E-11</v>
      </c>
      <c r="E36" s="106">
        <f>+E35+E10</f>
        <v>80000000</v>
      </c>
    </row>
    <row r="37" spans="1:5" s="97" customFormat="1" ht="16.5" x14ac:dyDescent="0.3">
      <c r="A37" s="107"/>
      <c r="B37" s="108"/>
      <c r="C37" s="109"/>
    </row>
    <row r="38" spans="1:5" s="97" customFormat="1" x14ac:dyDescent="0.25">
      <c r="A38" s="151" t="s">
        <v>151</v>
      </c>
      <c r="C38" s="110"/>
    </row>
    <row r="39" spans="1:5" s="97" customFormat="1" x14ac:dyDescent="0.25">
      <c r="A39" s="151" t="s">
        <v>152</v>
      </c>
      <c r="C39" s="110"/>
    </row>
    <row r="40" spans="1:5" s="97" customFormat="1" x14ac:dyDescent="0.25">
      <c r="A40" s="111"/>
      <c r="C40" s="112"/>
    </row>
    <row r="41" spans="1:5" s="97" customFormat="1" ht="13.5" customHeight="1" x14ac:dyDescent="0.2">
      <c r="A41" s="484" t="s">
        <v>129</v>
      </c>
      <c r="B41" s="484"/>
      <c r="C41" s="484"/>
    </row>
    <row r="42" spans="1:5" s="97" customFormat="1" ht="18.75" customHeight="1" x14ac:dyDescent="0.2">
      <c r="A42" s="484" t="s">
        <v>77</v>
      </c>
      <c r="B42" s="484"/>
      <c r="C42" s="484"/>
    </row>
    <row r="43" spans="1:5" s="97" customFormat="1" ht="18.75" customHeight="1" x14ac:dyDescent="0.2">
      <c r="A43" s="484" t="s">
        <v>78</v>
      </c>
      <c r="B43" s="484"/>
      <c r="C43" s="484"/>
    </row>
    <row r="44" spans="1:5" s="97" customFormat="1" x14ac:dyDescent="0.25">
      <c r="A44" s="111"/>
      <c r="C44" s="110"/>
    </row>
    <row r="45" spans="1:5" s="97" customFormat="1" x14ac:dyDescent="0.25">
      <c r="A45" s="111"/>
      <c r="C45" s="110"/>
    </row>
    <row r="46" spans="1:5" s="97" customFormat="1" x14ac:dyDescent="0.25">
      <c r="A46" s="111"/>
      <c r="C46" s="110"/>
    </row>
    <row r="47" spans="1:5" s="97" customFormat="1" x14ac:dyDescent="0.25">
      <c r="A47" s="111"/>
      <c r="C47" s="110"/>
    </row>
    <row r="48" spans="1:5" s="97" customFormat="1" x14ac:dyDescent="0.25">
      <c r="A48" s="111"/>
      <c r="C48" s="110"/>
    </row>
    <row r="49" spans="1:3" s="97" customFormat="1" x14ac:dyDescent="0.25">
      <c r="A49" s="111"/>
      <c r="C49" s="110"/>
    </row>
    <row r="50" spans="1:3" s="97" customFormat="1" x14ac:dyDescent="0.25">
      <c r="A50" s="111"/>
      <c r="C50" s="110"/>
    </row>
    <row r="51" spans="1:3" s="97" customFormat="1" x14ac:dyDescent="0.25">
      <c r="A51" s="111"/>
      <c r="C51" s="110"/>
    </row>
    <row r="52" spans="1:3" s="97" customFormat="1" x14ac:dyDescent="0.25">
      <c r="A52" s="111"/>
      <c r="C52" s="110"/>
    </row>
    <row r="53" spans="1:3" s="97" customFormat="1" x14ac:dyDescent="0.25">
      <c r="A53" s="111"/>
      <c r="C53" s="110"/>
    </row>
    <row r="54" spans="1:3" s="97" customFormat="1" x14ac:dyDescent="0.25">
      <c r="A54" s="111"/>
      <c r="C54" s="110"/>
    </row>
    <row r="55" spans="1:3" s="97" customFormat="1" x14ac:dyDescent="0.25">
      <c r="A55" s="111"/>
      <c r="C55" s="110"/>
    </row>
    <row r="56" spans="1:3" s="97" customFormat="1" x14ac:dyDescent="0.25">
      <c r="A56" s="111"/>
      <c r="C56" s="110"/>
    </row>
    <row r="57" spans="1:3" s="97" customFormat="1" x14ac:dyDescent="0.25">
      <c r="A57" s="111"/>
      <c r="C57" s="110"/>
    </row>
    <row r="58" spans="1:3" s="97" customFormat="1" x14ac:dyDescent="0.25">
      <c r="A58" s="111"/>
      <c r="C58" s="110"/>
    </row>
    <row r="59" spans="1:3" s="97" customFormat="1" x14ac:dyDescent="0.25">
      <c r="A59" s="111"/>
      <c r="C59" s="110"/>
    </row>
    <row r="60" spans="1:3" s="97" customFormat="1" x14ac:dyDescent="0.25">
      <c r="A60" s="111"/>
      <c r="C60" s="110"/>
    </row>
    <row r="61" spans="1:3" s="97" customFormat="1" x14ac:dyDescent="0.25">
      <c r="A61" s="111"/>
      <c r="C61" s="110"/>
    </row>
    <row r="62" spans="1:3" s="97" customFormat="1" x14ac:dyDescent="0.25">
      <c r="A62" s="111"/>
      <c r="C62" s="110"/>
    </row>
    <row r="63" spans="1:3" s="97" customFormat="1" x14ac:dyDescent="0.25">
      <c r="A63" s="111"/>
      <c r="C63" s="110"/>
    </row>
    <row r="64" spans="1:3" s="97" customFormat="1" x14ac:dyDescent="0.25">
      <c r="A64" s="111"/>
      <c r="C64" s="110"/>
    </row>
    <row r="65" spans="1:3" s="97" customFormat="1" x14ac:dyDescent="0.25">
      <c r="A65" s="111"/>
      <c r="C65" s="110"/>
    </row>
    <row r="66" spans="1:3" s="97" customFormat="1" x14ac:dyDescent="0.25">
      <c r="A66" s="111"/>
      <c r="C66" s="110"/>
    </row>
    <row r="67" spans="1:3" s="97" customFormat="1" x14ac:dyDescent="0.25">
      <c r="A67" s="111"/>
      <c r="C67" s="110"/>
    </row>
    <row r="68" spans="1:3" s="97" customFormat="1" x14ac:dyDescent="0.25">
      <c r="A68" s="111"/>
      <c r="C68" s="110"/>
    </row>
    <row r="69" spans="1:3" x14ac:dyDescent="0.25">
      <c r="A69" s="111"/>
      <c r="B69" s="97"/>
      <c r="C69" s="110"/>
    </row>
    <row r="70" spans="1:3" x14ac:dyDescent="0.25">
      <c r="A70" s="111"/>
      <c r="B70" s="97"/>
      <c r="C70" s="110"/>
    </row>
    <row r="71" spans="1:3" x14ac:dyDescent="0.25">
      <c r="A71" s="111"/>
      <c r="B71" s="97"/>
      <c r="C71" s="110"/>
    </row>
    <row r="72" spans="1:3" x14ac:dyDescent="0.25">
      <c r="A72" s="111"/>
      <c r="B72" s="97"/>
      <c r="C72" s="110"/>
    </row>
    <row r="73" spans="1:3" x14ac:dyDescent="0.25">
      <c r="A73" s="111"/>
      <c r="B73" s="97"/>
      <c r="C73" s="110"/>
    </row>
    <row r="74" spans="1:3" x14ac:dyDescent="0.25">
      <c r="A74" s="111"/>
      <c r="B74" s="97"/>
      <c r="C74" s="110"/>
    </row>
    <row r="75" spans="1:3" x14ac:dyDescent="0.25">
      <c r="A75" s="111"/>
      <c r="B75" s="97"/>
      <c r="C75" s="110"/>
    </row>
    <row r="76" spans="1:3" x14ac:dyDescent="0.25">
      <c r="A76" s="111"/>
      <c r="B76" s="97"/>
      <c r="C76" s="110"/>
    </row>
    <row r="77" spans="1:3" x14ac:dyDescent="0.25">
      <c r="A77" s="111"/>
      <c r="B77" s="97"/>
      <c r="C77" s="110"/>
    </row>
    <row r="78" spans="1:3" x14ac:dyDescent="0.25">
      <c r="A78" s="111"/>
      <c r="B78" s="97"/>
      <c r="C78" s="110"/>
    </row>
    <row r="79" spans="1:3" x14ac:dyDescent="0.25">
      <c r="A79" s="111"/>
      <c r="B79" s="97"/>
      <c r="C79" s="110"/>
    </row>
    <row r="80" spans="1:3" x14ac:dyDescent="0.25">
      <c r="A80" s="111"/>
      <c r="B80" s="97"/>
      <c r="C80" s="110"/>
    </row>
    <row r="81" spans="1:3" x14ac:dyDescent="0.25">
      <c r="A81" s="111"/>
      <c r="B81" s="97"/>
      <c r="C81" s="110"/>
    </row>
    <row r="82" spans="1:3" x14ac:dyDescent="0.25">
      <c r="A82" s="111"/>
      <c r="B82" s="97"/>
      <c r="C82" s="110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11811023622047245" right="0.11811023622047245" top="0.11811023622047245" bottom="0.11811023622047245" header="0.11811023622047245" footer="0.11811023622047245"/>
  <pageSetup scale="90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opLeftCell="A28" workbookViewId="0">
      <selection activeCell="A3" sqref="A3:E3"/>
    </sheetView>
  </sheetViews>
  <sheetFormatPr baseColWidth="10" defaultRowHeight="13.5" x14ac:dyDescent="0.25"/>
  <cols>
    <col min="1" max="1" width="5.140625" style="114" customWidth="1"/>
    <col min="2" max="2" width="62.140625" style="113" bestFit="1" customWidth="1"/>
    <col min="3" max="3" width="18.28515625" style="115" customWidth="1"/>
    <col min="4" max="4" width="14.42578125" style="113" customWidth="1"/>
    <col min="5" max="5" width="15.5703125" style="113" customWidth="1"/>
    <col min="6" max="229" width="11.42578125" style="113"/>
    <col min="230" max="230" width="5.140625" style="113" customWidth="1"/>
    <col min="231" max="231" width="62.140625" style="113" bestFit="1" customWidth="1"/>
    <col min="232" max="232" width="18.28515625" style="113" customWidth="1"/>
    <col min="233" max="233" width="14.42578125" style="113" customWidth="1"/>
    <col min="234" max="248" width="15.5703125" style="113" customWidth="1"/>
    <col min="249" max="249" width="13.28515625" style="113" bestFit="1" customWidth="1"/>
    <col min="250" max="250" width="13.85546875" style="113" bestFit="1" customWidth="1"/>
    <col min="251" max="485" width="11.42578125" style="113"/>
    <col min="486" max="486" width="5.140625" style="113" customWidth="1"/>
    <col min="487" max="487" width="62.140625" style="113" bestFit="1" customWidth="1"/>
    <col min="488" max="488" width="18.28515625" style="113" customWidth="1"/>
    <col min="489" max="489" width="14.42578125" style="113" customWidth="1"/>
    <col min="490" max="504" width="15.5703125" style="113" customWidth="1"/>
    <col min="505" max="505" width="13.28515625" style="113" bestFit="1" customWidth="1"/>
    <col min="506" max="506" width="13.85546875" style="113" bestFit="1" customWidth="1"/>
    <col min="507" max="741" width="11.42578125" style="113"/>
    <col min="742" max="742" width="5.140625" style="113" customWidth="1"/>
    <col min="743" max="743" width="62.140625" style="113" bestFit="1" customWidth="1"/>
    <col min="744" max="744" width="18.28515625" style="113" customWidth="1"/>
    <col min="745" max="745" width="14.42578125" style="113" customWidth="1"/>
    <col min="746" max="760" width="15.5703125" style="113" customWidth="1"/>
    <col min="761" max="761" width="13.28515625" style="113" bestFit="1" customWidth="1"/>
    <col min="762" max="762" width="13.85546875" style="113" bestFit="1" customWidth="1"/>
    <col min="763" max="997" width="11.42578125" style="113"/>
    <col min="998" max="998" width="5.140625" style="113" customWidth="1"/>
    <col min="999" max="999" width="62.140625" style="113" bestFit="1" customWidth="1"/>
    <col min="1000" max="1000" width="18.28515625" style="113" customWidth="1"/>
    <col min="1001" max="1001" width="14.42578125" style="113" customWidth="1"/>
    <col min="1002" max="1016" width="15.5703125" style="113" customWidth="1"/>
    <col min="1017" max="1017" width="13.28515625" style="113" bestFit="1" customWidth="1"/>
    <col min="1018" max="1018" width="13.85546875" style="113" bestFit="1" customWidth="1"/>
    <col min="1019" max="1253" width="11.42578125" style="113"/>
    <col min="1254" max="1254" width="5.140625" style="113" customWidth="1"/>
    <col min="1255" max="1255" width="62.140625" style="113" bestFit="1" customWidth="1"/>
    <col min="1256" max="1256" width="18.28515625" style="113" customWidth="1"/>
    <col min="1257" max="1257" width="14.42578125" style="113" customWidth="1"/>
    <col min="1258" max="1272" width="15.5703125" style="113" customWidth="1"/>
    <col min="1273" max="1273" width="13.28515625" style="113" bestFit="1" customWidth="1"/>
    <col min="1274" max="1274" width="13.85546875" style="113" bestFit="1" customWidth="1"/>
    <col min="1275" max="1509" width="11.42578125" style="113"/>
    <col min="1510" max="1510" width="5.140625" style="113" customWidth="1"/>
    <col min="1511" max="1511" width="62.140625" style="113" bestFit="1" customWidth="1"/>
    <col min="1512" max="1512" width="18.28515625" style="113" customWidth="1"/>
    <col min="1513" max="1513" width="14.42578125" style="113" customWidth="1"/>
    <col min="1514" max="1528" width="15.5703125" style="113" customWidth="1"/>
    <col min="1529" max="1529" width="13.28515625" style="113" bestFit="1" customWidth="1"/>
    <col min="1530" max="1530" width="13.85546875" style="113" bestFit="1" customWidth="1"/>
    <col min="1531" max="1765" width="11.42578125" style="113"/>
    <col min="1766" max="1766" width="5.140625" style="113" customWidth="1"/>
    <col min="1767" max="1767" width="62.140625" style="113" bestFit="1" customWidth="1"/>
    <col min="1768" max="1768" width="18.28515625" style="113" customWidth="1"/>
    <col min="1769" max="1769" width="14.42578125" style="113" customWidth="1"/>
    <col min="1770" max="1784" width="15.5703125" style="113" customWidth="1"/>
    <col min="1785" max="1785" width="13.28515625" style="113" bestFit="1" customWidth="1"/>
    <col min="1786" max="1786" width="13.85546875" style="113" bestFit="1" customWidth="1"/>
    <col min="1787" max="2021" width="11.42578125" style="113"/>
    <col min="2022" max="2022" width="5.140625" style="113" customWidth="1"/>
    <col min="2023" max="2023" width="62.140625" style="113" bestFit="1" customWidth="1"/>
    <col min="2024" max="2024" width="18.28515625" style="113" customWidth="1"/>
    <col min="2025" max="2025" width="14.42578125" style="113" customWidth="1"/>
    <col min="2026" max="2040" width="15.5703125" style="113" customWidth="1"/>
    <col min="2041" max="2041" width="13.28515625" style="113" bestFit="1" customWidth="1"/>
    <col min="2042" max="2042" width="13.85546875" style="113" bestFit="1" customWidth="1"/>
    <col min="2043" max="2277" width="11.42578125" style="113"/>
    <col min="2278" max="2278" width="5.140625" style="113" customWidth="1"/>
    <col min="2279" max="2279" width="62.140625" style="113" bestFit="1" customWidth="1"/>
    <col min="2280" max="2280" width="18.28515625" style="113" customWidth="1"/>
    <col min="2281" max="2281" width="14.42578125" style="113" customWidth="1"/>
    <col min="2282" max="2296" width="15.5703125" style="113" customWidth="1"/>
    <col min="2297" max="2297" width="13.28515625" style="113" bestFit="1" customWidth="1"/>
    <col min="2298" max="2298" width="13.85546875" style="113" bestFit="1" customWidth="1"/>
    <col min="2299" max="2533" width="11.42578125" style="113"/>
    <col min="2534" max="2534" width="5.140625" style="113" customWidth="1"/>
    <col min="2535" max="2535" width="62.140625" style="113" bestFit="1" customWidth="1"/>
    <col min="2536" max="2536" width="18.28515625" style="113" customWidth="1"/>
    <col min="2537" max="2537" width="14.42578125" style="113" customWidth="1"/>
    <col min="2538" max="2552" width="15.5703125" style="113" customWidth="1"/>
    <col min="2553" max="2553" width="13.28515625" style="113" bestFit="1" customWidth="1"/>
    <col min="2554" max="2554" width="13.85546875" style="113" bestFit="1" customWidth="1"/>
    <col min="2555" max="2789" width="11.42578125" style="113"/>
    <col min="2790" max="2790" width="5.140625" style="113" customWidth="1"/>
    <col min="2791" max="2791" width="62.140625" style="113" bestFit="1" customWidth="1"/>
    <col min="2792" max="2792" width="18.28515625" style="113" customWidth="1"/>
    <col min="2793" max="2793" width="14.42578125" style="113" customWidth="1"/>
    <col min="2794" max="2808" width="15.5703125" style="113" customWidth="1"/>
    <col min="2809" max="2809" width="13.28515625" style="113" bestFit="1" customWidth="1"/>
    <col min="2810" max="2810" width="13.85546875" style="113" bestFit="1" customWidth="1"/>
    <col min="2811" max="3045" width="11.42578125" style="113"/>
    <col min="3046" max="3046" width="5.140625" style="113" customWidth="1"/>
    <col min="3047" max="3047" width="62.140625" style="113" bestFit="1" customWidth="1"/>
    <col min="3048" max="3048" width="18.28515625" style="113" customWidth="1"/>
    <col min="3049" max="3049" width="14.42578125" style="113" customWidth="1"/>
    <col min="3050" max="3064" width="15.5703125" style="113" customWidth="1"/>
    <col min="3065" max="3065" width="13.28515625" style="113" bestFit="1" customWidth="1"/>
    <col min="3066" max="3066" width="13.85546875" style="113" bestFit="1" customWidth="1"/>
    <col min="3067" max="3301" width="11.42578125" style="113"/>
    <col min="3302" max="3302" width="5.140625" style="113" customWidth="1"/>
    <col min="3303" max="3303" width="62.140625" style="113" bestFit="1" customWidth="1"/>
    <col min="3304" max="3304" width="18.28515625" style="113" customWidth="1"/>
    <col min="3305" max="3305" width="14.42578125" style="113" customWidth="1"/>
    <col min="3306" max="3320" width="15.5703125" style="113" customWidth="1"/>
    <col min="3321" max="3321" width="13.28515625" style="113" bestFit="1" customWidth="1"/>
    <col min="3322" max="3322" width="13.85546875" style="113" bestFit="1" customWidth="1"/>
    <col min="3323" max="3557" width="11.42578125" style="113"/>
    <col min="3558" max="3558" width="5.140625" style="113" customWidth="1"/>
    <col min="3559" max="3559" width="62.140625" style="113" bestFit="1" customWidth="1"/>
    <col min="3560" max="3560" width="18.28515625" style="113" customWidth="1"/>
    <col min="3561" max="3561" width="14.42578125" style="113" customWidth="1"/>
    <col min="3562" max="3576" width="15.5703125" style="113" customWidth="1"/>
    <col min="3577" max="3577" width="13.28515625" style="113" bestFit="1" customWidth="1"/>
    <col min="3578" max="3578" width="13.85546875" style="113" bestFit="1" customWidth="1"/>
    <col min="3579" max="3813" width="11.42578125" style="113"/>
    <col min="3814" max="3814" width="5.140625" style="113" customWidth="1"/>
    <col min="3815" max="3815" width="62.140625" style="113" bestFit="1" customWidth="1"/>
    <col min="3816" max="3816" width="18.28515625" style="113" customWidth="1"/>
    <col min="3817" max="3817" width="14.42578125" style="113" customWidth="1"/>
    <col min="3818" max="3832" width="15.5703125" style="113" customWidth="1"/>
    <col min="3833" max="3833" width="13.28515625" style="113" bestFit="1" customWidth="1"/>
    <col min="3834" max="3834" width="13.85546875" style="113" bestFit="1" customWidth="1"/>
    <col min="3835" max="4069" width="11.42578125" style="113"/>
    <col min="4070" max="4070" width="5.140625" style="113" customWidth="1"/>
    <col min="4071" max="4071" width="62.140625" style="113" bestFit="1" customWidth="1"/>
    <col min="4072" max="4072" width="18.28515625" style="113" customWidth="1"/>
    <col min="4073" max="4073" width="14.42578125" style="113" customWidth="1"/>
    <col min="4074" max="4088" width="15.5703125" style="113" customWidth="1"/>
    <col min="4089" max="4089" width="13.28515625" style="113" bestFit="1" customWidth="1"/>
    <col min="4090" max="4090" width="13.85546875" style="113" bestFit="1" customWidth="1"/>
    <col min="4091" max="4325" width="11.42578125" style="113"/>
    <col min="4326" max="4326" width="5.140625" style="113" customWidth="1"/>
    <col min="4327" max="4327" width="62.140625" style="113" bestFit="1" customWidth="1"/>
    <col min="4328" max="4328" width="18.28515625" style="113" customWidth="1"/>
    <col min="4329" max="4329" width="14.42578125" style="113" customWidth="1"/>
    <col min="4330" max="4344" width="15.5703125" style="113" customWidth="1"/>
    <col min="4345" max="4345" width="13.28515625" style="113" bestFit="1" customWidth="1"/>
    <col min="4346" max="4346" width="13.85546875" style="113" bestFit="1" customWidth="1"/>
    <col min="4347" max="4581" width="11.42578125" style="113"/>
    <col min="4582" max="4582" width="5.140625" style="113" customWidth="1"/>
    <col min="4583" max="4583" width="62.140625" style="113" bestFit="1" customWidth="1"/>
    <col min="4584" max="4584" width="18.28515625" style="113" customWidth="1"/>
    <col min="4585" max="4585" width="14.42578125" style="113" customWidth="1"/>
    <col min="4586" max="4600" width="15.5703125" style="113" customWidth="1"/>
    <col min="4601" max="4601" width="13.28515625" style="113" bestFit="1" customWidth="1"/>
    <col min="4602" max="4602" width="13.85546875" style="113" bestFit="1" customWidth="1"/>
    <col min="4603" max="4837" width="11.42578125" style="113"/>
    <col min="4838" max="4838" width="5.140625" style="113" customWidth="1"/>
    <col min="4839" max="4839" width="62.140625" style="113" bestFit="1" customWidth="1"/>
    <col min="4840" max="4840" width="18.28515625" style="113" customWidth="1"/>
    <col min="4841" max="4841" width="14.42578125" style="113" customWidth="1"/>
    <col min="4842" max="4856" width="15.5703125" style="113" customWidth="1"/>
    <col min="4857" max="4857" width="13.28515625" style="113" bestFit="1" customWidth="1"/>
    <col min="4858" max="4858" width="13.85546875" style="113" bestFit="1" customWidth="1"/>
    <col min="4859" max="5093" width="11.42578125" style="113"/>
    <col min="5094" max="5094" width="5.140625" style="113" customWidth="1"/>
    <col min="5095" max="5095" width="62.140625" style="113" bestFit="1" customWidth="1"/>
    <col min="5096" max="5096" width="18.28515625" style="113" customWidth="1"/>
    <col min="5097" max="5097" width="14.42578125" style="113" customWidth="1"/>
    <col min="5098" max="5112" width="15.5703125" style="113" customWidth="1"/>
    <col min="5113" max="5113" width="13.28515625" style="113" bestFit="1" customWidth="1"/>
    <col min="5114" max="5114" width="13.85546875" style="113" bestFit="1" customWidth="1"/>
    <col min="5115" max="5349" width="11.42578125" style="113"/>
    <col min="5350" max="5350" width="5.140625" style="113" customWidth="1"/>
    <col min="5351" max="5351" width="62.140625" style="113" bestFit="1" customWidth="1"/>
    <col min="5352" max="5352" width="18.28515625" style="113" customWidth="1"/>
    <col min="5353" max="5353" width="14.42578125" style="113" customWidth="1"/>
    <col min="5354" max="5368" width="15.5703125" style="113" customWidth="1"/>
    <col min="5369" max="5369" width="13.28515625" style="113" bestFit="1" customWidth="1"/>
    <col min="5370" max="5370" width="13.85546875" style="113" bestFit="1" customWidth="1"/>
    <col min="5371" max="5605" width="11.42578125" style="113"/>
    <col min="5606" max="5606" width="5.140625" style="113" customWidth="1"/>
    <col min="5607" max="5607" width="62.140625" style="113" bestFit="1" customWidth="1"/>
    <col min="5608" max="5608" width="18.28515625" style="113" customWidth="1"/>
    <col min="5609" max="5609" width="14.42578125" style="113" customWidth="1"/>
    <col min="5610" max="5624" width="15.5703125" style="113" customWidth="1"/>
    <col min="5625" max="5625" width="13.28515625" style="113" bestFit="1" customWidth="1"/>
    <col min="5626" max="5626" width="13.85546875" style="113" bestFit="1" customWidth="1"/>
    <col min="5627" max="5861" width="11.42578125" style="113"/>
    <col min="5862" max="5862" width="5.140625" style="113" customWidth="1"/>
    <col min="5863" max="5863" width="62.140625" style="113" bestFit="1" customWidth="1"/>
    <col min="5864" max="5864" width="18.28515625" style="113" customWidth="1"/>
    <col min="5865" max="5865" width="14.42578125" style="113" customWidth="1"/>
    <col min="5866" max="5880" width="15.5703125" style="113" customWidth="1"/>
    <col min="5881" max="5881" width="13.28515625" style="113" bestFit="1" customWidth="1"/>
    <col min="5882" max="5882" width="13.85546875" style="113" bestFit="1" customWidth="1"/>
    <col min="5883" max="6117" width="11.42578125" style="113"/>
    <col min="6118" max="6118" width="5.140625" style="113" customWidth="1"/>
    <col min="6119" max="6119" width="62.140625" style="113" bestFit="1" customWidth="1"/>
    <col min="6120" max="6120" width="18.28515625" style="113" customWidth="1"/>
    <col min="6121" max="6121" width="14.42578125" style="113" customWidth="1"/>
    <col min="6122" max="6136" width="15.5703125" style="113" customWidth="1"/>
    <col min="6137" max="6137" width="13.28515625" style="113" bestFit="1" customWidth="1"/>
    <col min="6138" max="6138" width="13.85546875" style="113" bestFit="1" customWidth="1"/>
    <col min="6139" max="6373" width="11.42578125" style="113"/>
    <col min="6374" max="6374" width="5.140625" style="113" customWidth="1"/>
    <col min="6375" max="6375" width="62.140625" style="113" bestFit="1" customWidth="1"/>
    <col min="6376" max="6376" width="18.28515625" style="113" customWidth="1"/>
    <col min="6377" max="6377" width="14.42578125" style="113" customWidth="1"/>
    <col min="6378" max="6392" width="15.5703125" style="113" customWidth="1"/>
    <col min="6393" max="6393" width="13.28515625" style="113" bestFit="1" customWidth="1"/>
    <col min="6394" max="6394" width="13.85546875" style="113" bestFit="1" customWidth="1"/>
    <col min="6395" max="6629" width="11.42578125" style="113"/>
    <col min="6630" max="6630" width="5.140625" style="113" customWidth="1"/>
    <col min="6631" max="6631" width="62.140625" style="113" bestFit="1" customWidth="1"/>
    <col min="6632" max="6632" width="18.28515625" style="113" customWidth="1"/>
    <col min="6633" max="6633" width="14.42578125" style="113" customWidth="1"/>
    <col min="6634" max="6648" width="15.5703125" style="113" customWidth="1"/>
    <col min="6649" max="6649" width="13.28515625" style="113" bestFit="1" customWidth="1"/>
    <col min="6650" max="6650" width="13.85546875" style="113" bestFit="1" customWidth="1"/>
    <col min="6651" max="6885" width="11.42578125" style="113"/>
    <col min="6886" max="6886" width="5.140625" style="113" customWidth="1"/>
    <col min="6887" max="6887" width="62.140625" style="113" bestFit="1" customWidth="1"/>
    <col min="6888" max="6888" width="18.28515625" style="113" customWidth="1"/>
    <col min="6889" max="6889" width="14.42578125" style="113" customWidth="1"/>
    <col min="6890" max="6904" width="15.5703125" style="113" customWidth="1"/>
    <col min="6905" max="6905" width="13.28515625" style="113" bestFit="1" customWidth="1"/>
    <col min="6906" max="6906" width="13.85546875" style="113" bestFit="1" customWidth="1"/>
    <col min="6907" max="7141" width="11.42578125" style="113"/>
    <col min="7142" max="7142" width="5.140625" style="113" customWidth="1"/>
    <col min="7143" max="7143" width="62.140625" style="113" bestFit="1" customWidth="1"/>
    <col min="7144" max="7144" width="18.28515625" style="113" customWidth="1"/>
    <col min="7145" max="7145" width="14.42578125" style="113" customWidth="1"/>
    <col min="7146" max="7160" width="15.5703125" style="113" customWidth="1"/>
    <col min="7161" max="7161" width="13.28515625" style="113" bestFit="1" customWidth="1"/>
    <col min="7162" max="7162" width="13.85546875" style="113" bestFit="1" customWidth="1"/>
    <col min="7163" max="7397" width="11.42578125" style="113"/>
    <col min="7398" max="7398" width="5.140625" style="113" customWidth="1"/>
    <col min="7399" max="7399" width="62.140625" style="113" bestFit="1" customWidth="1"/>
    <col min="7400" max="7400" width="18.28515625" style="113" customWidth="1"/>
    <col min="7401" max="7401" width="14.42578125" style="113" customWidth="1"/>
    <col min="7402" max="7416" width="15.5703125" style="113" customWidth="1"/>
    <col min="7417" max="7417" width="13.28515625" style="113" bestFit="1" customWidth="1"/>
    <col min="7418" max="7418" width="13.85546875" style="113" bestFit="1" customWidth="1"/>
    <col min="7419" max="7653" width="11.42578125" style="113"/>
    <col min="7654" max="7654" width="5.140625" style="113" customWidth="1"/>
    <col min="7655" max="7655" width="62.140625" style="113" bestFit="1" customWidth="1"/>
    <col min="7656" max="7656" width="18.28515625" style="113" customWidth="1"/>
    <col min="7657" max="7657" width="14.42578125" style="113" customWidth="1"/>
    <col min="7658" max="7672" width="15.5703125" style="113" customWidth="1"/>
    <col min="7673" max="7673" width="13.28515625" style="113" bestFit="1" customWidth="1"/>
    <col min="7674" max="7674" width="13.85546875" style="113" bestFit="1" customWidth="1"/>
    <col min="7675" max="7909" width="11.42578125" style="113"/>
    <col min="7910" max="7910" width="5.140625" style="113" customWidth="1"/>
    <col min="7911" max="7911" width="62.140625" style="113" bestFit="1" customWidth="1"/>
    <col min="7912" max="7912" width="18.28515625" style="113" customWidth="1"/>
    <col min="7913" max="7913" width="14.42578125" style="113" customWidth="1"/>
    <col min="7914" max="7928" width="15.5703125" style="113" customWidth="1"/>
    <col min="7929" max="7929" width="13.28515625" style="113" bestFit="1" customWidth="1"/>
    <col min="7930" max="7930" width="13.85546875" style="113" bestFit="1" customWidth="1"/>
    <col min="7931" max="8165" width="11.42578125" style="113"/>
    <col min="8166" max="8166" width="5.140625" style="113" customWidth="1"/>
    <col min="8167" max="8167" width="62.140625" style="113" bestFit="1" customWidth="1"/>
    <col min="8168" max="8168" width="18.28515625" style="113" customWidth="1"/>
    <col min="8169" max="8169" width="14.42578125" style="113" customWidth="1"/>
    <col min="8170" max="8184" width="15.5703125" style="113" customWidth="1"/>
    <col min="8185" max="8185" width="13.28515625" style="113" bestFit="1" customWidth="1"/>
    <col min="8186" max="8186" width="13.85546875" style="113" bestFit="1" customWidth="1"/>
    <col min="8187" max="8421" width="11.42578125" style="113"/>
    <col min="8422" max="8422" width="5.140625" style="113" customWidth="1"/>
    <col min="8423" max="8423" width="62.140625" style="113" bestFit="1" customWidth="1"/>
    <col min="8424" max="8424" width="18.28515625" style="113" customWidth="1"/>
    <col min="8425" max="8425" width="14.42578125" style="113" customWidth="1"/>
    <col min="8426" max="8440" width="15.5703125" style="113" customWidth="1"/>
    <col min="8441" max="8441" width="13.28515625" style="113" bestFit="1" customWidth="1"/>
    <col min="8442" max="8442" width="13.85546875" style="113" bestFit="1" customWidth="1"/>
    <col min="8443" max="8677" width="11.42578125" style="113"/>
    <col min="8678" max="8678" width="5.140625" style="113" customWidth="1"/>
    <col min="8679" max="8679" width="62.140625" style="113" bestFit="1" customWidth="1"/>
    <col min="8680" max="8680" width="18.28515625" style="113" customWidth="1"/>
    <col min="8681" max="8681" width="14.42578125" style="113" customWidth="1"/>
    <col min="8682" max="8696" width="15.5703125" style="113" customWidth="1"/>
    <col min="8697" max="8697" width="13.28515625" style="113" bestFit="1" customWidth="1"/>
    <col min="8698" max="8698" width="13.85546875" style="113" bestFit="1" customWidth="1"/>
    <col min="8699" max="8933" width="11.42578125" style="113"/>
    <col min="8934" max="8934" width="5.140625" style="113" customWidth="1"/>
    <col min="8935" max="8935" width="62.140625" style="113" bestFit="1" customWidth="1"/>
    <col min="8936" max="8936" width="18.28515625" style="113" customWidth="1"/>
    <col min="8937" max="8937" width="14.42578125" style="113" customWidth="1"/>
    <col min="8938" max="8952" width="15.5703125" style="113" customWidth="1"/>
    <col min="8953" max="8953" width="13.28515625" style="113" bestFit="1" customWidth="1"/>
    <col min="8954" max="8954" width="13.85546875" style="113" bestFit="1" customWidth="1"/>
    <col min="8955" max="9189" width="11.42578125" style="113"/>
    <col min="9190" max="9190" width="5.140625" style="113" customWidth="1"/>
    <col min="9191" max="9191" width="62.140625" style="113" bestFit="1" customWidth="1"/>
    <col min="9192" max="9192" width="18.28515625" style="113" customWidth="1"/>
    <col min="9193" max="9193" width="14.42578125" style="113" customWidth="1"/>
    <col min="9194" max="9208" width="15.5703125" style="113" customWidth="1"/>
    <col min="9209" max="9209" width="13.28515625" style="113" bestFit="1" customWidth="1"/>
    <col min="9210" max="9210" width="13.85546875" style="113" bestFit="1" customWidth="1"/>
    <col min="9211" max="9445" width="11.42578125" style="113"/>
    <col min="9446" max="9446" width="5.140625" style="113" customWidth="1"/>
    <col min="9447" max="9447" width="62.140625" style="113" bestFit="1" customWidth="1"/>
    <col min="9448" max="9448" width="18.28515625" style="113" customWidth="1"/>
    <col min="9449" max="9449" width="14.42578125" style="113" customWidth="1"/>
    <col min="9450" max="9464" width="15.5703125" style="113" customWidth="1"/>
    <col min="9465" max="9465" width="13.28515625" style="113" bestFit="1" customWidth="1"/>
    <col min="9466" max="9466" width="13.85546875" style="113" bestFit="1" customWidth="1"/>
    <col min="9467" max="9701" width="11.42578125" style="113"/>
    <col min="9702" max="9702" width="5.140625" style="113" customWidth="1"/>
    <col min="9703" max="9703" width="62.140625" style="113" bestFit="1" customWidth="1"/>
    <col min="9704" max="9704" width="18.28515625" style="113" customWidth="1"/>
    <col min="9705" max="9705" width="14.42578125" style="113" customWidth="1"/>
    <col min="9706" max="9720" width="15.5703125" style="113" customWidth="1"/>
    <col min="9721" max="9721" width="13.28515625" style="113" bestFit="1" customWidth="1"/>
    <col min="9722" max="9722" width="13.85546875" style="113" bestFit="1" customWidth="1"/>
    <col min="9723" max="9957" width="11.42578125" style="113"/>
    <col min="9958" max="9958" width="5.140625" style="113" customWidth="1"/>
    <col min="9959" max="9959" width="62.140625" style="113" bestFit="1" customWidth="1"/>
    <col min="9960" max="9960" width="18.28515625" style="113" customWidth="1"/>
    <col min="9961" max="9961" width="14.42578125" style="113" customWidth="1"/>
    <col min="9962" max="9976" width="15.5703125" style="113" customWidth="1"/>
    <col min="9977" max="9977" width="13.28515625" style="113" bestFit="1" customWidth="1"/>
    <col min="9978" max="9978" width="13.85546875" style="113" bestFit="1" customWidth="1"/>
    <col min="9979" max="10213" width="11.42578125" style="113"/>
    <col min="10214" max="10214" width="5.140625" style="113" customWidth="1"/>
    <col min="10215" max="10215" width="62.140625" style="113" bestFit="1" customWidth="1"/>
    <col min="10216" max="10216" width="18.28515625" style="113" customWidth="1"/>
    <col min="10217" max="10217" width="14.42578125" style="113" customWidth="1"/>
    <col min="10218" max="10232" width="15.5703125" style="113" customWidth="1"/>
    <col min="10233" max="10233" width="13.28515625" style="113" bestFit="1" customWidth="1"/>
    <col min="10234" max="10234" width="13.85546875" style="113" bestFit="1" customWidth="1"/>
    <col min="10235" max="10469" width="11.42578125" style="113"/>
    <col min="10470" max="10470" width="5.140625" style="113" customWidth="1"/>
    <col min="10471" max="10471" width="62.140625" style="113" bestFit="1" customWidth="1"/>
    <col min="10472" max="10472" width="18.28515625" style="113" customWidth="1"/>
    <col min="10473" max="10473" width="14.42578125" style="113" customWidth="1"/>
    <col min="10474" max="10488" width="15.5703125" style="113" customWidth="1"/>
    <col min="10489" max="10489" width="13.28515625" style="113" bestFit="1" customWidth="1"/>
    <col min="10490" max="10490" width="13.85546875" style="113" bestFit="1" customWidth="1"/>
    <col min="10491" max="10725" width="11.42578125" style="113"/>
    <col min="10726" max="10726" width="5.140625" style="113" customWidth="1"/>
    <col min="10727" max="10727" width="62.140625" style="113" bestFit="1" customWidth="1"/>
    <col min="10728" max="10728" width="18.28515625" style="113" customWidth="1"/>
    <col min="10729" max="10729" width="14.42578125" style="113" customWidth="1"/>
    <col min="10730" max="10744" width="15.5703125" style="113" customWidth="1"/>
    <col min="10745" max="10745" width="13.28515625" style="113" bestFit="1" customWidth="1"/>
    <col min="10746" max="10746" width="13.85546875" style="113" bestFit="1" customWidth="1"/>
    <col min="10747" max="10981" width="11.42578125" style="113"/>
    <col min="10982" max="10982" width="5.140625" style="113" customWidth="1"/>
    <col min="10983" max="10983" width="62.140625" style="113" bestFit="1" customWidth="1"/>
    <col min="10984" max="10984" width="18.28515625" style="113" customWidth="1"/>
    <col min="10985" max="10985" width="14.42578125" style="113" customWidth="1"/>
    <col min="10986" max="11000" width="15.5703125" style="113" customWidth="1"/>
    <col min="11001" max="11001" width="13.28515625" style="113" bestFit="1" customWidth="1"/>
    <col min="11002" max="11002" width="13.85546875" style="113" bestFit="1" customWidth="1"/>
    <col min="11003" max="11237" width="11.42578125" style="113"/>
    <col min="11238" max="11238" width="5.140625" style="113" customWidth="1"/>
    <col min="11239" max="11239" width="62.140625" style="113" bestFit="1" customWidth="1"/>
    <col min="11240" max="11240" width="18.28515625" style="113" customWidth="1"/>
    <col min="11241" max="11241" width="14.42578125" style="113" customWidth="1"/>
    <col min="11242" max="11256" width="15.5703125" style="113" customWidth="1"/>
    <col min="11257" max="11257" width="13.28515625" style="113" bestFit="1" customWidth="1"/>
    <col min="11258" max="11258" width="13.85546875" style="113" bestFit="1" customWidth="1"/>
    <col min="11259" max="11493" width="11.42578125" style="113"/>
    <col min="11494" max="11494" width="5.140625" style="113" customWidth="1"/>
    <col min="11495" max="11495" width="62.140625" style="113" bestFit="1" customWidth="1"/>
    <col min="11496" max="11496" width="18.28515625" style="113" customWidth="1"/>
    <col min="11497" max="11497" width="14.42578125" style="113" customWidth="1"/>
    <col min="11498" max="11512" width="15.5703125" style="113" customWidth="1"/>
    <col min="11513" max="11513" width="13.28515625" style="113" bestFit="1" customWidth="1"/>
    <col min="11514" max="11514" width="13.85546875" style="113" bestFit="1" customWidth="1"/>
    <col min="11515" max="11749" width="11.42578125" style="113"/>
    <col min="11750" max="11750" width="5.140625" style="113" customWidth="1"/>
    <col min="11751" max="11751" width="62.140625" style="113" bestFit="1" customWidth="1"/>
    <col min="11752" max="11752" width="18.28515625" style="113" customWidth="1"/>
    <col min="11753" max="11753" width="14.42578125" style="113" customWidth="1"/>
    <col min="11754" max="11768" width="15.5703125" style="113" customWidth="1"/>
    <col min="11769" max="11769" width="13.28515625" style="113" bestFit="1" customWidth="1"/>
    <col min="11770" max="11770" width="13.85546875" style="113" bestFit="1" customWidth="1"/>
    <col min="11771" max="12005" width="11.42578125" style="113"/>
    <col min="12006" max="12006" width="5.140625" style="113" customWidth="1"/>
    <col min="12007" max="12007" width="62.140625" style="113" bestFit="1" customWidth="1"/>
    <col min="12008" max="12008" width="18.28515625" style="113" customWidth="1"/>
    <col min="12009" max="12009" width="14.42578125" style="113" customWidth="1"/>
    <col min="12010" max="12024" width="15.5703125" style="113" customWidth="1"/>
    <col min="12025" max="12025" width="13.28515625" style="113" bestFit="1" customWidth="1"/>
    <col min="12026" max="12026" width="13.85546875" style="113" bestFit="1" customWidth="1"/>
    <col min="12027" max="12261" width="11.42578125" style="113"/>
    <col min="12262" max="12262" width="5.140625" style="113" customWidth="1"/>
    <col min="12263" max="12263" width="62.140625" style="113" bestFit="1" customWidth="1"/>
    <col min="12264" max="12264" width="18.28515625" style="113" customWidth="1"/>
    <col min="12265" max="12265" width="14.42578125" style="113" customWidth="1"/>
    <col min="12266" max="12280" width="15.5703125" style="113" customWidth="1"/>
    <col min="12281" max="12281" width="13.28515625" style="113" bestFit="1" customWidth="1"/>
    <col min="12282" max="12282" width="13.85546875" style="113" bestFit="1" customWidth="1"/>
    <col min="12283" max="12517" width="11.42578125" style="113"/>
    <col min="12518" max="12518" width="5.140625" style="113" customWidth="1"/>
    <col min="12519" max="12519" width="62.140625" style="113" bestFit="1" customWidth="1"/>
    <col min="12520" max="12520" width="18.28515625" style="113" customWidth="1"/>
    <col min="12521" max="12521" width="14.42578125" style="113" customWidth="1"/>
    <col min="12522" max="12536" width="15.5703125" style="113" customWidth="1"/>
    <col min="12537" max="12537" width="13.28515625" style="113" bestFit="1" customWidth="1"/>
    <col min="12538" max="12538" width="13.85546875" style="113" bestFit="1" customWidth="1"/>
    <col min="12539" max="12773" width="11.42578125" style="113"/>
    <col min="12774" max="12774" width="5.140625" style="113" customWidth="1"/>
    <col min="12775" max="12775" width="62.140625" style="113" bestFit="1" customWidth="1"/>
    <col min="12776" max="12776" width="18.28515625" style="113" customWidth="1"/>
    <col min="12777" max="12777" width="14.42578125" style="113" customWidth="1"/>
    <col min="12778" max="12792" width="15.5703125" style="113" customWidth="1"/>
    <col min="12793" max="12793" width="13.28515625" style="113" bestFit="1" customWidth="1"/>
    <col min="12794" max="12794" width="13.85546875" style="113" bestFit="1" customWidth="1"/>
    <col min="12795" max="13029" width="11.42578125" style="113"/>
    <col min="13030" max="13030" width="5.140625" style="113" customWidth="1"/>
    <col min="13031" max="13031" width="62.140625" style="113" bestFit="1" customWidth="1"/>
    <col min="13032" max="13032" width="18.28515625" style="113" customWidth="1"/>
    <col min="13033" max="13033" width="14.42578125" style="113" customWidth="1"/>
    <col min="13034" max="13048" width="15.5703125" style="113" customWidth="1"/>
    <col min="13049" max="13049" width="13.28515625" style="113" bestFit="1" customWidth="1"/>
    <col min="13050" max="13050" width="13.85546875" style="113" bestFit="1" customWidth="1"/>
    <col min="13051" max="13285" width="11.42578125" style="113"/>
    <col min="13286" max="13286" width="5.140625" style="113" customWidth="1"/>
    <col min="13287" max="13287" width="62.140625" style="113" bestFit="1" customWidth="1"/>
    <col min="13288" max="13288" width="18.28515625" style="113" customWidth="1"/>
    <col min="13289" max="13289" width="14.42578125" style="113" customWidth="1"/>
    <col min="13290" max="13304" width="15.5703125" style="113" customWidth="1"/>
    <col min="13305" max="13305" width="13.28515625" style="113" bestFit="1" customWidth="1"/>
    <col min="13306" max="13306" width="13.85546875" style="113" bestFit="1" customWidth="1"/>
    <col min="13307" max="13541" width="11.42578125" style="113"/>
    <col min="13542" max="13542" width="5.140625" style="113" customWidth="1"/>
    <col min="13543" max="13543" width="62.140625" style="113" bestFit="1" customWidth="1"/>
    <col min="13544" max="13544" width="18.28515625" style="113" customWidth="1"/>
    <col min="13545" max="13545" width="14.42578125" style="113" customWidth="1"/>
    <col min="13546" max="13560" width="15.5703125" style="113" customWidth="1"/>
    <col min="13561" max="13561" width="13.28515625" style="113" bestFit="1" customWidth="1"/>
    <col min="13562" max="13562" width="13.85546875" style="113" bestFit="1" customWidth="1"/>
    <col min="13563" max="13797" width="11.42578125" style="113"/>
    <col min="13798" max="13798" width="5.140625" style="113" customWidth="1"/>
    <col min="13799" max="13799" width="62.140625" style="113" bestFit="1" customWidth="1"/>
    <col min="13800" max="13800" width="18.28515625" style="113" customWidth="1"/>
    <col min="13801" max="13801" width="14.42578125" style="113" customWidth="1"/>
    <col min="13802" max="13816" width="15.5703125" style="113" customWidth="1"/>
    <col min="13817" max="13817" width="13.28515625" style="113" bestFit="1" customWidth="1"/>
    <col min="13818" max="13818" width="13.85546875" style="113" bestFit="1" customWidth="1"/>
    <col min="13819" max="14053" width="11.42578125" style="113"/>
    <col min="14054" max="14054" width="5.140625" style="113" customWidth="1"/>
    <col min="14055" max="14055" width="62.140625" style="113" bestFit="1" customWidth="1"/>
    <col min="14056" max="14056" width="18.28515625" style="113" customWidth="1"/>
    <col min="14057" max="14057" width="14.42578125" style="113" customWidth="1"/>
    <col min="14058" max="14072" width="15.5703125" style="113" customWidth="1"/>
    <col min="14073" max="14073" width="13.28515625" style="113" bestFit="1" customWidth="1"/>
    <col min="14074" max="14074" width="13.85546875" style="113" bestFit="1" customWidth="1"/>
    <col min="14075" max="14309" width="11.42578125" style="113"/>
    <col min="14310" max="14310" width="5.140625" style="113" customWidth="1"/>
    <col min="14311" max="14311" width="62.140625" style="113" bestFit="1" customWidth="1"/>
    <col min="14312" max="14312" width="18.28515625" style="113" customWidth="1"/>
    <col min="14313" max="14313" width="14.42578125" style="113" customWidth="1"/>
    <col min="14314" max="14328" width="15.5703125" style="113" customWidth="1"/>
    <col min="14329" max="14329" width="13.28515625" style="113" bestFit="1" customWidth="1"/>
    <col min="14330" max="14330" width="13.85546875" style="113" bestFit="1" customWidth="1"/>
    <col min="14331" max="14565" width="11.42578125" style="113"/>
    <col min="14566" max="14566" width="5.140625" style="113" customWidth="1"/>
    <col min="14567" max="14567" width="62.140625" style="113" bestFit="1" customWidth="1"/>
    <col min="14568" max="14568" width="18.28515625" style="113" customWidth="1"/>
    <col min="14569" max="14569" width="14.42578125" style="113" customWidth="1"/>
    <col min="14570" max="14584" width="15.5703125" style="113" customWidth="1"/>
    <col min="14585" max="14585" width="13.28515625" style="113" bestFit="1" customWidth="1"/>
    <col min="14586" max="14586" width="13.85546875" style="113" bestFit="1" customWidth="1"/>
    <col min="14587" max="14821" width="11.42578125" style="113"/>
    <col min="14822" max="14822" width="5.140625" style="113" customWidth="1"/>
    <col min="14823" max="14823" width="62.140625" style="113" bestFit="1" customWidth="1"/>
    <col min="14824" max="14824" width="18.28515625" style="113" customWidth="1"/>
    <col min="14825" max="14825" width="14.42578125" style="113" customWidth="1"/>
    <col min="14826" max="14840" width="15.5703125" style="113" customWidth="1"/>
    <col min="14841" max="14841" width="13.28515625" style="113" bestFit="1" customWidth="1"/>
    <col min="14842" max="14842" width="13.85546875" style="113" bestFit="1" customWidth="1"/>
    <col min="14843" max="15077" width="11.42578125" style="113"/>
    <col min="15078" max="15078" width="5.140625" style="113" customWidth="1"/>
    <col min="15079" max="15079" width="62.140625" style="113" bestFit="1" customWidth="1"/>
    <col min="15080" max="15080" width="18.28515625" style="113" customWidth="1"/>
    <col min="15081" max="15081" width="14.42578125" style="113" customWidth="1"/>
    <col min="15082" max="15096" width="15.5703125" style="113" customWidth="1"/>
    <col min="15097" max="15097" width="13.28515625" style="113" bestFit="1" customWidth="1"/>
    <col min="15098" max="15098" width="13.85546875" style="113" bestFit="1" customWidth="1"/>
    <col min="15099" max="15333" width="11.42578125" style="113"/>
    <col min="15334" max="15334" width="5.140625" style="113" customWidth="1"/>
    <col min="15335" max="15335" width="62.140625" style="113" bestFit="1" customWidth="1"/>
    <col min="15336" max="15336" width="18.28515625" style="113" customWidth="1"/>
    <col min="15337" max="15337" width="14.42578125" style="113" customWidth="1"/>
    <col min="15338" max="15352" width="15.5703125" style="113" customWidth="1"/>
    <col min="15353" max="15353" width="13.28515625" style="113" bestFit="1" customWidth="1"/>
    <col min="15354" max="15354" width="13.85546875" style="113" bestFit="1" customWidth="1"/>
    <col min="15355" max="15589" width="11.42578125" style="113"/>
    <col min="15590" max="15590" width="5.140625" style="113" customWidth="1"/>
    <col min="15591" max="15591" width="62.140625" style="113" bestFit="1" customWidth="1"/>
    <col min="15592" max="15592" width="18.28515625" style="113" customWidth="1"/>
    <col min="15593" max="15593" width="14.42578125" style="113" customWidth="1"/>
    <col min="15594" max="15608" width="15.5703125" style="113" customWidth="1"/>
    <col min="15609" max="15609" width="13.28515625" style="113" bestFit="1" customWidth="1"/>
    <col min="15610" max="15610" width="13.85546875" style="113" bestFit="1" customWidth="1"/>
    <col min="15611" max="15845" width="11.42578125" style="113"/>
    <col min="15846" max="15846" width="5.140625" style="113" customWidth="1"/>
    <col min="15847" max="15847" width="62.140625" style="113" bestFit="1" customWidth="1"/>
    <col min="15848" max="15848" width="18.28515625" style="113" customWidth="1"/>
    <col min="15849" max="15849" width="14.42578125" style="113" customWidth="1"/>
    <col min="15850" max="15864" width="15.5703125" style="113" customWidth="1"/>
    <col min="15865" max="15865" width="13.28515625" style="113" bestFit="1" customWidth="1"/>
    <col min="15866" max="15866" width="13.85546875" style="113" bestFit="1" customWidth="1"/>
    <col min="15867" max="16101" width="11.42578125" style="113"/>
    <col min="16102" max="16102" width="5.140625" style="113" customWidth="1"/>
    <col min="16103" max="16103" width="62.140625" style="113" bestFit="1" customWidth="1"/>
    <col min="16104" max="16104" width="18.28515625" style="113" customWidth="1"/>
    <col min="16105" max="16105" width="14.42578125" style="113" customWidth="1"/>
    <col min="16106" max="16120" width="15.5703125" style="113" customWidth="1"/>
    <col min="16121" max="16121" width="13.28515625" style="113" bestFit="1" customWidth="1"/>
    <col min="16122" max="16122" width="13.85546875" style="113" bestFit="1" customWidth="1"/>
    <col min="16123" max="16384" width="11.42578125" style="113"/>
  </cols>
  <sheetData>
    <row r="1" spans="1:5" s="97" customFormat="1" ht="15" x14ac:dyDescent="0.3">
      <c r="A1" s="485" t="s">
        <v>1</v>
      </c>
      <c r="B1" s="485"/>
      <c r="C1" s="485"/>
      <c r="D1" s="485"/>
      <c r="E1" s="485"/>
    </row>
    <row r="2" spans="1:5" s="97" customFormat="1" ht="15" x14ac:dyDescent="0.3">
      <c r="A2" s="485" t="s">
        <v>122</v>
      </c>
      <c r="B2" s="485"/>
      <c r="C2" s="485"/>
      <c r="D2" s="485"/>
      <c r="E2" s="485"/>
    </row>
    <row r="3" spans="1:5" s="97" customFormat="1" ht="15" x14ac:dyDescent="0.3">
      <c r="A3" s="486" t="s">
        <v>204</v>
      </c>
      <c r="B3" s="486"/>
      <c r="C3" s="486"/>
      <c r="D3" s="486"/>
      <c r="E3" s="486"/>
    </row>
    <row r="4" spans="1:5" s="97" customFormat="1" ht="60" x14ac:dyDescent="0.2">
      <c r="A4" s="487"/>
      <c r="B4" s="487"/>
      <c r="C4" s="355" t="s">
        <v>159</v>
      </c>
      <c r="D4" s="283" t="s">
        <v>130</v>
      </c>
      <c r="E4" s="283" t="s">
        <v>199</v>
      </c>
    </row>
    <row r="5" spans="1:5" s="97" customFormat="1" ht="15.75" x14ac:dyDescent="0.25">
      <c r="A5" s="133"/>
      <c r="B5" s="133" t="s">
        <v>123</v>
      </c>
      <c r="C5" s="134">
        <v>80000000</v>
      </c>
      <c r="D5" s="134"/>
      <c r="E5" s="134">
        <f>+C5+D5</f>
        <v>80000000</v>
      </c>
    </row>
    <row r="6" spans="1:5" s="97" customFormat="1" ht="17.25" thickBot="1" x14ac:dyDescent="0.35">
      <c r="A6" s="135"/>
      <c r="B6" s="136" t="s">
        <v>124</v>
      </c>
      <c r="C6" s="137">
        <f>SUM(C5)</f>
        <v>80000000</v>
      </c>
      <c r="D6" s="137">
        <f>SUM(D5)</f>
        <v>0</v>
      </c>
      <c r="E6" s="137">
        <f>SUM(E5)</f>
        <v>80000000</v>
      </c>
    </row>
    <row r="7" spans="1:5" s="97" customFormat="1" ht="16.5" x14ac:dyDescent="0.3">
      <c r="A7" s="138"/>
      <c r="B7" s="139"/>
      <c r="C7" s="140"/>
      <c r="D7" s="141"/>
      <c r="E7" s="141"/>
    </row>
    <row r="8" spans="1:5" s="97" customFormat="1" ht="45" x14ac:dyDescent="0.3">
      <c r="A8" s="488"/>
      <c r="B8" s="488"/>
      <c r="C8" s="355" t="str">
        <f>+C4</f>
        <v>PRESUPUESTO 2024</v>
      </c>
      <c r="D8" s="283" t="s">
        <v>131</v>
      </c>
      <c r="E8" s="283" t="str">
        <f>+E4</f>
        <v>PRESUPUESTO AJUSTADO 2,024</v>
      </c>
    </row>
    <row r="9" spans="1:5" s="97" customFormat="1" ht="15.75" x14ac:dyDescent="0.25">
      <c r="A9" s="284" t="s">
        <v>125</v>
      </c>
      <c r="B9" s="98" t="s">
        <v>148</v>
      </c>
      <c r="C9" s="99">
        <v>49427594.560000002</v>
      </c>
      <c r="D9" s="116"/>
      <c r="E9" s="99">
        <f>+C9+D9</f>
        <v>49427594.560000002</v>
      </c>
    </row>
    <row r="10" spans="1:5" s="97" customFormat="1" ht="16.5" x14ac:dyDescent="0.3">
      <c r="A10" s="143"/>
      <c r="B10" s="100" t="s">
        <v>126</v>
      </c>
      <c r="C10" s="101">
        <f>SUM(C9)</f>
        <v>49427594.560000002</v>
      </c>
      <c r="D10" s="117">
        <f>SUM(D9)</f>
        <v>0</v>
      </c>
      <c r="E10" s="106">
        <f>SUM(E9)</f>
        <v>49427594.560000002</v>
      </c>
    </row>
    <row r="11" spans="1:5" s="97" customFormat="1" ht="16.5" x14ac:dyDescent="0.3">
      <c r="A11" s="144"/>
      <c r="B11" s="100"/>
      <c r="C11" s="101"/>
      <c r="D11" s="118"/>
      <c r="E11" s="118"/>
    </row>
    <row r="12" spans="1:5" s="97" customFormat="1" ht="45" x14ac:dyDescent="0.25">
      <c r="A12" s="145"/>
      <c r="B12" s="145" t="s">
        <v>149</v>
      </c>
      <c r="C12" s="146" t="str">
        <f>+C8</f>
        <v>PRESUPUESTO 2024</v>
      </c>
      <c r="D12" s="285" t="s">
        <v>131</v>
      </c>
      <c r="E12" s="286" t="str">
        <f>+E8</f>
        <v>PRESUPUESTO AJUSTADO 2,024</v>
      </c>
    </row>
    <row r="13" spans="1:5" s="97" customFormat="1" ht="15.75" x14ac:dyDescent="0.25">
      <c r="A13" s="98">
        <v>111</v>
      </c>
      <c r="B13" s="102" t="s">
        <v>15</v>
      </c>
      <c r="C13" s="103">
        <v>1078000</v>
      </c>
      <c r="D13" s="116"/>
      <c r="E13" s="103">
        <f>+C13+D13</f>
        <v>1078000</v>
      </c>
    </row>
    <row r="14" spans="1:5" s="97" customFormat="1" ht="15.75" x14ac:dyDescent="0.25">
      <c r="A14" s="98">
        <v>113</v>
      </c>
      <c r="B14" s="102" t="s">
        <v>142</v>
      </c>
      <c r="C14" s="103">
        <v>127545</v>
      </c>
      <c r="D14" s="116">
        <v>-12939.43</v>
      </c>
      <c r="E14" s="103">
        <f>+C14+D14</f>
        <v>114605.57</v>
      </c>
    </row>
    <row r="15" spans="1:5" s="97" customFormat="1" ht="15.75" x14ac:dyDescent="0.25">
      <c r="A15" s="98">
        <v>122</v>
      </c>
      <c r="B15" s="102" t="s">
        <v>17</v>
      </c>
      <c r="C15" s="103">
        <v>85102.55</v>
      </c>
      <c r="D15" s="116"/>
      <c r="E15" s="103">
        <f t="shared" ref="E15:E34" si="0">+C15+D15</f>
        <v>85102.55</v>
      </c>
    </row>
    <row r="16" spans="1:5" s="97" customFormat="1" ht="15.75" x14ac:dyDescent="0.25">
      <c r="A16" s="98">
        <v>163</v>
      </c>
      <c r="B16" s="102" t="s">
        <v>18</v>
      </c>
      <c r="C16" s="103">
        <v>1447029</v>
      </c>
      <c r="D16" s="116">
        <v>-470000</v>
      </c>
      <c r="E16" s="103">
        <f t="shared" si="0"/>
        <v>977029</v>
      </c>
    </row>
    <row r="17" spans="1:5" s="97" customFormat="1" ht="15.75" x14ac:dyDescent="0.25">
      <c r="A17" s="98">
        <v>169</v>
      </c>
      <c r="B17" s="102" t="s">
        <v>127</v>
      </c>
      <c r="C17" s="103">
        <v>51530</v>
      </c>
      <c r="D17" s="116"/>
      <c r="E17" s="103">
        <f t="shared" si="0"/>
        <v>51530</v>
      </c>
    </row>
    <row r="18" spans="1:5" s="97" customFormat="1" ht="15.75" x14ac:dyDescent="0.25">
      <c r="A18" s="98">
        <v>171</v>
      </c>
      <c r="B18" s="102" t="s">
        <v>150</v>
      </c>
      <c r="C18" s="103">
        <v>52130</v>
      </c>
      <c r="D18" s="116"/>
      <c r="E18" s="103">
        <f t="shared" si="0"/>
        <v>52130</v>
      </c>
    </row>
    <row r="19" spans="1:5" s="97" customFormat="1" ht="15.75" x14ac:dyDescent="0.25">
      <c r="A19" s="98">
        <v>174</v>
      </c>
      <c r="B19" s="102" t="s">
        <v>19</v>
      </c>
      <c r="C19" s="103">
        <v>97955</v>
      </c>
      <c r="D19" s="116"/>
      <c r="E19" s="103">
        <f t="shared" si="0"/>
        <v>97955</v>
      </c>
    </row>
    <row r="20" spans="1:5" s="97" customFormat="1" ht="15.75" x14ac:dyDescent="0.25">
      <c r="A20" s="98">
        <v>182</v>
      </c>
      <c r="B20" s="102" t="s">
        <v>20</v>
      </c>
      <c r="C20" s="104">
        <v>468400</v>
      </c>
      <c r="D20" s="116"/>
      <c r="E20" s="103">
        <f t="shared" si="0"/>
        <v>468400</v>
      </c>
    </row>
    <row r="21" spans="1:5" s="97" customFormat="1" ht="15.75" x14ac:dyDescent="0.25">
      <c r="A21" s="98">
        <v>197</v>
      </c>
      <c r="B21" s="102" t="s">
        <v>21</v>
      </c>
      <c r="C21" s="104">
        <v>650000</v>
      </c>
      <c r="D21" s="116">
        <v>-130000</v>
      </c>
      <c r="E21" s="103">
        <f t="shared" si="0"/>
        <v>520000</v>
      </c>
    </row>
    <row r="22" spans="1:5" s="97" customFormat="1" ht="15.75" x14ac:dyDescent="0.25">
      <c r="A22" s="98">
        <v>199</v>
      </c>
      <c r="B22" s="102" t="s">
        <v>22</v>
      </c>
      <c r="C22" s="103">
        <v>705439.8</v>
      </c>
      <c r="D22" s="116">
        <v>-25328.39</v>
      </c>
      <c r="E22" s="103">
        <f t="shared" si="0"/>
        <v>680111.41</v>
      </c>
    </row>
    <row r="23" spans="1:5" s="97" customFormat="1" ht="15.75" x14ac:dyDescent="0.25">
      <c r="A23" s="98">
        <v>261</v>
      </c>
      <c r="B23" s="102" t="s">
        <v>27</v>
      </c>
      <c r="C23" s="104">
        <v>1129061.08</v>
      </c>
      <c r="D23" s="116">
        <v>-382736.46</v>
      </c>
      <c r="E23" s="103">
        <f t="shared" si="0"/>
        <v>746324.62000000011</v>
      </c>
    </row>
    <row r="24" spans="1:5" s="97" customFormat="1" ht="15.75" x14ac:dyDescent="0.25">
      <c r="A24" s="98">
        <v>262</v>
      </c>
      <c r="B24" s="102" t="s">
        <v>28</v>
      </c>
      <c r="C24" s="103">
        <v>12000</v>
      </c>
      <c r="D24" s="116"/>
      <c r="E24" s="103">
        <f t="shared" si="0"/>
        <v>12000</v>
      </c>
    </row>
    <row r="25" spans="1:5" s="97" customFormat="1" ht="15.75" x14ac:dyDescent="0.25">
      <c r="A25" s="98">
        <v>266</v>
      </c>
      <c r="B25" s="102" t="s">
        <v>29</v>
      </c>
      <c r="C25" s="104">
        <v>1750135.45</v>
      </c>
      <c r="D25" s="116"/>
      <c r="E25" s="103">
        <f t="shared" si="0"/>
        <v>1750135.45</v>
      </c>
    </row>
    <row r="26" spans="1:5" s="97" customFormat="1" ht="15.75" x14ac:dyDescent="0.25">
      <c r="A26" s="98">
        <v>267</v>
      </c>
      <c r="B26" s="102" t="s">
        <v>30</v>
      </c>
      <c r="C26" s="103">
        <v>20000</v>
      </c>
      <c r="D26" s="116"/>
      <c r="E26" s="103">
        <f t="shared" si="0"/>
        <v>20000</v>
      </c>
    </row>
    <row r="27" spans="1:5" s="97" customFormat="1" ht="15.75" x14ac:dyDescent="0.25">
      <c r="A27" s="98">
        <v>268</v>
      </c>
      <c r="B27" s="102" t="s">
        <v>31</v>
      </c>
      <c r="C27" s="103">
        <v>175554</v>
      </c>
      <c r="D27" s="116"/>
      <c r="E27" s="103">
        <f t="shared" si="0"/>
        <v>175554</v>
      </c>
    </row>
    <row r="28" spans="1:5" s="97" customFormat="1" ht="15.75" x14ac:dyDescent="0.25">
      <c r="A28" s="98">
        <v>269</v>
      </c>
      <c r="B28" s="105" t="s">
        <v>32</v>
      </c>
      <c r="C28" s="103">
        <v>10000</v>
      </c>
      <c r="D28" s="116"/>
      <c r="E28" s="103">
        <f t="shared" si="0"/>
        <v>10000</v>
      </c>
    </row>
    <row r="29" spans="1:5" s="97" customFormat="1" ht="15.75" x14ac:dyDescent="0.25">
      <c r="A29" s="98">
        <v>292</v>
      </c>
      <c r="B29" s="102" t="s">
        <v>34</v>
      </c>
      <c r="C29" s="103">
        <v>133636.26</v>
      </c>
      <c r="D29" s="116"/>
      <c r="E29" s="103">
        <f t="shared" si="0"/>
        <v>133636.26</v>
      </c>
    </row>
    <row r="30" spans="1:5" s="97" customFormat="1" ht="15.75" x14ac:dyDescent="0.25">
      <c r="A30" s="98">
        <v>295</v>
      </c>
      <c r="B30" s="102" t="s">
        <v>35</v>
      </c>
      <c r="C30" s="104">
        <v>20801377.359999999</v>
      </c>
      <c r="D30" s="116">
        <v>1028462.6</v>
      </c>
      <c r="E30" s="103">
        <f t="shared" si="0"/>
        <v>21829839.960000001</v>
      </c>
    </row>
    <row r="31" spans="1:5" s="97" customFormat="1" ht="15.75" x14ac:dyDescent="0.25">
      <c r="A31" s="98">
        <v>297</v>
      </c>
      <c r="B31" s="102" t="s">
        <v>36</v>
      </c>
      <c r="C31" s="103">
        <v>26731.62</v>
      </c>
      <c r="D31" s="116"/>
      <c r="E31" s="103">
        <f t="shared" si="0"/>
        <v>26731.62</v>
      </c>
    </row>
    <row r="32" spans="1:5" s="97" customFormat="1" ht="15.75" x14ac:dyDescent="0.25">
      <c r="A32" s="98">
        <v>298</v>
      </c>
      <c r="B32" s="102" t="s">
        <v>37</v>
      </c>
      <c r="C32" s="103">
        <v>500000</v>
      </c>
      <c r="D32" s="116"/>
      <c r="E32" s="103">
        <f t="shared" si="0"/>
        <v>500000</v>
      </c>
    </row>
    <row r="33" spans="1:5" s="97" customFormat="1" ht="15.75" x14ac:dyDescent="0.25">
      <c r="A33" s="98">
        <v>299</v>
      </c>
      <c r="B33" s="102" t="s">
        <v>38</v>
      </c>
      <c r="C33" s="103">
        <v>400000</v>
      </c>
      <c r="D33" s="116"/>
      <c r="E33" s="103">
        <f>+C33+D33</f>
        <v>400000</v>
      </c>
    </row>
    <row r="34" spans="1:5" s="97" customFormat="1" ht="15.75" x14ac:dyDescent="0.25">
      <c r="A34" s="98">
        <v>323</v>
      </c>
      <c r="B34" s="102" t="s">
        <v>143</v>
      </c>
      <c r="C34" s="103">
        <v>850778.32</v>
      </c>
      <c r="D34" s="116">
        <v>-7458.32</v>
      </c>
      <c r="E34" s="103">
        <f t="shared" si="0"/>
        <v>843320</v>
      </c>
    </row>
    <row r="35" spans="1:5" s="97" customFormat="1" ht="17.25" thickBot="1" x14ac:dyDescent="0.35">
      <c r="A35" s="148"/>
      <c r="B35" s="149" t="s">
        <v>160</v>
      </c>
      <c r="C35" s="150">
        <f>SUM(C13:C34)</f>
        <v>30572405.440000001</v>
      </c>
      <c r="D35" s="137">
        <f>SUM(D13:D34)</f>
        <v>-5.0931703299283981E-11</v>
      </c>
      <c r="E35" s="137">
        <f>SUM(E13:E34)</f>
        <v>30572405.440000001</v>
      </c>
    </row>
    <row r="36" spans="1:5" s="97" customFormat="1" ht="16.5" x14ac:dyDescent="0.3">
      <c r="A36" s="98"/>
      <c r="B36" s="100" t="s">
        <v>128</v>
      </c>
      <c r="C36" s="106">
        <f>+C35+C10</f>
        <v>80000000</v>
      </c>
      <c r="D36" s="106">
        <f>+D35+D10</f>
        <v>-5.0931703299283981E-11</v>
      </c>
      <c r="E36" s="106">
        <f>+E35+E10</f>
        <v>80000000</v>
      </c>
    </row>
    <row r="37" spans="1:5" s="97" customFormat="1" ht="16.5" x14ac:dyDescent="0.3">
      <c r="A37" s="107"/>
      <c r="B37" s="108"/>
      <c r="C37" s="109"/>
    </row>
    <row r="38" spans="1:5" s="97" customFormat="1" x14ac:dyDescent="0.25">
      <c r="A38" s="151" t="s">
        <v>151</v>
      </c>
      <c r="C38" s="110"/>
    </row>
    <row r="39" spans="1:5" s="97" customFormat="1" x14ac:dyDescent="0.25">
      <c r="A39" s="151" t="s">
        <v>152</v>
      </c>
      <c r="C39" s="110"/>
    </row>
    <row r="40" spans="1:5" s="97" customFormat="1" x14ac:dyDescent="0.25">
      <c r="A40" s="111"/>
      <c r="C40" s="112"/>
    </row>
    <row r="41" spans="1:5" s="97" customFormat="1" ht="13.5" customHeight="1" x14ac:dyDescent="0.2">
      <c r="A41" s="484" t="s">
        <v>129</v>
      </c>
      <c r="B41" s="484"/>
      <c r="C41" s="484"/>
    </row>
    <row r="42" spans="1:5" s="97" customFormat="1" ht="18.75" customHeight="1" x14ac:dyDescent="0.2">
      <c r="A42" s="484" t="s">
        <v>77</v>
      </c>
      <c r="B42" s="484"/>
      <c r="C42" s="484"/>
    </row>
    <row r="43" spans="1:5" s="97" customFormat="1" ht="18.75" customHeight="1" x14ac:dyDescent="0.2">
      <c r="A43" s="484" t="s">
        <v>78</v>
      </c>
      <c r="B43" s="484"/>
      <c r="C43" s="484"/>
    </row>
    <row r="44" spans="1:5" s="97" customFormat="1" x14ac:dyDescent="0.25">
      <c r="A44" s="111"/>
      <c r="C44" s="110"/>
    </row>
    <row r="45" spans="1:5" s="97" customFormat="1" x14ac:dyDescent="0.25">
      <c r="A45" s="111"/>
      <c r="C45" s="110"/>
    </row>
    <row r="46" spans="1:5" s="97" customFormat="1" x14ac:dyDescent="0.25">
      <c r="A46" s="111"/>
      <c r="C46" s="110"/>
    </row>
    <row r="47" spans="1:5" s="97" customFormat="1" x14ac:dyDescent="0.25">
      <c r="A47" s="111"/>
      <c r="C47" s="110"/>
    </row>
    <row r="48" spans="1:5" s="97" customFormat="1" x14ac:dyDescent="0.25">
      <c r="A48" s="111"/>
      <c r="C48" s="110"/>
    </row>
    <row r="49" spans="1:3" s="97" customFormat="1" x14ac:dyDescent="0.25">
      <c r="A49" s="111"/>
      <c r="C49" s="110"/>
    </row>
    <row r="50" spans="1:3" s="97" customFormat="1" x14ac:dyDescent="0.25">
      <c r="A50" s="111"/>
      <c r="C50" s="110"/>
    </row>
    <row r="51" spans="1:3" s="97" customFormat="1" x14ac:dyDescent="0.25">
      <c r="A51" s="111"/>
      <c r="C51" s="110"/>
    </row>
    <row r="52" spans="1:3" s="97" customFormat="1" x14ac:dyDescent="0.25">
      <c r="A52" s="111"/>
      <c r="C52" s="110"/>
    </row>
    <row r="53" spans="1:3" s="97" customFormat="1" x14ac:dyDescent="0.25">
      <c r="A53" s="111"/>
      <c r="C53" s="110"/>
    </row>
    <row r="54" spans="1:3" s="97" customFormat="1" x14ac:dyDescent="0.25">
      <c r="A54" s="111"/>
      <c r="C54" s="110"/>
    </row>
    <row r="55" spans="1:3" s="97" customFormat="1" x14ac:dyDescent="0.25">
      <c r="A55" s="111"/>
      <c r="C55" s="110"/>
    </row>
    <row r="56" spans="1:3" s="97" customFormat="1" x14ac:dyDescent="0.25">
      <c r="A56" s="111"/>
      <c r="C56" s="110"/>
    </row>
    <row r="57" spans="1:3" s="97" customFormat="1" x14ac:dyDescent="0.25">
      <c r="A57" s="111"/>
      <c r="C57" s="110"/>
    </row>
    <row r="58" spans="1:3" s="97" customFormat="1" x14ac:dyDescent="0.25">
      <c r="A58" s="111"/>
      <c r="C58" s="110"/>
    </row>
    <row r="59" spans="1:3" s="97" customFormat="1" x14ac:dyDescent="0.25">
      <c r="A59" s="111"/>
      <c r="C59" s="110"/>
    </row>
    <row r="60" spans="1:3" s="97" customFormat="1" x14ac:dyDescent="0.25">
      <c r="A60" s="111"/>
      <c r="C60" s="110"/>
    </row>
    <row r="61" spans="1:3" s="97" customFormat="1" x14ac:dyDescent="0.25">
      <c r="A61" s="111"/>
      <c r="C61" s="110"/>
    </row>
    <row r="62" spans="1:3" s="97" customFormat="1" x14ac:dyDescent="0.25">
      <c r="A62" s="111"/>
      <c r="C62" s="110"/>
    </row>
    <row r="63" spans="1:3" s="97" customFormat="1" x14ac:dyDescent="0.25">
      <c r="A63" s="111"/>
      <c r="C63" s="110"/>
    </row>
    <row r="64" spans="1:3" s="97" customFormat="1" x14ac:dyDescent="0.25">
      <c r="A64" s="111"/>
      <c r="C64" s="110"/>
    </row>
    <row r="65" spans="1:3" s="97" customFormat="1" x14ac:dyDescent="0.25">
      <c r="A65" s="111"/>
      <c r="C65" s="110"/>
    </row>
    <row r="66" spans="1:3" s="97" customFormat="1" x14ac:dyDescent="0.25">
      <c r="A66" s="111"/>
      <c r="C66" s="110"/>
    </row>
    <row r="67" spans="1:3" s="97" customFormat="1" x14ac:dyDescent="0.25">
      <c r="A67" s="111"/>
      <c r="C67" s="110"/>
    </row>
    <row r="68" spans="1:3" s="97" customFormat="1" x14ac:dyDescent="0.25">
      <c r="A68" s="111"/>
      <c r="C68" s="110"/>
    </row>
    <row r="69" spans="1:3" x14ac:dyDescent="0.25">
      <c r="A69" s="111"/>
      <c r="B69" s="97"/>
      <c r="C69" s="110"/>
    </row>
    <row r="70" spans="1:3" x14ac:dyDescent="0.25">
      <c r="A70" s="111"/>
      <c r="B70" s="97"/>
      <c r="C70" s="110"/>
    </row>
    <row r="71" spans="1:3" x14ac:dyDescent="0.25">
      <c r="A71" s="111"/>
      <c r="B71" s="97"/>
      <c r="C71" s="110"/>
    </row>
    <row r="72" spans="1:3" x14ac:dyDescent="0.25">
      <c r="A72" s="111"/>
      <c r="B72" s="97"/>
      <c r="C72" s="110"/>
    </row>
    <row r="73" spans="1:3" x14ac:dyDescent="0.25">
      <c r="A73" s="111"/>
      <c r="B73" s="97"/>
      <c r="C73" s="110"/>
    </row>
    <row r="74" spans="1:3" x14ac:dyDescent="0.25">
      <c r="A74" s="111"/>
      <c r="B74" s="97"/>
      <c r="C74" s="110"/>
    </row>
    <row r="75" spans="1:3" x14ac:dyDescent="0.25">
      <c r="A75" s="111"/>
      <c r="B75" s="97"/>
      <c r="C75" s="110"/>
    </row>
    <row r="76" spans="1:3" x14ac:dyDescent="0.25">
      <c r="A76" s="111"/>
      <c r="B76" s="97"/>
      <c r="C76" s="110"/>
    </row>
    <row r="77" spans="1:3" x14ac:dyDescent="0.25">
      <c r="A77" s="111"/>
      <c r="B77" s="97"/>
      <c r="C77" s="110"/>
    </row>
    <row r="78" spans="1:3" x14ac:dyDescent="0.25">
      <c r="A78" s="111"/>
      <c r="B78" s="97"/>
      <c r="C78" s="110"/>
    </row>
    <row r="79" spans="1:3" x14ac:dyDescent="0.25">
      <c r="A79" s="111"/>
      <c r="B79" s="97"/>
      <c r="C79" s="110"/>
    </row>
    <row r="80" spans="1:3" x14ac:dyDescent="0.25">
      <c r="A80" s="111"/>
      <c r="B80" s="97"/>
      <c r="C80" s="110"/>
    </row>
    <row r="81" spans="1:3" x14ac:dyDescent="0.25">
      <c r="A81" s="111"/>
      <c r="B81" s="97"/>
      <c r="C81" s="110"/>
    </row>
    <row r="82" spans="1:3" x14ac:dyDescent="0.25">
      <c r="A82" s="111"/>
      <c r="B82" s="97"/>
      <c r="C82" s="110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11811023622047245" right="0.11811023622047245" top="0.11811023622047245" bottom="0.11811023622047245" header="0.11811023622047245" footer="0.11811023622047245"/>
  <pageSetup scale="90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workbookViewId="0">
      <selection activeCell="B6" sqref="B6"/>
    </sheetView>
  </sheetViews>
  <sheetFormatPr baseColWidth="10" defaultRowHeight="13.5" x14ac:dyDescent="0.25"/>
  <cols>
    <col min="1" max="1" width="5.140625" style="114" customWidth="1"/>
    <col min="2" max="2" width="62.140625" style="113" bestFit="1" customWidth="1"/>
    <col min="3" max="3" width="18.28515625" style="115" customWidth="1"/>
    <col min="4" max="4" width="14.42578125" style="113" customWidth="1"/>
    <col min="5" max="5" width="15.5703125" style="113" customWidth="1"/>
    <col min="6" max="229" width="11.42578125" style="113"/>
    <col min="230" max="230" width="5.140625" style="113" customWidth="1"/>
    <col min="231" max="231" width="62.140625" style="113" bestFit="1" customWidth="1"/>
    <col min="232" max="232" width="18.28515625" style="113" customWidth="1"/>
    <col min="233" max="233" width="14.42578125" style="113" customWidth="1"/>
    <col min="234" max="248" width="15.5703125" style="113" customWidth="1"/>
    <col min="249" max="249" width="13.28515625" style="113" bestFit="1" customWidth="1"/>
    <col min="250" max="250" width="13.85546875" style="113" bestFit="1" customWidth="1"/>
    <col min="251" max="485" width="11.42578125" style="113"/>
    <col min="486" max="486" width="5.140625" style="113" customWidth="1"/>
    <col min="487" max="487" width="62.140625" style="113" bestFit="1" customWidth="1"/>
    <col min="488" max="488" width="18.28515625" style="113" customWidth="1"/>
    <col min="489" max="489" width="14.42578125" style="113" customWidth="1"/>
    <col min="490" max="504" width="15.5703125" style="113" customWidth="1"/>
    <col min="505" max="505" width="13.28515625" style="113" bestFit="1" customWidth="1"/>
    <col min="506" max="506" width="13.85546875" style="113" bestFit="1" customWidth="1"/>
    <col min="507" max="741" width="11.42578125" style="113"/>
    <col min="742" max="742" width="5.140625" style="113" customWidth="1"/>
    <col min="743" max="743" width="62.140625" style="113" bestFit="1" customWidth="1"/>
    <col min="744" max="744" width="18.28515625" style="113" customWidth="1"/>
    <col min="745" max="745" width="14.42578125" style="113" customWidth="1"/>
    <col min="746" max="760" width="15.5703125" style="113" customWidth="1"/>
    <col min="761" max="761" width="13.28515625" style="113" bestFit="1" customWidth="1"/>
    <col min="762" max="762" width="13.85546875" style="113" bestFit="1" customWidth="1"/>
    <col min="763" max="997" width="11.42578125" style="113"/>
    <col min="998" max="998" width="5.140625" style="113" customWidth="1"/>
    <col min="999" max="999" width="62.140625" style="113" bestFit="1" customWidth="1"/>
    <col min="1000" max="1000" width="18.28515625" style="113" customWidth="1"/>
    <col min="1001" max="1001" width="14.42578125" style="113" customWidth="1"/>
    <col min="1002" max="1016" width="15.5703125" style="113" customWidth="1"/>
    <col min="1017" max="1017" width="13.28515625" style="113" bestFit="1" customWidth="1"/>
    <col min="1018" max="1018" width="13.85546875" style="113" bestFit="1" customWidth="1"/>
    <col min="1019" max="1253" width="11.42578125" style="113"/>
    <col min="1254" max="1254" width="5.140625" style="113" customWidth="1"/>
    <col min="1255" max="1255" width="62.140625" style="113" bestFit="1" customWidth="1"/>
    <col min="1256" max="1256" width="18.28515625" style="113" customWidth="1"/>
    <col min="1257" max="1257" width="14.42578125" style="113" customWidth="1"/>
    <col min="1258" max="1272" width="15.5703125" style="113" customWidth="1"/>
    <col min="1273" max="1273" width="13.28515625" style="113" bestFit="1" customWidth="1"/>
    <col min="1274" max="1274" width="13.85546875" style="113" bestFit="1" customWidth="1"/>
    <col min="1275" max="1509" width="11.42578125" style="113"/>
    <col min="1510" max="1510" width="5.140625" style="113" customWidth="1"/>
    <col min="1511" max="1511" width="62.140625" style="113" bestFit="1" customWidth="1"/>
    <col min="1512" max="1512" width="18.28515625" style="113" customWidth="1"/>
    <col min="1513" max="1513" width="14.42578125" style="113" customWidth="1"/>
    <col min="1514" max="1528" width="15.5703125" style="113" customWidth="1"/>
    <col min="1529" max="1529" width="13.28515625" style="113" bestFit="1" customWidth="1"/>
    <col min="1530" max="1530" width="13.85546875" style="113" bestFit="1" customWidth="1"/>
    <col min="1531" max="1765" width="11.42578125" style="113"/>
    <col min="1766" max="1766" width="5.140625" style="113" customWidth="1"/>
    <col min="1767" max="1767" width="62.140625" style="113" bestFit="1" customWidth="1"/>
    <col min="1768" max="1768" width="18.28515625" style="113" customWidth="1"/>
    <col min="1769" max="1769" width="14.42578125" style="113" customWidth="1"/>
    <col min="1770" max="1784" width="15.5703125" style="113" customWidth="1"/>
    <col min="1785" max="1785" width="13.28515625" style="113" bestFit="1" customWidth="1"/>
    <col min="1786" max="1786" width="13.85546875" style="113" bestFit="1" customWidth="1"/>
    <col min="1787" max="2021" width="11.42578125" style="113"/>
    <col min="2022" max="2022" width="5.140625" style="113" customWidth="1"/>
    <col min="2023" max="2023" width="62.140625" style="113" bestFit="1" customWidth="1"/>
    <col min="2024" max="2024" width="18.28515625" style="113" customWidth="1"/>
    <col min="2025" max="2025" width="14.42578125" style="113" customWidth="1"/>
    <col min="2026" max="2040" width="15.5703125" style="113" customWidth="1"/>
    <col min="2041" max="2041" width="13.28515625" style="113" bestFit="1" customWidth="1"/>
    <col min="2042" max="2042" width="13.85546875" style="113" bestFit="1" customWidth="1"/>
    <col min="2043" max="2277" width="11.42578125" style="113"/>
    <col min="2278" max="2278" width="5.140625" style="113" customWidth="1"/>
    <col min="2279" max="2279" width="62.140625" style="113" bestFit="1" customWidth="1"/>
    <col min="2280" max="2280" width="18.28515625" style="113" customWidth="1"/>
    <col min="2281" max="2281" width="14.42578125" style="113" customWidth="1"/>
    <col min="2282" max="2296" width="15.5703125" style="113" customWidth="1"/>
    <col min="2297" max="2297" width="13.28515625" style="113" bestFit="1" customWidth="1"/>
    <col min="2298" max="2298" width="13.85546875" style="113" bestFit="1" customWidth="1"/>
    <col min="2299" max="2533" width="11.42578125" style="113"/>
    <col min="2534" max="2534" width="5.140625" style="113" customWidth="1"/>
    <col min="2535" max="2535" width="62.140625" style="113" bestFit="1" customWidth="1"/>
    <col min="2536" max="2536" width="18.28515625" style="113" customWidth="1"/>
    <col min="2537" max="2537" width="14.42578125" style="113" customWidth="1"/>
    <col min="2538" max="2552" width="15.5703125" style="113" customWidth="1"/>
    <col min="2553" max="2553" width="13.28515625" style="113" bestFit="1" customWidth="1"/>
    <col min="2554" max="2554" width="13.85546875" style="113" bestFit="1" customWidth="1"/>
    <col min="2555" max="2789" width="11.42578125" style="113"/>
    <col min="2790" max="2790" width="5.140625" style="113" customWidth="1"/>
    <col min="2791" max="2791" width="62.140625" style="113" bestFit="1" customWidth="1"/>
    <col min="2792" max="2792" width="18.28515625" style="113" customWidth="1"/>
    <col min="2793" max="2793" width="14.42578125" style="113" customWidth="1"/>
    <col min="2794" max="2808" width="15.5703125" style="113" customWidth="1"/>
    <col min="2809" max="2809" width="13.28515625" style="113" bestFit="1" customWidth="1"/>
    <col min="2810" max="2810" width="13.85546875" style="113" bestFit="1" customWidth="1"/>
    <col min="2811" max="3045" width="11.42578125" style="113"/>
    <col min="3046" max="3046" width="5.140625" style="113" customWidth="1"/>
    <col min="3047" max="3047" width="62.140625" style="113" bestFit="1" customWidth="1"/>
    <col min="3048" max="3048" width="18.28515625" style="113" customWidth="1"/>
    <col min="3049" max="3049" width="14.42578125" style="113" customWidth="1"/>
    <col min="3050" max="3064" width="15.5703125" style="113" customWidth="1"/>
    <col min="3065" max="3065" width="13.28515625" style="113" bestFit="1" customWidth="1"/>
    <col min="3066" max="3066" width="13.85546875" style="113" bestFit="1" customWidth="1"/>
    <col min="3067" max="3301" width="11.42578125" style="113"/>
    <col min="3302" max="3302" width="5.140625" style="113" customWidth="1"/>
    <col min="3303" max="3303" width="62.140625" style="113" bestFit="1" customWidth="1"/>
    <col min="3304" max="3304" width="18.28515625" style="113" customWidth="1"/>
    <col min="3305" max="3305" width="14.42578125" style="113" customWidth="1"/>
    <col min="3306" max="3320" width="15.5703125" style="113" customWidth="1"/>
    <col min="3321" max="3321" width="13.28515625" style="113" bestFit="1" customWidth="1"/>
    <col min="3322" max="3322" width="13.85546875" style="113" bestFit="1" customWidth="1"/>
    <col min="3323" max="3557" width="11.42578125" style="113"/>
    <col min="3558" max="3558" width="5.140625" style="113" customWidth="1"/>
    <col min="3559" max="3559" width="62.140625" style="113" bestFit="1" customWidth="1"/>
    <col min="3560" max="3560" width="18.28515625" style="113" customWidth="1"/>
    <col min="3561" max="3561" width="14.42578125" style="113" customWidth="1"/>
    <col min="3562" max="3576" width="15.5703125" style="113" customWidth="1"/>
    <col min="3577" max="3577" width="13.28515625" style="113" bestFit="1" customWidth="1"/>
    <col min="3578" max="3578" width="13.85546875" style="113" bestFit="1" customWidth="1"/>
    <col min="3579" max="3813" width="11.42578125" style="113"/>
    <col min="3814" max="3814" width="5.140625" style="113" customWidth="1"/>
    <col min="3815" max="3815" width="62.140625" style="113" bestFit="1" customWidth="1"/>
    <col min="3816" max="3816" width="18.28515625" style="113" customWidth="1"/>
    <col min="3817" max="3817" width="14.42578125" style="113" customWidth="1"/>
    <col min="3818" max="3832" width="15.5703125" style="113" customWidth="1"/>
    <col min="3833" max="3833" width="13.28515625" style="113" bestFit="1" customWidth="1"/>
    <col min="3834" max="3834" width="13.85546875" style="113" bestFit="1" customWidth="1"/>
    <col min="3835" max="4069" width="11.42578125" style="113"/>
    <col min="4070" max="4070" width="5.140625" style="113" customWidth="1"/>
    <col min="4071" max="4071" width="62.140625" style="113" bestFit="1" customWidth="1"/>
    <col min="4072" max="4072" width="18.28515625" style="113" customWidth="1"/>
    <col min="4073" max="4073" width="14.42578125" style="113" customWidth="1"/>
    <col min="4074" max="4088" width="15.5703125" style="113" customWidth="1"/>
    <col min="4089" max="4089" width="13.28515625" style="113" bestFit="1" customWidth="1"/>
    <col min="4090" max="4090" width="13.85546875" style="113" bestFit="1" customWidth="1"/>
    <col min="4091" max="4325" width="11.42578125" style="113"/>
    <col min="4326" max="4326" width="5.140625" style="113" customWidth="1"/>
    <col min="4327" max="4327" width="62.140625" style="113" bestFit="1" customWidth="1"/>
    <col min="4328" max="4328" width="18.28515625" style="113" customWidth="1"/>
    <col min="4329" max="4329" width="14.42578125" style="113" customWidth="1"/>
    <col min="4330" max="4344" width="15.5703125" style="113" customWidth="1"/>
    <col min="4345" max="4345" width="13.28515625" style="113" bestFit="1" customWidth="1"/>
    <col min="4346" max="4346" width="13.85546875" style="113" bestFit="1" customWidth="1"/>
    <col min="4347" max="4581" width="11.42578125" style="113"/>
    <col min="4582" max="4582" width="5.140625" style="113" customWidth="1"/>
    <col min="4583" max="4583" width="62.140625" style="113" bestFit="1" customWidth="1"/>
    <col min="4584" max="4584" width="18.28515625" style="113" customWidth="1"/>
    <col min="4585" max="4585" width="14.42578125" style="113" customWidth="1"/>
    <col min="4586" max="4600" width="15.5703125" style="113" customWidth="1"/>
    <col min="4601" max="4601" width="13.28515625" style="113" bestFit="1" customWidth="1"/>
    <col min="4602" max="4602" width="13.85546875" style="113" bestFit="1" customWidth="1"/>
    <col min="4603" max="4837" width="11.42578125" style="113"/>
    <col min="4838" max="4838" width="5.140625" style="113" customWidth="1"/>
    <col min="4839" max="4839" width="62.140625" style="113" bestFit="1" customWidth="1"/>
    <col min="4840" max="4840" width="18.28515625" style="113" customWidth="1"/>
    <col min="4841" max="4841" width="14.42578125" style="113" customWidth="1"/>
    <col min="4842" max="4856" width="15.5703125" style="113" customWidth="1"/>
    <col min="4857" max="4857" width="13.28515625" style="113" bestFit="1" customWidth="1"/>
    <col min="4858" max="4858" width="13.85546875" style="113" bestFit="1" customWidth="1"/>
    <col min="4859" max="5093" width="11.42578125" style="113"/>
    <col min="5094" max="5094" width="5.140625" style="113" customWidth="1"/>
    <col min="5095" max="5095" width="62.140625" style="113" bestFit="1" customWidth="1"/>
    <col min="5096" max="5096" width="18.28515625" style="113" customWidth="1"/>
    <col min="5097" max="5097" width="14.42578125" style="113" customWidth="1"/>
    <col min="5098" max="5112" width="15.5703125" style="113" customWidth="1"/>
    <col min="5113" max="5113" width="13.28515625" style="113" bestFit="1" customWidth="1"/>
    <col min="5114" max="5114" width="13.85546875" style="113" bestFit="1" customWidth="1"/>
    <col min="5115" max="5349" width="11.42578125" style="113"/>
    <col min="5350" max="5350" width="5.140625" style="113" customWidth="1"/>
    <col min="5351" max="5351" width="62.140625" style="113" bestFit="1" customWidth="1"/>
    <col min="5352" max="5352" width="18.28515625" style="113" customWidth="1"/>
    <col min="5353" max="5353" width="14.42578125" style="113" customWidth="1"/>
    <col min="5354" max="5368" width="15.5703125" style="113" customWidth="1"/>
    <col min="5369" max="5369" width="13.28515625" style="113" bestFit="1" customWidth="1"/>
    <col min="5370" max="5370" width="13.85546875" style="113" bestFit="1" customWidth="1"/>
    <col min="5371" max="5605" width="11.42578125" style="113"/>
    <col min="5606" max="5606" width="5.140625" style="113" customWidth="1"/>
    <col min="5607" max="5607" width="62.140625" style="113" bestFit="1" customWidth="1"/>
    <col min="5608" max="5608" width="18.28515625" style="113" customWidth="1"/>
    <col min="5609" max="5609" width="14.42578125" style="113" customWidth="1"/>
    <col min="5610" max="5624" width="15.5703125" style="113" customWidth="1"/>
    <col min="5625" max="5625" width="13.28515625" style="113" bestFit="1" customWidth="1"/>
    <col min="5626" max="5626" width="13.85546875" style="113" bestFit="1" customWidth="1"/>
    <col min="5627" max="5861" width="11.42578125" style="113"/>
    <col min="5862" max="5862" width="5.140625" style="113" customWidth="1"/>
    <col min="5863" max="5863" width="62.140625" style="113" bestFit="1" customWidth="1"/>
    <col min="5864" max="5864" width="18.28515625" style="113" customWidth="1"/>
    <col min="5865" max="5865" width="14.42578125" style="113" customWidth="1"/>
    <col min="5866" max="5880" width="15.5703125" style="113" customWidth="1"/>
    <col min="5881" max="5881" width="13.28515625" style="113" bestFit="1" customWidth="1"/>
    <col min="5882" max="5882" width="13.85546875" style="113" bestFit="1" customWidth="1"/>
    <col min="5883" max="6117" width="11.42578125" style="113"/>
    <col min="6118" max="6118" width="5.140625" style="113" customWidth="1"/>
    <col min="6119" max="6119" width="62.140625" style="113" bestFit="1" customWidth="1"/>
    <col min="6120" max="6120" width="18.28515625" style="113" customWidth="1"/>
    <col min="6121" max="6121" width="14.42578125" style="113" customWidth="1"/>
    <col min="6122" max="6136" width="15.5703125" style="113" customWidth="1"/>
    <col min="6137" max="6137" width="13.28515625" style="113" bestFit="1" customWidth="1"/>
    <col min="6138" max="6138" width="13.85546875" style="113" bestFit="1" customWidth="1"/>
    <col min="6139" max="6373" width="11.42578125" style="113"/>
    <col min="6374" max="6374" width="5.140625" style="113" customWidth="1"/>
    <col min="6375" max="6375" width="62.140625" style="113" bestFit="1" customWidth="1"/>
    <col min="6376" max="6376" width="18.28515625" style="113" customWidth="1"/>
    <col min="6377" max="6377" width="14.42578125" style="113" customWidth="1"/>
    <col min="6378" max="6392" width="15.5703125" style="113" customWidth="1"/>
    <col min="6393" max="6393" width="13.28515625" style="113" bestFit="1" customWidth="1"/>
    <col min="6394" max="6394" width="13.85546875" style="113" bestFit="1" customWidth="1"/>
    <col min="6395" max="6629" width="11.42578125" style="113"/>
    <col min="6630" max="6630" width="5.140625" style="113" customWidth="1"/>
    <col min="6631" max="6631" width="62.140625" style="113" bestFit="1" customWidth="1"/>
    <col min="6632" max="6632" width="18.28515625" style="113" customWidth="1"/>
    <col min="6633" max="6633" width="14.42578125" style="113" customWidth="1"/>
    <col min="6634" max="6648" width="15.5703125" style="113" customWidth="1"/>
    <col min="6649" max="6649" width="13.28515625" style="113" bestFit="1" customWidth="1"/>
    <col min="6650" max="6650" width="13.85546875" style="113" bestFit="1" customWidth="1"/>
    <col min="6651" max="6885" width="11.42578125" style="113"/>
    <col min="6886" max="6886" width="5.140625" style="113" customWidth="1"/>
    <col min="6887" max="6887" width="62.140625" style="113" bestFit="1" customWidth="1"/>
    <col min="6888" max="6888" width="18.28515625" style="113" customWidth="1"/>
    <col min="6889" max="6889" width="14.42578125" style="113" customWidth="1"/>
    <col min="6890" max="6904" width="15.5703125" style="113" customWidth="1"/>
    <col min="6905" max="6905" width="13.28515625" style="113" bestFit="1" customWidth="1"/>
    <col min="6906" max="6906" width="13.85546875" style="113" bestFit="1" customWidth="1"/>
    <col min="6907" max="7141" width="11.42578125" style="113"/>
    <col min="7142" max="7142" width="5.140625" style="113" customWidth="1"/>
    <col min="7143" max="7143" width="62.140625" style="113" bestFit="1" customWidth="1"/>
    <col min="7144" max="7144" width="18.28515625" style="113" customWidth="1"/>
    <col min="7145" max="7145" width="14.42578125" style="113" customWidth="1"/>
    <col min="7146" max="7160" width="15.5703125" style="113" customWidth="1"/>
    <col min="7161" max="7161" width="13.28515625" style="113" bestFit="1" customWidth="1"/>
    <col min="7162" max="7162" width="13.85546875" style="113" bestFit="1" customWidth="1"/>
    <col min="7163" max="7397" width="11.42578125" style="113"/>
    <col min="7398" max="7398" width="5.140625" style="113" customWidth="1"/>
    <col min="7399" max="7399" width="62.140625" style="113" bestFit="1" customWidth="1"/>
    <col min="7400" max="7400" width="18.28515625" style="113" customWidth="1"/>
    <col min="7401" max="7401" width="14.42578125" style="113" customWidth="1"/>
    <col min="7402" max="7416" width="15.5703125" style="113" customWidth="1"/>
    <col min="7417" max="7417" width="13.28515625" style="113" bestFit="1" customWidth="1"/>
    <col min="7418" max="7418" width="13.85546875" style="113" bestFit="1" customWidth="1"/>
    <col min="7419" max="7653" width="11.42578125" style="113"/>
    <col min="7654" max="7654" width="5.140625" style="113" customWidth="1"/>
    <col min="7655" max="7655" width="62.140625" style="113" bestFit="1" customWidth="1"/>
    <col min="7656" max="7656" width="18.28515625" style="113" customWidth="1"/>
    <col min="7657" max="7657" width="14.42578125" style="113" customWidth="1"/>
    <col min="7658" max="7672" width="15.5703125" style="113" customWidth="1"/>
    <col min="7673" max="7673" width="13.28515625" style="113" bestFit="1" customWidth="1"/>
    <col min="7674" max="7674" width="13.85546875" style="113" bestFit="1" customWidth="1"/>
    <col min="7675" max="7909" width="11.42578125" style="113"/>
    <col min="7910" max="7910" width="5.140625" style="113" customWidth="1"/>
    <col min="7911" max="7911" width="62.140625" style="113" bestFit="1" customWidth="1"/>
    <col min="7912" max="7912" width="18.28515625" style="113" customWidth="1"/>
    <col min="7913" max="7913" width="14.42578125" style="113" customWidth="1"/>
    <col min="7914" max="7928" width="15.5703125" style="113" customWidth="1"/>
    <col min="7929" max="7929" width="13.28515625" style="113" bestFit="1" customWidth="1"/>
    <col min="7930" max="7930" width="13.85546875" style="113" bestFit="1" customWidth="1"/>
    <col min="7931" max="8165" width="11.42578125" style="113"/>
    <col min="8166" max="8166" width="5.140625" style="113" customWidth="1"/>
    <col min="8167" max="8167" width="62.140625" style="113" bestFit="1" customWidth="1"/>
    <col min="8168" max="8168" width="18.28515625" style="113" customWidth="1"/>
    <col min="8169" max="8169" width="14.42578125" style="113" customWidth="1"/>
    <col min="8170" max="8184" width="15.5703125" style="113" customWidth="1"/>
    <col min="8185" max="8185" width="13.28515625" style="113" bestFit="1" customWidth="1"/>
    <col min="8186" max="8186" width="13.85546875" style="113" bestFit="1" customWidth="1"/>
    <col min="8187" max="8421" width="11.42578125" style="113"/>
    <col min="8422" max="8422" width="5.140625" style="113" customWidth="1"/>
    <col min="8423" max="8423" width="62.140625" style="113" bestFit="1" customWidth="1"/>
    <col min="8424" max="8424" width="18.28515625" style="113" customWidth="1"/>
    <col min="8425" max="8425" width="14.42578125" style="113" customWidth="1"/>
    <col min="8426" max="8440" width="15.5703125" style="113" customWidth="1"/>
    <col min="8441" max="8441" width="13.28515625" style="113" bestFit="1" customWidth="1"/>
    <col min="8442" max="8442" width="13.85546875" style="113" bestFit="1" customWidth="1"/>
    <col min="8443" max="8677" width="11.42578125" style="113"/>
    <col min="8678" max="8678" width="5.140625" style="113" customWidth="1"/>
    <col min="8679" max="8679" width="62.140625" style="113" bestFit="1" customWidth="1"/>
    <col min="8680" max="8680" width="18.28515625" style="113" customWidth="1"/>
    <col min="8681" max="8681" width="14.42578125" style="113" customWidth="1"/>
    <col min="8682" max="8696" width="15.5703125" style="113" customWidth="1"/>
    <col min="8697" max="8697" width="13.28515625" style="113" bestFit="1" customWidth="1"/>
    <col min="8698" max="8698" width="13.85546875" style="113" bestFit="1" customWidth="1"/>
    <col min="8699" max="8933" width="11.42578125" style="113"/>
    <col min="8934" max="8934" width="5.140625" style="113" customWidth="1"/>
    <col min="8935" max="8935" width="62.140625" style="113" bestFit="1" customWidth="1"/>
    <col min="8936" max="8936" width="18.28515625" style="113" customWidth="1"/>
    <col min="8937" max="8937" width="14.42578125" style="113" customWidth="1"/>
    <col min="8938" max="8952" width="15.5703125" style="113" customWidth="1"/>
    <col min="8953" max="8953" width="13.28515625" style="113" bestFit="1" customWidth="1"/>
    <col min="8954" max="8954" width="13.85546875" style="113" bestFit="1" customWidth="1"/>
    <col min="8955" max="9189" width="11.42578125" style="113"/>
    <col min="9190" max="9190" width="5.140625" style="113" customWidth="1"/>
    <col min="9191" max="9191" width="62.140625" style="113" bestFit="1" customWidth="1"/>
    <col min="9192" max="9192" width="18.28515625" style="113" customWidth="1"/>
    <col min="9193" max="9193" width="14.42578125" style="113" customWidth="1"/>
    <col min="9194" max="9208" width="15.5703125" style="113" customWidth="1"/>
    <col min="9209" max="9209" width="13.28515625" style="113" bestFit="1" customWidth="1"/>
    <col min="9210" max="9210" width="13.85546875" style="113" bestFit="1" customWidth="1"/>
    <col min="9211" max="9445" width="11.42578125" style="113"/>
    <col min="9446" max="9446" width="5.140625" style="113" customWidth="1"/>
    <col min="9447" max="9447" width="62.140625" style="113" bestFit="1" customWidth="1"/>
    <col min="9448" max="9448" width="18.28515625" style="113" customWidth="1"/>
    <col min="9449" max="9449" width="14.42578125" style="113" customWidth="1"/>
    <col min="9450" max="9464" width="15.5703125" style="113" customWidth="1"/>
    <col min="9465" max="9465" width="13.28515625" style="113" bestFit="1" customWidth="1"/>
    <col min="9466" max="9466" width="13.85546875" style="113" bestFit="1" customWidth="1"/>
    <col min="9467" max="9701" width="11.42578125" style="113"/>
    <col min="9702" max="9702" width="5.140625" style="113" customWidth="1"/>
    <col min="9703" max="9703" width="62.140625" style="113" bestFit="1" customWidth="1"/>
    <col min="9704" max="9704" width="18.28515625" style="113" customWidth="1"/>
    <col min="9705" max="9705" width="14.42578125" style="113" customWidth="1"/>
    <col min="9706" max="9720" width="15.5703125" style="113" customWidth="1"/>
    <col min="9721" max="9721" width="13.28515625" style="113" bestFit="1" customWidth="1"/>
    <col min="9722" max="9722" width="13.85546875" style="113" bestFit="1" customWidth="1"/>
    <col min="9723" max="9957" width="11.42578125" style="113"/>
    <col min="9958" max="9958" width="5.140625" style="113" customWidth="1"/>
    <col min="9959" max="9959" width="62.140625" style="113" bestFit="1" customWidth="1"/>
    <col min="9960" max="9960" width="18.28515625" style="113" customWidth="1"/>
    <col min="9961" max="9961" width="14.42578125" style="113" customWidth="1"/>
    <col min="9962" max="9976" width="15.5703125" style="113" customWidth="1"/>
    <col min="9977" max="9977" width="13.28515625" style="113" bestFit="1" customWidth="1"/>
    <col min="9978" max="9978" width="13.85546875" style="113" bestFit="1" customWidth="1"/>
    <col min="9979" max="10213" width="11.42578125" style="113"/>
    <col min="10214" max="10214" width="5.140625" style="113" customWidth="1"/>
    <col min="10215" max="10215" width="62.140625" style="113" bestFit="1" customWidth="1"/>
    <col min="10216" max="10216" width="18.28515625" style="113" customWidth="1"/>
    <col min="10217" max="10217" width="14.42578125" style="113" customWidth="1"/>
    <col min="10218" max="10232" width="15.5703125" style="113" customWidth="1"/>
    <col min="10233" max="10233" width="13.28515625" style="113" bestFit="1" customWidth="1"/>
    <col min="10234" max="10234" width="13.85546875" style="113" bestFit="1" customWidth="1"/>
    <col min="10235" max="10469" width="11.42578125" style="113"/>
    <col min="10470" max="10470" width="5.140625" style="113" customWidth="1"/>
    <col min="10471" max="10471" width="62.140625" style="113" bestFit="1" customWidth="1"/>
    <col min="10472" max="10472" width="18.28515625" style="113" customWidth="1"/>
    <col min="10473" max="10473" width="14.42578125" style="113" customWidth="1"/>
    <col min="10474" max="10488" width="15.5703125" style="113" customWidth="1"/>
    <col min="10489" max="10489" width="13.28515625" style="113" bestFit="1" customWidth="1"/>
    <col min="10490" max="10490" width="13.85546875" style="113" bestFit="1" customWidth="1"/>
    <col min="10491" max="10725" width="11.42578125" style="113"/>
    <col min="10726" max="10726" width="5.140625" style="113" customWidth="1"/>
    <col min="10727" max="10727" width="62.140625" style="113" bestFit="1" customWidth="1"/>
    <col min="10728" max="10728" width="18.28515625" style="113" customWidth="1"/>
    <col min="10729" max="10729" width="14.42578125" style="113" customWidth="1"/>
    <col min="10730" max="10744" width="15.5703125" style="113" customWidth="1"/>
    <col min="10745" max="10745" width="13.28515625" style="113" bestFit="1" customWidth="1"/>
    <col min="10746" max="10746" width="13.85546875" style="113" bestFit="1" customWidth="1"/>
    <col min="10747" max="10981" width="11.42578125" style="113"/>
    <col min="10982" max="10982" width="5.140625" style="113" customWidth="1"/>
    <col min="10983" max="10983" width="62.140625" style="113" bestFit="1" customWidth="1"/>
    <col min="10984" max="10984" width="18.28515625" style="113" customWidth="1"/>
    <col min="10985" max="10985" width="14.42578125" style="113" customWidth="1"/>
    <col min="10986" max="11000" width="15.5703125" style="113" customWidth="1"/>
    <col min="11001" max="11001" width="13.28515625" style="113" bestFit="1" customWidth="1"/>
    <col min="11002" max="11002" width="13.85546875" style="113" bestFit="1" customWidth="1"/>
    <col min="11003" max="11237" width="11.42578125" style="113"/>
    <col min="11238" max="11238" width="5.140625" style="113" customWidth="1"/>
    <col min="11239" max="11239" width="62.140625" style="113" bestFit="1" customWidth="1"/>
    <col min="11240" max="11240" width="18.28515625" style="113" customWidth="1"/>
    <col min="11241" max="11241" width="14.42578125" style="113" customWidth="1"/>
    <col min="11242" max="11256" width="15.5703125" style="113" customWidth="1"/>
    <col min="11257" max="11257" width="13.28515625" style="113" bestFit="1" customWidth="1"/>
    <col min="11258" max="11258" width="13.85546875" style="113" bestFit="1" customWidth="1"/>
    <col min="11259" max="11493" width="11.42578125" style="113"/>
    <col min="11494" max="11494" width="5.140625" style="113" customWidth="1"/>
    <col min="11495" max="11495" width="62.140625" style="113" bestFit="1" customWidth="1"/>
    <col min="11496" max="11496" width="18.28515625" style="113" customWidth="1"/>
    <col min="11497" max="11497" width="14.42578125" style="113" customWidth="1"/>
    <col min="11498" max="11512" width="15.5703125" style="113" customWidth="1"/>
    <col min="11513" max="11513" width="13.28515625" style="113" bestFit="1" customWidth="1"/>
    <col min="11514" max="11514" width="13.85546875" style="113" bestFit="1" customWidth="1"/>
    <col min="11515" max="11749" width="11.42578125" style="113"/>
    <col min="11750" max="11750" width="5.140625" style="113" customWidth="1"/>
    <col min="11751" max="11751" width="62.140625" style="113" bestFit="1" customWidth="1"/>
    <col min="11752" max="11752" width="18.28515625" style="113" customWidth="1"/>
    <col min="11753" max="11753" width="14.42578125" style="113" customWidth="1"/>
    <col min="11754" max="11768" width="15.5703125" style="113" customWidth="1"/>
    <col min="11769" max="11769" width="13.28515625" style="113" bestFit="1" customWidth="1"/>
    <col min="11770" max="11770" width="13.85546875" style="113" bestFit="1" customWidth="1"/>
    <col min="11771" max="12005" width="11.42578125" style="113"/>
    <col min="12006" max="12006" width="5.140625" style="113" customWidth="1"/>
    <col min="12007" max="12007" width="62.140625" style="113" bestFit="1" customWidth="1"/>
    <col min="12008" max="12008" width="18.28515625" style="113" customWidth="1"/>
    <col min="12009" max="12009" width="14.42578125" style="113" customWidth="1"/>
    <col min="12010" max="12024" width="15.5703125" style="113" customWidth="1"/>
    <col min="12025" max="12025" width="13.28515625" style="113" bestFit="1" customWidth="1"/>
    <col min="12026" max="12026" width="13.85546875" style="113" bestFit="1" customWidth="1"/>
    <col min="12027" max="12261" width="11.42578125" style="113"/>
    <col min="12262" max="12262" width="5.140625" style="113" customWidth="1"/>
    <col min="12263" max="12263" width="62.140625" style="113" bestFit="1" customWidth="1"/>
    <col min="12264" max="12264" width="18.28515625" style="113" customWidth="1"/>
    <col min="12265" max="12265" width="14.42578125" style="113" customWidth="1"/>
    <col min="12266" max="12280" width="15.5703125" style="113" customWidth="1"/>
    <col min="12281" max="12281" width="13.28515625" style="113" bestFit="1" customWidth="1"/>
    <col min="12282" max="12282" width="13.85546875" style="113" bestFit="1" customWidth="1"/>
    <col min="12283" max="12517" width="11.42578125" style="113"/>
    <col min="12518" max="12518" width="5.140625" style="113" customWidth="1"/>
    <col min="12519" max="12519" width="62.140625" style="113" bestFit="1" customWidth="1"/>
    <col min="12520" max="12520" width="18.28515625" style="113" customWidth="1"/>
    <col min="12521" max="12521" width="14.42578125" style="113" customWidth="1"/>
    <col min="12522" max="12536" width="15.5703125" style="113" customWidth="1"/>
    <col min="12537" max="12537" width="13.28515625" style="113" bestFit="1" customWidth="1"/>
    <col min="12538" max="12538" width="13.85546875" style="113" bestFit="1" customWidth="1"/>
    <col min="12539" max="12773" width="11.42578125" style="113"/>
    <col min="12774" max="12774" width="5.140625" style="113" customWidth="1"/>
    <col min="12775" max="12775" width="62.140625" style="113" bestFit="1" customWidth="1"/>
    <col min="12776" max="12776" width="18.28515625" style="113" customWidth="1"/>
    <col min="12777" max="12777" width="14.42578125" style="113" customWidth="1"/>
    <col min="12778" max="12792" width="15.5703125" style="113" customWidth="1"/>
    <col min="12793" max="12793" width="13.28515625" style="113" bestFit="1" customWidth="1"/>
    <col min="12794" max="12794" width="13.85546875" style="113" bestFit="1" customWidth="1"/>
    <col min="12795" max="13029" width="11.42578125" style="113"/>
    <col min="13030" max="13030" width="5.140625" style="113" customWidth="1"/>
    <col min="13031" max="13031" width="62.140625" style="113" bestFit="1" customWidth="1"/>
    <col min="13032" max="13032" width="18.28515625" style="113" customWidth="1"/>
    <col min="13033" max="13033" width="14.42578125" style="113" customWidth="1"/>
    <col min="13034" max="13048" width="15.5703125" style="113" customWidth="1"/>
    <col min="13049" max="13049" width="13.28515625" style="113" bestFit="1" customWidth="1"/>
    <col min="13050" max="13050" width="13.85546875" style="113" bestFit="1" customWidth="1"/>
    <col min="13051" max="13285" width="11.42578125" style="113"/>
    <col min="13286" max="13286" width="5.140625" style="113" customWidth="1"/>
    <col min="13287" max="13287" width="62.140625" style="113" bestFit="1" customWidth="1"/>
    <col min="13288" max="13288" width="18.28515625" style="113" customWidth="1"/>
    <col min="13289" max="13289" width="14.42578125" style="113" customWidth="1"/>
    <col min="13290" max="13304" width="15.5703125" style="113" customWidth="1"/>
    <col min="13305" max="13305" width="13.28515625" style="113" bestFit="1" customWidth="1"/>
    <col min="13306" max="13306" width="13.85546875" style="113" bestFit="1" customWidth="1"/>
    <col min="13307" max="13541" width="11.42578125" style="113"/>
    <col min="13542" max="13542" width="5.140625" style="113" customWidth="1"/>
    <col min="13543" max="13543" width="62.140625" style="113" bestFit="1" customWidth="1"/>
    <col min="13544" max="13544" width="18.28515625" style="113" customWidth="1"/>
    <col min="13545" max="13545" width="14.42578125" style="113" customWidth="1"/>
    <col min="13546" max="13560" width="15.5703125" style="113" customWidth="1"/>
    <col min="13561" max="13561" width="13.28515625" style="113" bestFit="1" customWidth="1"/>
    <col min="13562" max="13562" width="13.85546875" style="113" bestFit="1" customWidth="1"/>
    <col min="13563" max="13797" width="11.42578125" style="113"/>
    <col min="13798" max="13798" width="5.140625" style="113" customWidth="1"/>
    <col min="13799" max="13799" width="62.140625" style="113" bestFit="1" customWidth="1"/>
    <col min="13800" max="13800" width="18.28515625" style="113" customWidth="1"/>
    <col min="13801" max="13801" width="14.42578125" style="113" customWidth="1"/>
    <col min="13802" max="13816" width="15.5703125" style="113" customWidth="1"/>
    <col min="13817" max="13817" width="13.28515625" style="113" bestFit="1" customWidth="1"/>
    <col min="13818" max="13818" width="13.85546875" style="113" bestFit="1" customWidth="1"/>
    <col min="13819" max="14053" width="11.42578125" style="113"/>
    <col min="14054" max="14054" width="5.140625" style="113" customWidth="1"/>
    <col min="14055" max="14055" width="62.140625" style="113" bestFit="1" customWidth="1"/>
    <col min="14056" max="14056" width="18.28515625" style="113" customWidth="1"/>
    <col min="14057" max="14057" width="14.42578125" style="113" customWidth="1"/>
    <col min="14058" max="14072" width="15.5703125" style="113" customWidth="1"/>
    <col min="14073" max="14073" width="13.28515625" style="113" bestFit="1" customWidth="1"/>
    <col min="14074" max="14074" width="13.85546875" style="113" bestFit="1" customWidth="1"/>
    <col min="14075" max="14309" width="11.42578125" style="113"/>
    <col min="14310" max="14310" width="5.140625" style="113" customWidth="1"/>
    <col min="14311" max="14311" width="62.140625" style="113" bestFit="1" customWidth="1"/>
    <col min="14312" max="14312" width="18.28515625" style="113" customWidth="1"/>
    <col min="14313" max="14313" width="14.42578125" style="113" customWidth="1"/>
    <col min="14314" max="14328" width="15.5703125" style="113" customWidth="1"/>
    <col min="14329" max="14329" width="13.28515625" style="113" bestFit="1" customWidth="1"/>
    <col min="14330" max="14330" width="13.85546875" style="113" bestFit="1" customWidth="1"/>
    <col min="14331" max="14565" width="11.42578125" style="113"/>
    <col min="14566" max="14566" width="5.140625" style="113" customWidth="1"/>
    <col min="14567" max="14567" width="62.140625" style="113" bestFit="1" customWidth="1"/>
    <col min="14568" max="14568" width="18.28515625" style="113" customWidth="1"/>
    <col min="14569" max="14569" width="14.42578125" style="113" customWidth="1"/>
    <col min="14570" max="14584" width="15.5703125" style="113" customWidth="1"/>
    <col min="14585" max="14585" width="13.28515625" style="113" bestFit="1" customWidth="1"/>
    <col min="14586" max="14586" width="13.85546875" style="113" bestFit="1" customWidth="1"/>
    <col min="14587" max="14821" width="11.42578125" style="113"/>
    <col min="14822" max="14822" width="5.140625" style="113" customWidth="1"/>
    <col min="14823" max="14823" width="62.140625" style="113" bestFit="1" customWidth="1"/>
    <col min="14824" max="14824" width="18.28515625" style="113" customWidth="1"/>
    <col min="14825" max="14825" width="14.42578125" style="113" customWidth="1"/>
    <col min="14826" max="14840" width="15.5703125" style="113" customWidth="1"/>
    <col min="14841" max="14841" width="13.28515625" style="113" bestFit="1" customWidth="1"/>
    <col min="14842" max="14842" width="13.85546875" style="113" bestFit="1" customWidth="1"/>
    <col min="14843" max="15077" width="11.42578125" style="113"/>
    <col min="15078" max="15078" width="5.140625" style="113" customWidth="1"/>
    <col min="15079" max="15079" width="62.140625" style="113" bestFit="1" customWidth="1"/>
    <col min="15080" max="15080" width="18.28515625" style="113" customWidth="1"/>
    <col min="15081" max="15081" width="14.42578125" style="113" customWidth="1"/>
    <col min="15082" max="15096" width="15.5703125" style="113" customWidth="1"/>
    <col min="15097" max="15097" width="13.28515625" style="113" bestFit="1" customWidth="1"/>
    <col min="15098" max="15098" width="13.85546875" style="113" bestFit="1" customWidth="1"/>
    <col min="15099" max="15333" width="11.42578125" style="113"/>
    <col min="15334" max="15334" width="5.140625" style="113" customWidth="1"/>
    <col min="15335" max="15335" width="62.140625" style="113" bestFit="1" customWidth="1"/>
    <col min="15336" max="15336" width="18.28515625" style="113" customWidth="1"/>
    <col min="15337" max="15337" width="14.42578125" style="113" customWidth="1"/>
    <col min="15338" max="15352" width="15.5703125" style="113" customWidth="1"/>
    <col min="15353" max="15353" width="13.28515625" style="113" bestFit="1" customWidth="1"/>
    <col min="15354" max="15354" width="13.85546875" style="113" bestFit="1" customWidth="1"/>
    <col min="15355" max="15589" width="11.42578125" style="113"/>
    <col min="15590" max="15590" width="5.140625" style="113" customWidth="1"/>
    <col min="15591" max="15591" width="62.140625" style="113" bestFit="1" customWidth="1"/>
    <col min="15592" max="15592" width="18.28515625" style="113" customWidth="1"/>
    <col min="15593" max="15593" width="14.42578125" style="113" customWidth="1"/>
    <col min="15594" max="15608" width="15.5703125" style="113" customWidth="1"/>
    <col min="15609" max="15609" width="13.28515625" style="113" bestFit="1" customWidth="1"/>
    <col min="15610" max="15610" width="13.85546875" style="113" bestFit="1" customWidth="1"/>
    <col min="15611" max="15845" width="11.42578125" style="113"/>
    <col min="15846" max="15846" width="5.140625" style="113" customWidth="1"/>
    <col min="15847" max="15847" width="62.140625" style="113" bestFit="1" customWidth="1"/>
    <col min="15848" max="15848" width="18.28515625" style="113" customWidth="1"/>
    <col min="15849" max="15849" width="14.42578125" style="113" customWidth="1"/>
    <col min="15850" max="15864" width="15.5703125" style="113" customWidth="1"/>
    <col min="15865" max="15865" width="13.28515625" style="113" bestFit="1" customWidth="1"/>
    <col min="15866" max="15866" width="13.85546875" style="113" bestFit="1" customWidth="1"/>
    <col min="15867" max="16101" width="11.42578125" style="113"/>
    <col min="16102" max="16102" width="5.140625" style="113" customWidth="1"/>
    <col min="16103" max="16103" width="62.140625" style="113" bestFit="1" customWidth="1"/>
    <col min="16104" max="16104" width="18.28515625" style="113" customWidth="1"/>
    <col min="16105" max="16105" width="14.42578125" style="113" customWidth="1"/>
    <col min="16106" max="16120" width="15.5703125" style="113" customWidth="1"/>
    <col min="16121" max="16121" width="13.28515625" style="113" bestFit="1" customWidth="1"/>
    <col min="16122" max="16122" width="13.85546875" style="113" bestFit="1" customWidth="1"/>
    <col min="16123" max="16384" width="11.42578125" style="113"/>
  </cols>
  <sheetData>
    <row r="1" spans="1:5" s="97" customFormat="1" ht="15" x14ac:dyDescent="0.3">
      <c r="A1" s="485" t="s">
        <v>1</v>
      </c>
      <c r="B1" s="485"/>
      <c r="C1" s="485"/>
      <c r="D1" s="485"/>
      <c r="E1" s="485"/>
    </row>
    <row r="2" spans="1:5" s="97" customFormat="1" ht="15" x14ac:dyDescent="0.3">
      <c r="A2" s="485" t="s">
        <v>122</v>
      </c>
      <c r="B2" s="485"/>
      <c r="C2" s="485"/>
      <c r="D2" s="485"/>
      <c r="E2" s="485"/>
    </row>
    <row r="3" spans="1:5" s="97" customFormat="1" ht="15" x14ac:dyDescent="0.3">
      <c r="A3" s="486" t="s">
        <v>208</v>
      </c>
      <c r="B3" s="486"/>
      <c r="C3" s="486"/>
      <c r="D3" s="486"/>
      <c r="E3" s="486"/>
    </row>
    <row r="4" spans="1:5" s="97" customFormat="1" ht="60" x14ac:dyDescent="0.2">
      <c r="A4" s="487"/>
      <c r="B4" s="487"/>
      <c r="C4" s="356" t="s">
        <v>159</v>
      </c>
      <c r="D4" s="283" t="s">
        <v>130</v>
      </c>
      <c r="E4" s="283" t="s">
        <v>199</v>
      </c>
    </row>
    <row r="5" spans="1:5" s="97" customFormat="1" ht="15.75" x14ac:dyDescent="0.25">
      <c r="A5" s="133"/>
      <c r="B5" s="133" t="s">
        <v>123</v>
      </c>
      <c r="C5" s="134">
        <v>80000000</v>
      </c>
      <c r="D5" s="134"/>
      <c r="E5" s="134">
        <f>+C5+D5</f>
        <v>80000000</v>
      </c>
    </row>
    <row r="6" spans="1:5" s="97" customFormat="1" ht="17.25" thickBot="1" x14ac:dyDescent="0.35">
      <c r="A6" s="135"/>
      <c r="B6" s="136" t="s">
        <v>124</v>
      </c>
      <c r="C6" s="137">
        <f>SUM(C5)</f>
        <v>80000000</v>
      </c>
      <c r="D6" s="137">
        <f>SUM(D5)</f>
        <v>0</v>
      </c>
      <c r="E6" s="137">
        <f>SUM(E5)</f>
        <v>80000000</v>
      </c>
    </row>
    <row r="7" spans="1:5" s="97" customFormat="1" ht="16.5" x14ac:dyDescent="0.3">
      <c r="A7" s="138"/>
      <c r="B7" s="139"/>
      <c r="C7" s="140"/>
      <c r="D7" s="141"/>
      <c r="E7" s="141"/>
    </row>
    <row r="8" spans="1:5" s="97" customFormat="1" ht="45" x14ac:dyDescent="0.3">
      <c r="A8" s="488"/>
      <c r="B8" s="488"/>
      <c r="C8" s="356" t="str">
        <f>+C4</f>
        <v>PRESUPUESTO 2024</v>
      </c>
      <c r="D8" s="283" t="s">
        <v>131</v>
      </c>
      <c r="E8" s="283" t="str">
        <f>+E4</f>
        <v>PRESUPUESTO AJUSTADO 2,024</v>
      </c>
    </row>
    <row r="9" spans="1:5" s="97" customFormat="1" ht="15.75" x14ac:dyDescent="0.25">
      <c r="A9" s="284" t="s">
        <v>125</v>
      </c>
      <c r="B9" s="98" t="s">
        <v>148</v>
      </c>
      <c r="C9" s="99">
        <v>49427594.560000002</v>
      </c>
      <c r="D9" s="116"/>
      <c r="E9" s="99">
        <f>+C9+D9</f>
        <v>49427594.560000002</v>
      </c>
    </row>
    <row r="10" spans="1:5" s="97" customFormat="1" ht="16.5" x14ac:dyDescent="0.3">
      <c r="A10" s="143"/>
      <c r="B10" s="100" t="s">
        <v>126</v>
      </c>
      <c r="C10" s="101">
        <f>SUM(C9)</f>
        <v>49427594.560000002</v>
      </c>
      <c r="D10" s="117">
        <f>SUM(D9)</f>
        <v>0</v>
      </c>
      <c r="E10" s="106">
        <f>SUM(E9)</f>
        <v>49427594.560000002</v>
      </c>
    </row>
    <row r="11" spans="1:5" s="97" customFormat="1" ht="16.5" x14ac:dyDescent="0.3">
      <c r="A11" s="144"/>
      <c r="B11" s="100"/>
      <c r="C11" s="101"/>
      <c r="D11" s="118"/>
      <c r="E11" s="118"/>
    </row>
    <row r="12" spans="1:5" s="97" customFormat="1" ht="45" x14ac:dyDescent="0.25">
      <c r="A12" s="145"/>
      <c r="B12" s="145" t="s">
        <v>149</v>
      </c>
      <c r="C12" s="146" t="str">
        <f>+C8</f>
        <v>PRESUPUESTO 2024</v>
      </c>
      <c r="D12" s="285" t="s">
        <v>131</v>
      </c>
      <c r="E12" s="286" t="str">
        <f>+E8</f>
        <v>PRESUPUESTO AJUSTADO 2,024</v>
      </c>
    </row>
    <row r="13" spans="1:5" s="97" customFormat="1" ht="15.75" x14ac:dyDescent="0.25">
      <c r="A13" s="98">
        <v>111</v>
      </c>
      <c r="B13" s="102" t="s">
        <v>15</v>
      </c>
      <c r="C13" s="103">
        <v>1078000</v>
      </c>
      <c r="D13" s="116"/>
      <c r="E13" s="103">
        <f>+C13+D13</f>
        <v>1078000</v>
      </c>
    </row>
    <row r="14" spans="1:5" s="97" customFormat="1" ht="15.75" x14ac:dyDescent="0.25">
      <c r="A14" s="98">
        <v>113</v>
      </c>
      <c r="B14" s="102" t="s">
        <v>142</v>
      </c>
      <c r="C14" s="103">
        <v>127545</v>
      </c>
      <c r="D14" s="116">
        <v>-12939.43</v>
      </c>
      <c r="E14" s="103">
        <f>+C14+D14</f>
        <v>114605.57</v>
      </c>
    </row>
    <row r="15" spans="1:5" s="97" customFormat="1" ht="15.75" x14ac:dyDescent="0.25">
      <c r="A15" s="98">
        <v>122</v>
      </c>
      <c r="B15" s="102" t="s">
        <v>17</v>
      </c>
      <c r="C15" s="103">
        <v>85102.55</v>
      </c>
      <c r="D15" s="116"/>
      <c r="E15" s="103">
        <f t="shared" ref="E15:E34" si="0">+C15+D15</f>
        <v>85102.55</v>
      </c>
    </row>
    <row r="16" spans="1:5" s="97" customFormat="1" ht="15.75" x14ac:dyDescent="0.25">
      <c r="A16" s="98">
        <v>163</v>
      </c>
      <c r="B16" s="102" t="s">
        <v>18</v>
      </c>
      <c r="C16" s="103">
        <v>1447029</v>
      </c>
      <c r="D16" s="116">
        <v>-470000</v>
      </c>
      <c r="E16" s="103">
        <f t="shared" si="0"/>
        <v>977029</v>
      </c>
    </row>
    <row r="17" spans="1:5" s="97" customFormat="1" ht="15.75" x14ac:dyDescent="0.25">
      <c r="A17" s="98">
        <v>169</v>
      </c>
      <c r="B17" s="102" t="s">
        <v>127</v>
      </c>
      <c r="C17" s="103">
        <v>51530</v>
      </c>
      <c r="D17" s="116"/>
      <c r="E17" s="103">
        <f t="shared" si="0"/>
        <v>51530</v>
      </c>
    </row>
    <row r="18" spans="1:5" s="97" customFormat="1" ht="15.75" x14ac:dyDescent="0.25">
      <c r="A18" s="98">
        <v>171</v>
      </c>
      <c r="B18" s="102" t="s">
        <v>150</v>
      </c>
      <c r="C18" s="103">
        <v>52130</v>
      </c>
      <c r="D18" s="116"/>
      <c r="E18" s="103">
        <f t="shared" si="0"/>
        <v>52130</v>
      </c>
    </row>
    <row r="19" spans="1:5" s="97" customFormat="1" ht="15.75" x14ac:dyDescent="0.25">
      <c r="A19" s="98">
        <v>174</v>
      </c>
      <c r="B19" s="102" t="s">
        <v>19</v>
      </c>
      <c r="C19" s="103">
        <v>97955</v>
      </c>
      <c r="D19" s="116"/>
      <c r="E19" s="103">
        <f t="shared" si="0"/>
        <v>97955</v>
      </c>
    </row>
    <row r="20" spans="1:5" s="97" customFormat="1" ht="15.75" x14ac:dyDescent="0.25">
      <c r="A20" s="98">
        <v>182</v>
      </c>
      <c r="B20" s="102" t="s">
        <v>20</v>
      </c>
      <c r="C20" s="104">
        <v>468400</v>
      </c>
      <c r="D20" s="116"/>
      <c r="E20" s="103">
        <f t="shared" si="0"/>
        <v>468400</v>
      </c>
    </row>
    <row r="21" spans="1:5" s="97" customFormat="1" ht="15.75" x14ac:dyDescent="0.25">
      <c r="A21" s="98">
        <v>197</v>
      </c>
      <c r="B21" s="102" t="s">
        <v>21</v>
      </c>
      <c r="C21" s="104">
        <v>650000</v>
      </c>
      <c r="D21" s="116">
        <v>-130000</v>
      </c>
      <c r="E21" s="103">
        <f t="shared" si="0"/>
        <v>520000</v>
      </c>
    </row>
    <row r="22" spans="1:5" s="97" customFormat="1" ht="15.75" x14ac:dyDescent="0.25">
      <c r="A22" s="98">
        <v>199</v>
      </c>
      <c r="B22" s="102" t="s">
        <v>22</v>
      </c>
      <c r="C22" s="103">
        <v>705439.8</v>
      </c>
      <c r="D22" s="116">
        <v>-25328.39</v>
      </c>
      <c r="E22" s="103">
        <f t="shared" si="0"/>
        <v>680111.41</v>
      </c>
    </row>
    <row r="23" spans="1:5" s="97" customFormat="1" ht="15.75" x14ac:dyDescent="0.25">
      <c r="A23" s="98">
        <v>261</v>
      </c>
      <c r="B23" s="102" t="s">
        <v>27</v>
      </c>
      <c r="C23" s="104">
        <v>1129061.08</v>
      </c>
      <c r="D23" s="116">
        <v>-382736.46</v>
      </c>
      <c r="E23" s="103">
        <f t="shared" si="0"/>
        <v>746324.62000000011</v>
      </c>
    </row>
    <row r="24" spans="1:5" s="97" customFormat="1" ht="15.75" x14ac:dyDescent="0.25">
      <c r="A24" s="98">
        <v>262</v>
      </c>
      <c r="B24" s="102" t="s">
        <v>28</v>
      </c>
      <c r="C24" s="103">
        <v>12000</v>
      </c>
      <c r="D24" s="116"/>
      <c r="E24" s="103">
        <f t="shared" si="0"/>
        <v>12000</v>
      </c>
    </row>
    <row r="25" spans="1:5" s="97" customFormat="1" ht="15.75" x14ac:dyDescent="0.25">
      <c r="A25" s="98">
        <v>266</v>
      </c>
      <c r="B25" s="102" t="s">
        <v>29</v>
      </c>
      <c r="C25" s="104">
        <v>1750135.45</v>
      </c>
      <c r="D25" s="116"/>
      <c r="E25" s="103">
        <f t="shared" si="0"/>
        <v>1750135.45</v>
      </c>
    </row>
    <row r="26" spans="1:5" s="97" customFormat="1" ht="15.75" x14ac:dyDescent="0.25">
      <c r="A26" s="98">
        <v>267</v>
      </c>
      <c r="B26" s="102" t="s">
        <v>30</v>
      </c>
      <c r="C26" s="103">
        <v>20000</v>
      </c>
      <c r="D26" s="116"/>
      <c r="E26" s="103">
        <f t="shared" si="0"/>
        <v>20000</v>
      </c>
    </row>
    <row r="27" spans="1:5" s="97" customFormat="1" ht="15.75" x14ac:dyDescent="0.25">
      <c r="A27" s="98">
        <v>268</v>
      </c>
      <c r="B27" s="102" t="s">
        <v>31</v>
      </c>
      <c r="C27" s="103">
        <v>175554</v>
      </c>
      <c r="D27" s="116"/>
      <c r="E27" s="103">
        <f t="shared" si="0"/>
        <v>175554</v>
      </c>
    </row>
    <row r="28" spans="1:5" s="97" customFormat="1" ht="15.75" x14ac:dyDescent="0.25">
      <c r="A28" s="98">
        <v>269</v>
      </c>
      <c r="B28" s="105" t="s">
        <v>32</v>
      </c>
      <c r="C28" s="103">
        <v>10000</v>
      </c>
      <c r="D28" s="116"/>
      <c r="E28" s="103">
        <f t="shared" si="0"/>
        <v>10000</v>
      </c>
    </row>
    <row r="29" spans="1:5" s="97" customFormat="1" ht="15.75" x14ac:dyDescent="0.25">
      <c r="A29" s="98">
        <v>292</v>
      </c>
      <c r="B29" s="102" t="s">
        <v>34</v>
      </c>
      <c r="C29" s="103">
        <v>133636.26</v>
      </c>
      <c r="D29" s="116"/>
      <c r="E29" s="103">
        <f t="shared" si="0"/>
        <v>133636.26</v>
      </c>
    </row>
    <row r="30" spans="1:5" s="97" customFormat="1" ht="15.75" x14ac:dyDescent="0.25">
      <c r="A30" s="98">
        <v>295</v>
      </c>
      <c r="B30" s="102" t="s">
        <v>35</v>
      </c>
      <c r="C30" s="104">
        <v>20801377.359999999</v>
      </c>
      <c r="D30" s="116">
        <v>1028462.6</v>
      </c>
      <c r="E30" s="103">
        <f t="shared" si="0"/>
        <v>21829839.960000001</v>
      </c>
    </row>
    <row r="31" spans="1:5" s="97" customFormat="1" ht="15.75" x14ac:dyDescent="0.25">
      <c r="A31" s="98">
        <v>297</v>
      </c>
      <c r="B31" s="102" t="s">
        <v>36</v>
      </c>
      <c r="C31" s="103">
        <v>26731.62</v>
      </c>
      <c r="D31" s="116"/>
      <c r="E31" s="103">
        <f t="shared" si="0"/>
        <v>26731.62</v>
      </c>
    </row>
    <row r="32" spans="1:5" s="97" customFormat="1" ht="15.75" x14ac:dyDescent="0.25">
      <c r="A32" s="98">
        <v>298</v>
      </c>
      <c r="B32" s="102" t="s">
        <v>37</v>
      </c>
      <c r="C32" s="103">
        <v>500000</v>
      </c>
      <c r="D32" s="116"/>
      <c r="E32" s="103">
        <f t="shared" si="0"/>
        <v>500000</v>
      </c>
    </row>
    <row r="33" spans="1:5" s="97" customFormat="1" ht="15.75" x14ac:dyDescent="0.25">
      <c r="A33" s="98">
        <v>299</v>
      </c>
      <c r="B33" s="102" t="s">
        <v>38</v>
      </c>
      <c r="C33" s="103">
        <v>400000</v>
      </c>
      <c r="D33" s="116"/>
      <c r="E33" s="103">
        <f>+C33+D33</f>
        <v>400000</v>
      </c>
    </row>
    <row r="34" spans="1:5" s="97" customFormat="1" ht="15.75" x14ac:dyDescent="0.25">
      <c r="A34" s="98">
        <v>323</v>
      </c>
      <c r="B34" s="102" t="s">
        <v>143</v>
      </c>
      <c r="C34" s="103">
        <v>850778.32</v>
      </c>
      <c r="D34" s="116">
        <v>-7458.32</v>
      </c>
      <c r="E34" s="103">
        <f t="shared" si="0"/>
        <v>843320</v>
      </c>
    </row>
    <row r="35" spans="1:5" s="97" customFormat="1" ht="17.25" thickBot="1" x14ac:dyDescent="0.35">
      <c r="A35" s="148"/>
      <c r="B35" s="149" t="s">
        <v>160</v>
      </c>
      <c r="C35" s="150">
        <f>SUM(C13:C34)</f>
        <v>30572405.440000001</v>
      </c>
      <c r="D35" s="137">
        <f>SUM(D13:D34)</f>
        <v>-5.0931703299283981E-11</v>
      </c>
      <c r="E35" s="137">
        <f>SUM(E13:E34)</f>
        <v>30572405.440000001</v>
      </c>
    </row>
    <row r="36" spans="1:5" s="97" customFormat="1" ht="16.5" x14ac:dyDescent="0.3">
      <c r="A36" s="98"/>
      <c r="B36" s="100" t="s">
        <v>128</v>
      </c>
      <c r="C36" s="106">
        <f>+C35+C10</f>
        <v>80000000</v>
      </c>
      <c r="D36" s="106">
        <f>+D35+D10</f>
        <v>-5.0931703299283981E-11</v>
      </c>
      <c r="E36" s="106">
        <f>+E35+E10</f>
        <v>80000000</v>
      </c>
    </row>
    <row r="37" spans="1:5" s="97" customFormat="1" ht="16.5" x14ac:dyDescent="0.3">
      <c r="A37" s="107"/>
      <c r="B37" s="108"/>
      <c r="C37" s="109"/>
    </row>
    <row r="38" spans="1:5" s="97" customFormat="1" x14ac:dyDescent="0.25">
      <c r="A38" s="151" t="s">
        <v>151</v>
      </c>
      <c r="C38" s="110"/>
    </row>
    <row r="39" spans="1:5" s="97" customFormat="1" x14ac:dyDescent="0.25">
      <c r="A39" s="151" t="s">
        <v>152</v>
      </c>
      <c r="C39" s="110"/>
    </row>
    <row r="40" spans="1:5" s="97" customFormat="1" x14ac:dyDescent="0.25">
      <c r="A40" s="111"/>
      <c r="C40" s="112"/>
    </row>
    <row r="41" spans="1:5" s="97" customFormat="1" ht="13.5" customHeight="1" x14ac:dyDescent="0.2">
      <c r="A41" s="484" t="s">
        <v>129</v>
      </c>
      <c r="B41" s="484"/>
      <c r="C41" s="484"/>
    </row>
    <row r="42" spans="1:5" s="97" customFormat="1" ht="18.75" customHeight="1" x14ac:dyDescent="0.2">
      <c r="A42" s="484" t="s">
        <v>77</v>
      </c>
      <c r="B42" s="484"/>
      <c r="C42" s="484"/>
    </row>
    <row r="43" spans="1:5" s="97" customFormat="1" ht="18.75" customHeight="1" x14ac:dyDescent="0.2">
      <c r="A43" s="484" t="s">
        <v>78</v>
      </c>
      <c r="B43" s="484"/>
      <c r="C43" s="484"/>
    </row>
    <row r="44" spans="1:5" s="97" customFormat="1" x14ac:dyDescent="0.25">
      <c r="A44" s="111"/>
      <c r="C44" s="110"/>
    </row>
    <row r="45" spans="1:5" s="97" customFormat="1" x14ac:dyDescent="0.25">
      <c r="A45" s="111"/>
      <c r="C45" s="110"/>
    </row>
    <row r="46" spans="1:5" s="97" customFormat="1" x14ac:dyDescent="0.25">
      <c r="A46" s="111"/>
      <c r="C46" s="110"/>
    </row>
    <row r="47" spans="1:5" s="97" customFormat="1" x14ac:dyDescent="0.25">
      <c r="A47" s="111"/>
      <c r="C47" s="110"/>
    </row>
    <row r="48" spans="1:5" s="97" customFormat="1" x14ac:dyDescent="0.25">
      <c r="A48" s="111"/>
      <c r="C48" s="110"/>
    </row>
    <row r="49" spans="1:3" s="97" customFormat="1" x14ac:dyDescent="0.25">
      <c r="A49" s="111"/>
      <c r="C49" s="110"/>
    </row>
    <row r="50" spans="1:3" s="97" customFormat="1" x14ac:dyDescent="0.25">
      <c r="A50" s="111"/>
      <c r="C50" s="110"/>
    </row>
    <row r="51" spans="1:3" s="97" customFormat="1" x14ac:dyDescent="0.25">
      <c r="A51" s="111"/>
      <c r="C51" s="110"/>
    </row>
    <row r="52" spans="1:3" s="97" customFormat="1" x14ac:dyDescent="0.25">
      <c r="A52" s="111"/>
      <c r="C52" s="110"/>
    </row>
    <row r="53" spans="1:3" s="97" customFormat="1" x14ac:dyDescent="0.25">
      <c r="A53" s="111"/>
      <c r="C53" s="110"/>
    </row>
    <row r="54" spans="1:3" s="97" customFormat="1" x14ac:dyDescent="0.25">
      <c r="A54" s="111"/>
      <c r="C54" s="110"/>
    </row>
    <row r="55" spans="1:3" s="97" customFormat="1" x14ac:dyDescent="0.25">
      <c r="A55" s="111"/>
      <c r="C55" s="110"/>
    </row>
    <row r="56" spans="1:3" s="97" customFormat="1" x14ac:dyDescent="0.25">
      <c r="A56" s="111"/>
      <c r="C56" s="110"/>
    </row>
    <row r="57" spans="1:3" s="97" customFormat="1" x14ac:dyDescent="0.25">
      <c r="A57" s="111"/>
      <c r="C57" s="110"/>
    </row>
    <row r="58" spans="1:3" s="97" customFormat="1" x14ac:dyDescent="0.25">
      <c r="A58" s="111"/>
      <c r="C58" s="110"/>
    </row>
    <row r="59" spans="1:3" s="97" customFormat="1" x14ac:dyDescent="0.25">
      <c r="A59" s="111"/>
      <c r="C59" s="110"/>
    </row>
    <row r="60" spans="1:3" s="97" customFormat="1" x14ac:dyDescent="0.25">
      <c r="A60" s="111"/>
      <c r="C60" s="110"/>
    </row>
    <row r="61" spans="1:3" s="97" customFormat="1" x14ac:dyDescent="0.25">
      <c r="A61" s="111"/>
      <c r="C61" s="110"/>
    </row>
    <row r="62" spans="1:3" s="97" customFormat="1" x14ac:dyDescent="0.25">
      <c r="A62" s="111"/>
      <c r="C62" s="110"/>
    </row>
    <row r="63" spans="1:3" s="97" customFormat="1" x14ac:dyDescent="0.25">
      <c r="A63" s="111"/>
      <c r="C63" s="110"/>
    </row>
    <row r="64" spans="1:3" s="97" customFormat="1" x14ac:dyDescent="0.25">
      <c r="A64" s="111"/>
      <c r="C64" s="110"/>
    </row>
    <row r="65" spans="1:3" s="97" customFormat="1" x14ac:dyDescent="0.25">
      <c r="A65" s="111"/>
      <c r="C65" s="110"/>
    </row>
    <row r="66" spans="1:3" s="97" customFormat="1" x14ac:dyDescent="0.25">
      <c r="A66" s="111"/>
      <c r="C66" s="110"/>
    </row>
    <row r="67" spans="1:3" s="97" customFormat="1" x14ac:dyDescent="0.25">
      <c r="A67" s="111"/>
      <c r="C67" s="110"/>
    </row>
    <row r="68" spans="1:3" s="97" customFormat="1" x14ac:dyDescent="0.25">
      <c r="A68" s="111"/>
      <c r="C68" s="110"/>
    </row>
    <row r="69" spans="1:3" x14ac:dyDescent="0.25">
      <c r="A69" s="111"/>
      <c r="B69" s="97"/>
      <c r="C69" s="110"/>
    </row>
    <row r="70" spans="1:3" x14ac:dyDescent="0.25">
      <c r="A70" s="111"/>
      <c r="B70" s="97"/>
      <c r="C70" s="110"/>
    </row>
    <row r="71" spans="1:3" x14ac:dyDescent="0.25">
      <c r="A71" s="111"/>
      <c r="B71" s="97"/>
      <c r="C71" s="110"/>
    </row>
    <row r="72" spans="1:3" x14ac:dyDescent="0.25">
      <c r="A72" s="111"/>
      <c r="B72" s="97"/>
      <c r="C72" s="110"/>
    </row>
    <row r="73" spans="1:3" x14ac:dyDescent="0.25">
      <c r="A73" s="111"/>
      <c r="B73" s="97"/>
      <c r="C73" s="110"/>
    </row>
    <row r="74" spans="1:3" x14ac:dyDescent="0.25">
      <c r="A74" s="111"/>
      <c r="B74" s="97"/>
      <c r="C74" s="110"/>
    </row>
    <row r="75" spans="1:3" x14ac:dyDescent="0.25">
      <c r="A75" s="111"/>
      <c r="B75" s="97"/>
      <c r="C75" s="110"/>
    </row>
    <row r="76" spans="1:3" x14ac:dyDescent="0.25">
      <c r="A76" s="111"/>
      <c r="B76" s="97"/>
      <c r="C76" s="110"/>
    </row>
    <row r="77" spans="1:3" x14ac:dyDescent="0.25">
      <c r="A77" s="111"/>
      <c r="B77" s="97"/>
      <c r="C77" s="110"/>
    </row>
    <row r="78" spans="1:3" x14ac:dyDescent="0.25">
      <c r="A78" s="111"/>
      <c r="B78" s="97"/>
      <c r="C78" s="110"/>
    </row>
    <row r="79" spans="1:3" x14ac:dyDescent="0.25">
      <c r="A79" s="111"/>
      <c r="B79" s="97"/>
      <c r="C79" s="110"/>
    </row>
    <row r="80" spans="1:3" x14ac:dyDescent="0.25">
      <c r="A80" s="111"/>
      <c r="B80" s="97"/>
      <c r="C80" s="110"/>
    </row>
    <row r="81" spans="1:3" x14ac:dyDescent="0.25">
      <c r="A81" s="111"/>
      <c r="B81" s="97"/>
      <c r="C81" s="110"/>
    </row>
    <row r="82" spans="1:3" x14ac:dyDescent="0.25">
      <c r="A82" s="111"/>
      <c r="B82" s="97"/>
      <c r="C82" s="110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11811023622047245" right="0.11811023622047245" top="0.11811023622047245" bottom="0.11811023622047245" header="0.11811023622047245" footer="0.11811023622047245"/>
  <pageSetup scale="90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B13" sqref="B13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89" t="s">
        <v>156</v>
      </c>
      <c r="B1" s="489"/>
      <c r="C1" s="489"/>
      <c r="D1" s="489"/>
      <c r="E1" s="489"/>
      <c r="F1" s="489"/>
    </row>
    <row r="2" spans="1:6" x14ac:dyDescent="0.25">
      <c r="A2" s="490"/>
      <c r="B2" s="490"/>
      <c r="C2" s="490"/>
      <c r="D2" s="490"/>
      <c r="E2" s="490"/>
    </row>
    <row r="3" spans="1:6" x14ac:dyDescent="0.25">
      <c r="A3" s="119" t="s">
        <v>132</v>
      </c>
      <c r="B3" s="119" t="s">
        <v>133</v>
      </c>
      <c r="C3" s="119" t="s">
        <v>157</v>
      </c>
      <c r="D3" s="119" t="s">
        <v>158</v>
      </c>
      <c r="E3" s="119" t="s">
        <v>134</v>
      </c>
      <c r="F3" s="155" t="s">
        <v>155</v>
      </c>
    </row>
    <row r="4" spans="1:6" x14ac:dyDescent="0.25">
      <c r="A4" s="120" t="s">
        <v>6</v>
      </c>
      <c r="B4" s="121">
        <v>0</v>
      </c>
      <c r="C4" s="119"/>
      <c r="D4" s="119"/>
      <c r="E4" s="119"/>
      <c r="F4" s="157"/>
    </row>
    <row r="5" spans="1:6" x14ac:dyDescent="0.25">
      <c r="A5" s="120" t="s">
        <v>7</v>
      </c>
      <c r="B5" s="121">
        <v>0</v>
      </c>
      <c r="C5" s="119"/>
      <c r="D5" s="119"/>
      <c r="E5" s="119"/>
      <c r="F5" s="157"/>
    </row>
    <row r="6" spans="1:6" x14ac:dyDescent="0.25">
      <c r="A6" s="120" t="s">
        <v>8</v>
      </c>
      <c r="B6" s="121">
        <v>16000000</v>
      </c>
      <c r="C6" s="153">
        <v>45363</v>
      </c>
      <c r="D6" s="154">
        <v>261106</v>
      </c>
      <c r="E6" s="154">
        <v>2956275117</v>
      </c>
      <c r="F6" s="158">
        <v>2356</v>
      </c>
    </row>
    <row r="7" spans="1:6" x14ac:dyDescent="0.25">
      <c r="A7" s="120" t="s">
        <v>9</v>
      </c>
      <c r="B7" s="121">
        <v>8000000</v>
      </c>
      <c r="C7" s="153">
        <v>45394</v>
      </c>
      <c r="D7" s="154">
        <v>261107</v>
      </c>
      <c r="E7" s="154">
        <v>2969507128</v>
      </c>
      <c r="F7" s="158">
        <v>3941</v>
      </c>
    </row>
    <row r="8" spans="1:6" x14ac:dyDescent="0.25">
      <c r="A8" s="120" t="s">
        <v>41</v>
      </c>
      <c r="B8" s="121">
        <v>8000000</v>
      </c>
      <c r="C8" s="153">
        <v>45427</v>
      </c>
      <c r="D8" s="167">
        <v>261108</v>
      </c>
      <c r="E8" s="154">
        <v>2984108079</v>
      </c>
      <c r="F8" s="158">
        <v>4639</v>
      </c>
    </row>
    <row r="9" spans="1:6" x14ac:dyDescent="0.25">
      <c r="A9" s="120" t="s">
        <v>42</v>
      </c>
      <c r="B9" s="121">
        <v>8000000</v>
      </c>
      <c r="C9" s="153">
        <v>45456</v>
      </c>
      <c r="D9" s="167">
        <v>261109</v>
      </c>
      <c r="E9" s="154">
        <v>2997895097</v>
      </c>
      <c r="F9" s="158">
        <v>5281</v>
      </c>
    </row>
    <row r="10" spans="1:6" x14ac:dyDescent="0.25">
      <c r="A10" s="120" t="s">
        <v>43</v>
      </c>
      <c r="B10" s="121">
        <v>8000000</v>
      </c>
      <c r="C10" s="153">
        <v>45488</v>
      </c>
      <c r="D10" s="167">
        <v>261111</v>
      </c>
      <c r="E10" s="154">
        <v>3011302055</v>
      </c>
      <c r="F10" s="158">
        <v>5876</v>
      </c>
    </row>
    <row r="11" spans="1:6" x14ac:dyDescent="0.25">
      <c r="A11" s="120" t="s">
        <v>44</v>
      </c>
      <c r="B11" s="121">
        <v>8000000</v>
      </c>
      <c r="C11" s="153">
        <v>45523</v>
      </c>
      <c r="D11" s="167">
        <v>261114</v>
      </c>
      <c r="E11" s="154">
        <v>3029480279</v>
      </c>
      <c r="F11" s="158"/>
    </row>
    <row r="12" spans="1:6" x14ac:dyDescent="0.25">
      <c r="A12" s="120" t="s">
        <v>45</v>
      </c>
      <c r="B12" s="121">
        <v>8000000</v>
      </c>
      <c r="C12" s="153">
        <v>45552</v>
      </c>
      <c r="D12" s="167">
        <v>261115</v>
      </c>
      <c r="E12" s="154">
        <v>304510533</v>
      </c>
      <c r="F12" s="158"/>
    </row>
    <row r="13" spans="1:6" hidden="1" x14ac:dyDescent="0.25">
      <c r="A13" s="120"/>
      <c r="B13" s="121"/>
      <c r="C13" s="153"/>
      <c r="D13" s="167"/>
      <c r="E13" s="154"/>
      <c r="F13" s="158"/>
    </row>
    <row r="14" spans="1:6" hidden="1" x14ac:dyDescent="0.25">
      <c r="A14" s="120" t="s">
        <v>47</v>
      </c>
      <c r="B14" s="121">
        <v>0</v>
      </c>
      <c r="C14" s="153"/>
      <c r="D14" s="167"/>
      <c r="E14" s="154"/>
      <c r="F14" s="158"/>
    </row>
    <row r="15" spans="1:6" ht="15.75" thickBot="1" x14ac:dyDescent="0.3">
      <c r="A15" s="122" t="s">
        <v>135</v>
      </c>
      <c r="B15" s="123">
        <f>SUM(B4:B14)</f>
        <v>64000000</v>
      </c>
      <c r="C15" s="156"/>
      <c r="D15" s="156"/>
      <c r="E15" s="156"/>
      <c r="F15" s="12"/>
    </row>
    <row r="16" spans="1:6" ht="15.75" thickTop="1" x14ac:dyDescent="0.25">
      <c r="B16" s="124"/>
      <c r="C16" s="124"/>
      <c r="D16" s="124"/>
      <c r="E16" s="124"/>
    </row>
    <row r="17" spans="1:6" x14ac:dyDescent="0.25">
      <c r="B17" s="124"/>
      <c r="C17" s="124"/>
      <c r="D17" s="124"/>
      <c r="E17" s="124"/>
    </row>
    <row r="18" spans="1:6" x14ac:dyDescent="0.25">
      <c r="B18" s="124"/>
      <c r="C18" s="124"/>
      <c r="D18" s="124"/>
      <c r="E18" s="124"/>
    </row>
    <row r="19" spans="1:6" x14ac:dyDescent="0.25">
      <c r="B19" s="124"/>
      <c r="C19" s="124"/>
      <c r="D19" s="124"/>
      <c r="E19" s="124"/>
    </row>
    <row r="20" spans="1:6" x14ac:dyDescent="0.25">
      <c r="B20" s="124"/>
      <c r="C20" s="124"/>
      <c r="D20" s="124"/>
      <c r="E20" s="124"/>
    </row>
    <row r="21" spans="1:6" x14ac:dyDescent="0.25">
      <c r="A21" s="457" t="s">
        <v>80</v>
      </c>
      <c r="B21" s="457"/>
      <c r="C21" s="457"/>
      <c r="D21" s="457"/>
      <c r="E21" s="457"/>
      <c r="F21" s="457"/>
    </row>
    <row r="22" spans="1:6" x14ac:dyDescent="0.25">
      <c r="A22" s="457" t="s">
        <v>136</v>
      </c>
      <c r="B22" s="457"/>
      <c r="C22" s="457"/>
      <c r="D22" s="457"/>
      <c r="E22" s="457"/>
      <c r="F22" s="457"/>
    </row>
    <row r="23" spans="1:6" x14ac:dyDescent="0.25">
      <c r="A23" s="457" t="s">
        <v>78</v>
      </c>
      <c r="B23" s="457"/>
      <c r="C23" s="457"/>
      <c r="D23" s="457"/>
      <c r="E23" s="457"/>
      <c r="F23" s="457"/>
    </row>
    <row r="24" spans="1:6" x14ac:dyDescent="0.25">
      <c r="A24" s="457" t="s">
        <v>1</v>
      </c>
      <c r="B24" s="457"/>
      <c r="C24" s="457"/>
      <c r="D24" s="457"/>
      <c r="E24" s="457"/>
      <c r="F24" s="457"/>
    </row>
    <row r="25" spans="1:6" x14ac:dyDescent="0.25">
      <c r="B25" s="124"/>
      <c r="C25" s="124"/>
      <c r="D25" s="124"/>
      <c r="E25" s="124"/>
    </row>
    <row r="26" spans="1:6" x14ac:dyDescent="0.25">
      <c r="B26" s="124"/>
      <c r="C26" s="124"/>
      <c r="D26" s="124"/>
      <c r="E26" s="124"/>
    </row>
    <row r="27" spans="1:6" x14ac:dyDescent="0.25">
      <c r="B27" s="124"/>
      <c r="C27" s="124"/>
      <c r="D27" s="124"/>
      <c r="E27" s="124"/>
    </row>
    <row r="28" spans="1:6" x14ac:dyDescent="0.25">
      <c r="B28" s="124"/>
      <c r="C28" s="124"/>
      <c r="D28" s="124"/>
      <c r="E28" s="124"/>
    </row>
    <row r="29" spans="1:6" x14ac:dyDescent="0.25">
      <c r="B29" s="124"/>
      <c r="C29" s="124"/>
      <c r="D29" s="124"/>
      <c r="E29" s="124"/>
    </row>
    <row r="30" spans="1:6" x14ac:dyDescent="0.25">
      <c r="B30" s="124"/>
      <c r="C30" s="124"/>
      <c r="D30" s="124"/>
      <c r="E30" s="124"/>
    </row>
    <row r="31" spans="1:6" x14ac:dyDescent="0.25">
      <c r="B31" s="124"/>
      <c r="C31" s="124"/>
      <c r="D31" s="124"/>
      <c r="E31" s="124"/>
    </row>
  </sheetData>
  <mergeCells count="6">
    <mergeCell ref="A24:F24"/>
    <mergeCell ref="A1:F1"/>
    <mergeCell ref="A2:E2"/>
    <mergeCell ref="A21:F21"/>
    <mergeCell ref="A22:F22"/>
    <mergeCell ref="A23:F23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C12" sqref="C12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89" t="s">
        <v>156</v>
      </c>
      <c r="B1" s="489"/>
      <c r="C1" s="489"/>
      <c r="D1" s="489"/>
      <c r="E1" s="489"/>
      <c r="F1" s="489"/>
    </row>
    <row r="2" spans="1:6" x14ac:dyDescent="0.25">
      <c r="A2" s="490"/>
      <c r="B2" s="490"/>
      <c r="C2" s="490"/>
      <c r="D2" s="490"/>
      <c r="E2" s="490"/>
    </row>
    <row r="3" spans="1:6" x14ac:dyDescent="0.25">
      <c r="A3" s="119" t="s">
        <v>132</v>
      </c>
      <c r="B3" s="119" t="s">
        <v>133</v>
      </c>
      <c r="C3" s="119" t="s">
        <v>157</v>
      </c>
      <c r="D3" s="119" t="s">
        <v>158</v>
      </c>
      <c r="E3" s="119" t="s">
        <v>134</v>
      </c>
      <c r="F3" s="155" t="s">
        <v>155</v>
      </c>
    </row>
    <row r="4" spans="1:6" x14ac:dyDescent="0.25">
      <c r="A4" s="120" t="s">
        <v>6</v>
      </c>
      <c r="B4" s="121">
        <v>0</v>
      </c>
      <c r="C4" s="119"/>
      <c r="D4" s="119"/>
      <c r="E4" s="119"/>
      <c r="F4" s="157"/>
    </row>
    <row r="5" spans="1:6" x14ac:dyDescent="0.25">
      <c r="A5" s="120" t="s">
        <v>7</v>
      </c>
      <c r="B5" s="121">
        <v>0</v>
      </c>
      <c r="C5" s="119"/>
      <c r="D5" s="119"/>
      <c r="E5" s="119"/>
      <c r="F5" s="157"/>
    </row>
    <row r="6" spans="1:6" x14ac:dyDescent="0.25">
      <c r="A6" s="120" t="s">
        <v>8</v>
      </c>
      <c r="B6" s="121">
        <v>16000000</v>
      </c>
      <c r="C6" s="153">
        <v>45363</v>
      </c>
      <c r="D6" s="154">
        <v>261106</v>
      </c>
      <c r="E6" s="154">
        <v>2956275117</v>
      </c>
      <c r="F6" s="158">
        <v>2356</v>
      </c>
    </row>
    <row r="7" spans="1:6" x14ac:dyDescent="0.25">
      <c r="A7" s="120" t="s">
        <v>9</v>
      </c>
      <c r="B7" s="121">
        <v>8000000</v>
      </c>
      <c r="C7" s="153">
        <v>45394</v>
      </c>
      <c r="D7" s="154">
        <v>261107</v>
      </c>
      <c r="E7" s="154">
        <v>2969507128</v>
      </c>
      <c r="F7" s="158">
        <v>3941</v>
      </c>
    </row>
    <row r="8" spans="1:6" x14ac:dyDescent="0.25">
      <c r="A8" s="120" t="s">
        <v>41</v>
      </c>
      <c r="B8" s="121">
        <v>8000000</v>
      </c>
      <c r="C8" s="153">
        <v>45427</v>
      </c>
      <c r="D8" s="167">
        <v>261108</v>
      </c>
      <c r="E8" s="154">
        <v>2984108079</v>
      </c>
      <c r="F8" s="158">
        <v>4639</v>
      </c>
    </row>
    <row r="9" spans="1:6" x14ac:dyDescent="0.25">
      <c r="A9" s="120" t="s">
        <v>42</v>
      </c>
      <c r="B9" s="121">
        <v>8000000</v>
      </c>
      <c r="C9" s="153">
        <v>45456</v>
      </c>
      <c r="D9" s="167">
        <v>261109</v>
      </c>
      <c r="E9" s="154">
        <v>2997895097</v>
      </c>
      <c r="F9" s="158">
        <v>5281</v>
      </c>
    </row>
    <row r="10" spans="1:6" x14ac:dyDescent="0.25">
      <c r="A10" s="120" t="s">
        <v>43</v>
      </c>
      <c r="B10" s="121">
        <v>8000000</v>
      </c>
      <c r="C10" s="153">
        <v>45488</v>
      </c>
      <c r="D10" s="167">
        <v>261111</v>
      </c>
      <c r="E10" s="154">
        <v>3011302055</v>
      </c>
      <c r="F10" s="158">
        <v>5876</v>
      </c>
    </row>
    <row r="11" spans="1:6" x14ac:dyDescent="0.25">
      <c r="A11" s="120" t="s">
        <v>44</v>
      </c>
      <c r="B11" s="121">
        <v>8000000</v>
      </c>
      <c r="C11" s="153">
        <v>45523</v>
      </c>
      <c r="D11" s="167">
        <v>261114</v>
      </c>
      <c r="E11" s="154">
        <v>3029480279</v>
      </c>
      <c r="F11" s="158"/>
    </row>
    <row r="12" spans="1:6" x14ac:dyDescent="0.25">
      <c r="A12" s="120" t="s">
        <v>45</v>
      </c>
      <c r="B12" s="121">
        <v>8000000</v>
      </c>
      <c r="C12" s="153">
        <v>45552</v>
      </c>
      <c r="D12" s="167">
        <v>261115</v>
      </c>
      <c r="E12" s="154">
        <v>304510533</v>
      </c>
      <c r="F12" s="158"/>
    </row>
    <row r="13" spans="1:6" x14ac:dyDescent="0.25">
      <c r="A13" s="120" t="s">
        <v>46</v>
      </c>
      <c r="B13" s="121">
        <v>8000000</v>
      </c>
      <c r="C13" s="153">
        <v>45581</v>
      </c>
      <c r="D13" s="167">
        <v>261116</v>
      </c>
      <c r="E13" s="154">
        <v>3062023575</v>
      </c>
      <c r="F13" s="158"/>
    </row>
    <row r="14" spans="1:6" hidden="1" x14ac:dyDescent="0.25">
      <c r="A14" s="120" t="s">
        <v>47</v>
      </c>
      <c r="B14" s="121">
        <v>0</v>
      </c>
      <c r="C14" s="153"/>
      <c r="D14" s="167"/>
      <c r="E14" s="154"/>
      <c r="F14" s="158"/>
    </row>
    <row r="15" spans="1:6" ht="15.75" thickBot="1" x14ac:dyDescent="0.3">
      <c r="A15" s="122" t="s">
        <v>135</v>
      </c>
      <c r="B15" s="123">
        <f>SUM(B4:B14)</f>
        <v>72000000</v>
      </c>
      <c r="C15" s="156"/>
      <c r="D15" s="156"/>
      <c r="E15" s="156"/>
      <c r="F15" s="12"/>
    </row>
    <row r="16" spans="1:6" ht="15.75" thickTop="1" x14ac:dyDescent="0.25">
      <c r="B16" s="124"/>
      <c r="C16" s="124"/>
      <c r="D16" s="124"/>
      <c r="E16" s="124"/>
    </row>
    <row r="17" spans="1:6" x14ac:dyDescent="0.25">
      <c r="B17" s="124"/>
      <c r="C17" s="124"/>
      <c r="D17" s="124"/>
      <c r="E17" s="124"/>
    </row>
    <row r="18" spans="1:6" x14ac:dyDescent="0.25">
      <c r="B18" s="124"/>
      <c r="C18" s="124"/>
      <c r="D18" s="124"/>
      <c r="E18" s="124"/>
    </row>
    <row r="19" spans="1:6" x14ac:dyDescent="0.25">
      <c r="B19" s="124"/>
      <c r="C19" s="124"/>
      <c r="D19" s="124"/>
      <c r="E19" s="124"/>
    </row>
    <row r="20" spans="1:6" x14ac:dyDescent="0.25">
      <c r="B20" s="124"/>
      <c r="C20" s="124"/>
      <c r="D20" s="124"/>
      <c r="E20" s="124"/>
    </row>
    <row r="21" spans="1:6" x14ac:dyDescent="0.25">
      <c r="A21" s="457" t="s">
        <v>80</v>
      </c>
      <c r="B21" s="457"/>
      <c r="C21" s="457"/>
      <c r="D21" s="457"/>
      <c r="E21" s="457"/>
      <c r="F21" s="457"/>
    </row>
    <row r="22" spans="1:6" x14ac:dyDescent="0.25">
      <c r="A22" s="457" t="s">
        <v>136</v>
      </c>
      <c r="B22" s="457"/>
      <c r="C22" s="457"/>
      <c r="D22" s="457"/>
      <c r="E22" s="457"/>
      <c r="F22" s="457"/>
    </row>
    <row r="23" spans="1:6" x14ac:dyDescent="0.25">
      <c r="A23" s="457" t="s">
        <v>78</v>
      </c>
      <c r="B23" s="457"/>
      <c r="C23" s="457"/>
      <c r="D23" s="457"/>
      <c r="E23" s="457"/>
      <c r="F23" s="457"/>
    </row>
    <row r="24" spans="1:6" x14ac:dyDescent="0.25">
      <c r="A24" s="457" t="s">
        <v>1</v>
      </c>
      <c r="B24" s="457"/>
      <c r="C24" s="457"/>
      <c r="D24" s="457"/>
      <c r="E24" s="457"/>
      <c r="F24" s="457"/>
    </row>
    <row r="25" spans="1:6" x14ac:dyDescent="0.25">
      <c r="B25" s="124"/>
      <c r="C25" s="124"/>
      <c r="D25" s="124"/>
      <c r="E25" s="124"/>
    </row>
    <row r="26" spans="1:6" x14ac:dyDescent="0.25">
      <c r="B26" s="124"/>
      <c r="C26" s="124"/>
      <c r="D26" s="124"/>
      <c r="E26" s="124"/>
    </row>
    <row r="27" spans="1:6" x14ac:dyDescent="0.25">
      <c r="B27" s="124"/>
      <c r="C27" s="124"/>
      <c r="D27" s="124"/>
      <c r="E27" s="124"/>
    </row>
    <row r="28" spans="1:6" x14ac:dyDescent="0.25">
      <c r="B28" s="124"/>
      <c r="C28" s="124"/>
      <c r="D28" s="124"/>
      <c r="E28" s="124"/>
    </row>
    <row r="29" spans="1:6" x14ac:dyDescent="0.25">
      <c r="B29" s="124"/>
      <c r="C29" s="124"/>
      <c r="D29" s="124"/>
      <c r="E29" s="124"/>
    </row>
    <row r="30" spans="1:6" x14ac:dyDescent="0.25">
      <c r="B30" s="124"/>
      <c r="C30" s="124"/>
      <c r="D30" s="124"/>
      <c r="E30" s="124"/>
    </row>
    <row r="31" spans="1:6" x14ac:dyDescent="0.25">
      <c r="B31" s="124"/>
      <c r="C31" s="124"/>
      <c r="D31" s="124"/>
      <c r="E31" s="124"/>
    </row>
  </sheetData>
  <mergeCells count="6">
    <mergeCell ref="A24:F24"/>
    <mergeCell ref="A1:F1"/>
    <mergeCell ref="A2:E2"/>
    <mergeCell ref="A21:F21"/>
    <mergeCell ref="A22:F22"/>
    <mergeCell ref="A23:F23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A14" sqref="A1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89" t="s">
        <v>156</v>
      </c>
      <c r="B1" s="489"/>
      <c r="C1" s="489"/>
      <c r="D1" s="489"/>
      <c r="E1" s="489"/>
      <c r="F1" s="489"/>
    </row>
    <row r="2" spans="1:6" x14ac:dyDescent="0.25">
      <c r="A2" s="490"/>
      <c r="B2" s="490"/>
      <c r="C2" s="490"/>
      <c r="D2" s="490"/>
      <c r="E2" s="490"/>
    </row>
    <row r="3" spans="1:6" x14ac:dyDescent="0.25">
      <c r="A3" s="119" t="s">
        <v>132</v>
      </c>
      <c r="B3" s="119" t="s">
        <v>133</v>
      </c>
      <c r="C3" s="119" t="s">
        <v>157</v>
      </c>
      <c r="D3" s="119" t="s">
        <v>158</v>
      </c>
      <c r="E3" s="119" t="s">
        <v>134</v>
      </c>
      <c r="F3" s="155" t="s">
        <v>155</v>
      </c>
    </row>
    <row r="4" spans="1:6" x14ac:dyDescent="0.25">
      <c r="A4" s="120" t="s">
        <v>6</v>
      </c>
      <c r="B4" s="121">
        <v>0</v>
      </c>
      <c r="C4" s="119"/>
      <c r="D4" s="119"/>
      <c r="E4" s="119"/>
      <c r="F4" s="157"/>
    </row>
    <row r="5" spans="1:6" x14ac:dyDescent="0.25">
      <c r="A5" s="120" t="s">
        <v>7</v>
      </c>
      <c r="B5" s="121">
        <v>0</v>
      </c>
      <c r="C5" s="119"/>
      <c r="D5" s="119"/>
      <c r="E5" s="119"/>
      <c r="F5" s="157"/>
    </row>
    <row r="6" spans="1:6" x14ac:dyDescent="0.25">
      <c r="A6" s="120" t="s">
        <v>8</v>
      </c>
      <c r="B6" s="121">
        <v>16000000</v>
      </c>
      <c r="C6" s="153">
        <v>45363</v>
      </c>
      <c r="D6" s="154">
        <v>261106</v>
      </c>
      <c r="E6" s="154">
        <v>2956275117</v>
      </c>
      <c r="F6" s="158">
        <v>2356</v>
      </c>
    </row>
    <row r="7" spans="1:6" x14ac:dyDescent="0.25">
      <c r="A7" s="120" t="s">
        <v>9</v>
      </c>
      <c r="B7" s="121">
        <v>8000000</v>
      </c>
      <c r="C7" s="153">
        <v>45394</v>
      </c>
      <c r="D7" s="154">
        <v>261107</v>
      </c>
      <c r="E7" s="154">
        <v>2969507128</v>
      </c>
      <c r="F7" s="158">
        <v>3941</v>
      </c>
    </row>
    <row r="8" spans="1:6" x14ac:dyDescent="0.25">
      <c r="A8" s="120" t="s">
        <v>41</v>
      </c>
      <c r="B8" s="121">
        <v>8000000</v>
      </c>
      <c r="C8" s="153">
        <v>45427</v>
      </c>
      <c r="D8" s="167">
        <v>261108</v>
      </c>
      <c r="E8" s="154">
        <v>2984108079</v>
      </c>
      <c r="F8" s="158">
        <v>4639</v>
      </c>
    </row>
    <row r="9" spans="1:6" x14ac:dyDescent="0.25">
      <c r="A9" s="120" t="s">
        <v>42</v>
      </c>
      <c r="B9" s="121">
        <v>8000000</v>
      </c>
      <c r="C9" s="153">
        <v>45456</v>
      </c>
      <c r="D9" s="167">
        <v>261109</v>
      </c>
      <c r="E9" s="154">
        <v>2997895097</v>
      </c>
      <c r="F9" s="158">
        <v>5281</v>
      </c>
    </row>
    <row r="10" spans="1:6" x14ac:dyDescent="0.25">
      <c r="A10" s="120" t="s">
        <v>43</v>
      </c>
      <c r="B10" s="121">
        <v>8000000</v>
      </c>
      <c r="C10" s="153">
        <v>45488</v>
      </c>
      <c r="D10" s="167">
        <v>261111</v>
      </c>
      <c r="E10" s="154">
        <v>3011302055</v>
      </c>
      <c r="F10" s="158">
        <v>5876</v>
      </c>
    </row>
    <row r="11" spans="1:6" x14ac:dyDescent="0.25">
      <c r="A11" s="120" t="s">
        <v>44</v>
      </c>
      <c r="B11" s="121">
        <v>8000000</v>
      </c>
      <c r="C11" s="153">
        <v>45523</v>
      </c>
      <c r="D11" s="167">
        <v>261114</v>
      </c>
      <c r="E11" s="154">
        <v>3029480279</v>
      </c>
      <c r="F11" s="158"/>
    </row>
    <row r="12" spans="1:6" x14ac:dyDescent="0.25">
      <c r="A12" s="120" t="s">
        <v>45</v>
      </c>
      <c r="B12" s="121">
        <v>8000000</v>
      </c>
      <c r="C12" s="153">
        <v>45552</v>
      </c>
      <c r="D12" s="167">
        <v>261115</v>
      </c>
      <c r="E12" s="154">
        <v>304510533</v>
      </c>
      <c r="F12" s="158"/>
    </row>
    <row r="13" spans="1:6" x14ac:dyDescent="0.25">
      <c r="A13" s="120" t="s">
        <v>46</v>
      </c>
      <c r="B13" s="121">
        <v>8000000</v>
      </c>
      <c r="C13" s="153">
        <v>45581</v>
      </c>
      <c r="D13" s="167">
        <v>261116</v>
      </c>
      <c r="E13" s="154">
        <v>3062023575</v>
      </c>
      <c r="F13" s="158"/>
    </row>
    <row r="14" spans="1:6" x14ac:dyDescent="0.25">
      <c r="A14" s="120" t="s">
        <v>47</v>
      </c>
      <c r="B14" s="121">
        <v>8000000</v>
      </c>
      <c r="C14" s="153">
        <v>45614</v>
      </c>
      <c r="D14" s="167">
        <v>261117</v>
      </c>
      <c r="E14" s="154">
        <v>307735238</v>
      </c>
      <c r="F14" s="158"/>
    </row>
    <row r="15" spans="1:6" ht="15.75" thickBot="1" x14ac:dyDescent="0.3">
      <c r="A15" s="122" t="s">
        <v>135</v>
      </c>
      <c r="B15" s="123">
        <f>SUM(B4:B14)</f>
        <v>80000000</v>
      </c>
      <c r="C15" s="156"/>
      <c r="D15" s="156"/>
      <c r="E15" s="156"/>
      <c r="F15" s="12"/>
    </row>
    <row r="16" spans="1:6" ht="15.75" thickTop="1" x14ac:dyDescent="0.25">
      <c r="B16" s="124"/>
      <c r="C16" s="124"/>
      <c r="D16" s="124"/>
      <c r="E16" s="124"/>
    </row>
    <row r="17" spans="1:6" x14ac:dyDescent="0.25">
      <c r="B17" s="124"/>
      <c r="C17" s="124"/>
      <c r="D17" s="124"/>
      <c r="E17" s="124"/>
    </row>
    <row r="18" spans="1:6" x14ac:dyDescent="0.25">
      <c r="B18" s="124"/>
      <c r="C18" s="124"/>
      <c r="D18" s="124"/>
      <c r="E18" s="124"/>
    </row>
    <row r="19" spans="1:6" x14ac:dyDescent="0.25">
      <c r="B19" s="124"/>
      <c r="C19" s="124"/>
      <c r="D19" s="124"/>
      <c r="E19" s="124"/>
    </row>
    <row r="20" spans="1:6" x14ac:dyDescent="0.25">
      <c r="B20" s="124"/>
      <c r="C20" s="124"/>
      <c r="D20" s="124"/>
      <c r="E20" s="124"/>
    </row>
    <row r="21" spans="1:6" x14ac:dyDescent="0.25">
      <c r="A21" s="457" t="s">
        <v>80</v>
      </c>
      <c r="B21" s="457"/>
      <c r="C21" s="457"/>
      <c r="D21" s="457"/>
      <c r="E21" s="457"/>
      <c r="F21" s="457"/>
    </row>
    <row r="22" spans="1:6" x14ac:dyDescent="0.25">
      <c r="A22" s="457" t="s">
        <v>136</v>
      </c>
      <c r="B22" s="457"/>
      <c r="C22" s="457"/>
      <c r="D22" s="457"/>
      <c r="E22" s="457"/>
      <c r="F22" s="457"/>
    </row>
    <row r="23" spans="1:6" x14ac:dyDescent="0.25">
      <c r="A23" s="457" t="s">
        <v>78</v>
      </c>
      <c r="B23" s="457"/>
      <c r="C23" s="457"/>
      <c r="D23" s="457"/>
      <c r="E23" s="457"/>
      <c r="F23" s="457"/>
    </row>
    <row r="24" spans="1:6" x14ac:dyDescent="0.25">
      <c r="A24" s="457" t="s">
        <v>1</v>
      </c>
      <c r="B24" s="457"/>
      <c r="C24" s="457"/>
      <c r="D24" s="457"/>
      <c r="E24" s="457"/>
      <c r="F24" s="457"/>
    </row>
    <row r="25" spans="1:6" x14ac:dyDescent="0.25">
      <c r="B25" s="124"/>
      <c r="C25" s="124"/>
      <c r="D25" s="124"/>
      <c r="E25" s="124"/>
    </row>
    <row r="26" spans="1:6" x14ac:dyDescent="0.25">
      <c r="B26" s="124"/>
      <c r="C26" s="124"/>
      <c r="D26" s="124"/>
      <c r="E26" s="124"/>
    </row>
    <row r="27" spans="1:6" x14ac:dyDescent="0.25">
      <c r="B27" s="124"/>
      <c r="C27" s="124"/>
      <c r="D27" s="124"/>
      <c r="E27" s="124"/>
    </row>
    <row r="28" spans="1:6" x14ac:dyDescent="0.25">
      <c r="B28" s="124"/>
      <c r="C28" s="124"/>
      <c r="D28" s="124"/>
      <c r="E28" s="124"/>
    </row>
    <row r="29" spans="1:6" x14ac:dyDescent="0.25">
      <c r="B29" s="124"/>
      <c r="C29" s="124"/>
      <c r="D29" s="124"/>
      <c r="E29" s="124"/>
    </row>
    <row r="30" spans="1:6" x14ac:dyDescent="0.25">
      <c r="B30" s="124"/>
      <c r="C30" s="124"/>
      <c r="D30" s="124"/>
      <c r="E30" s="124"/>
    </row>
    <row r="31" spans="1:6" x14ac:dyDescent="0.25">
      <c r="B31" s="124"/>
      <c r="C31" s="124"/>
      <c r="D31" s="124"/>
      <c r="E31" s="124"/>
    </row>
  </sheetData>
  <mergeCells count="6">
    <mergeCell ref="A24:F24"/>
    <mergeCell ref="A1:F1"/>
    <mergeCell ref="A2:E2"/>
    <mergeCell ref="A21:F21"/>
    <mergeCell ref="A22:F22"/>
    <mergeCell ref="A23:F23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A14" sqref="A1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89" t="s">
        <v>156</v>
      </c>
      <c r="B1" s="489"/>
      <c r="C1" s="489"/>
      <c r="D1" s="489"/>
      <c r="E1" s="489"/>
      <c r="F1" s="489"/>
    </row>
    <row r="2" spans="1:6" x14ac:dyDescent="0.25">
      <c r="A2" s="490"/>
      <c r="B2" s="490"/>
      <c r="C2" s="490"/>
      <c r="D2" s="490"/>
      <c r="E2" s="490"/>
    </row>
    <row r="3" spans="1:6" x14ac:dyDescent="0.25">
      <c r="A3" s="119" t="s">
        <v>132</v>
      </c>
      <c r="B3" s="119" t="s">
        <v>133</v>
      </c>
      <c r="C3" s="119" t="s">
        <v>157</v>
      </c>
      <c r="D3" s="119" t="s">
        <v>158</v>
      </c>
      <c r="E3" s="119" t="s">
        <v>134</v>
      </c>
      <c r="F3" s="155" t="s">
        <v>155</v>
      </c>
    </row>
    <row r="4" spans="1:6" x14ac:dyDescent="0.25">
      <c r="A4" s="120" t="s">
        <v>6</v>
      </c>
      <c r="B4" s="121">
        <v>0</v>
      </c>
      <c r="C4" s="119"/>
      <c r="D4" s="119"/>
      <c r="E4" s="119"/>
      <c r="F4" s="157"/>
    </row>
    <row r="5" spans="1:6" x14ac:dyDescent="0.25">
      <c r="A5" s="120" t="s">
        <v>7</v>
      </c>
      <c r="B5" s="121">
        <v>0</v>
      </c>
      <c r="C5" s="119"/>
      <c r="D5" s="119"/>
      <c r="E5" s="119"/>
      <c r="F5" s="157"/>
    </row>
    <row r="6" spans="1:6" x14ac:dyDescent="0.25">
      <c r="A6" s="120" t="s">
        <v>8</v>
      </c>
      <c r="B6" s="121">
        <v>16000000</v>
      </c>
      <c r="C6" s="153">
        <v>45363</v>
      </c>
      <c r="D6" s="154">
        <v>261106</v>
      </c>
      <c r="E6" s="154">
        <v>2956275117</v>
      </c>
      <c r="F6" s="158">
        <v>2356</v>
      </c>
    </row>
    <row r="7" spans="1:6" x14ac:dyDescent="0.25">
      <c r="A7" s="120" t="s">
        <v>9</v>
      </c>
      <c r="B7" s="121">
        <v>8000000</v>
      </c>
      <c r="C7" s="153">
        <v>45394</v>
      </c>
      <c r="D7" s="154">
        <v>261107</v>
      </c>
      <c r="E7" s="154">
        <v>2969507128</v>
      </c>
      <c r="F7" s="158">
        <v>3941</v>
      </c>
    </row>
    <row r="8" spans="1:6" x14ac:dyDescent="0.25">
      <c r="A8" s="120" t="s">
        <v>41</v>
      </c>
      <c r="B8" s="121">
        <v>8000000</v>
      </c>
      <c r="C8" s="153">
        <v>45427</v>
      </c>
      <c r="D8" s="167">
        <v>261108</v>
      </c>
      <c r="E8" s="154">
        <v>2984108079</v>
      </c>
      <c r="F8" s="158">
        <v>4639</v>
      </c>
    </row>
    <row r="9" spans="1:6" x14ac:dyDescent="0.25">
      <c r="A9" s="120" t="s">
        <v>42</v>
      </c>
      <c r="B9" s="121">
        <v>8000000</v>
      </c>
      <c r="C9" s="153">
        <v>45456</v>
      </c>
      <c r="D9" s="167">
        <v>261109</v>
      </c>
      <c r="E9" s="154">
        <v>2997895097</v>
      </c>
      <c r="F9" s="158">
        <v>5281</v>
      </c>
    </row>
    <row r="10" spans="1:6" x14ac:dyDescent="0.25">
      <c r="A10" s="120" t="s">
        <v>43</v>
      </c>
      <c r="B10" s="121">
        <v>8000000</v>
      </c>
      <c r="C10" s="153">
        <v>45488</v>
      </c>
      <c r="D10" s="167">
        <v>261111</v>
      </c>
      <c r="E10" s="154">
        <v>3011302055</v>
      </c>
      <c r="F10" s="158">
        <v>5876</v>
      </c>
    </row>
    <row r="11" spans="1:6" x14ac:dyDescent="0.25">
      <c r="A11" s="120" t="s">
        <v>44</v>
      </c>
      <c r="B11" s="121">
        <v>8000000</v>
      </c>
      <c r="C11" s="153">
        <v>45523</v>
      </c>
      <c r="D11" s="167">
        <v>261114</v>
      </c>
      <c r="E11" s="154">
        <v>3029480279</v>
      </c>
      <c r="F11" s="158"/>
    </row>
    <row r="12" spans="1:6" x14ac:dyDescent="0.25">
      <c r="A12" s="120" t="s">
        <v>45</v>
      </c>
      <c r="B12" s="121">
        <v>8000000</v>
      </c>
      <c r="C12" s="153">
        <v>45552</v>
      </c>
      <c r="D12" s="167">
        <v>261115</v>
      </c>
      <c r="E12" s="154">
        <v>304510533</v>
      </c>
      <c r="F12" s="158"/>
    </row>
    <row r="13" spans="1:6" x14ac:dyDescent="0.25">
      <c r="A13" s="120" t="s">
        <v>46</v>
      </c>
      <c r="B13" s="121">
        <v>8000000</v>
      </c>
      <c r="C13" s="153">
        <v>45581</v>
      </c>
      <c r="D13" s="167">
        <v>261116</v>
      </c>
      <c r="E13" s="154">
        <v>3062023575</v>
      </c>
      <c r="F13" s="158"/>
    </row>
    <row r="14" spans="1:6" x14ac:dyDescent="0.25">
      <c r="A14" s="120" t="s">
        <v>47</v>
      </c>
      <c r="B14" s="121">
        <v>8000000</v>
      </c>
      <c r="C14" s="153">
        <v>45614</v>
      </c>
      <c r="D14" s="167">
        <v>261117</v>
      </c>
      <c r="E14" s="154">
        <v>307735238</v>
      </c>
      <c r="F14" s="158"/>
    </row>
    <row r="15" spans="1:6" ht="15.75" thickBot="1" x14ac:dyDescent="0.3">
      <c r="A15" s="122" t="s">
        <v>135</v>
      </c>
      <c r="B15" s="123">
        <f>SUM(B4:B14)</f>
        <v>80000000</v>
      </c>
      <c r="C15" s="156"/>
      <c r="D15" s="156"/>
      <c r="E15" s="156"/>
      <c r="F15" s="12"/>
    </row>
    <row r="16" spans="1:6" ht="15.75" thickTop="1" x14ac:dyDescent="0.25">
      <c r="B16" s="124"/>
      <c r="C16" s="124"/>
      <c r="D16" s="124"/>
      <c r="E16" s="124"/>
    </row>
    <row r="17" spans="1:6" x14ac:dyDescent="0.25">
      <c r="B17" s="124"/>
      <c r="C17" s="124"/>
      <c r="D17" s="124"/>
      <c r="E17" s="124"/>
    </row>
    <row r="18" spans="1:6" x14ac:dyDescent="0.25">
      <c r="B18" s="124"/>
      <c r="C18" s="124"/>
      <c r="D18" s="124"/>
      <c r="E18" s="124"/>
    </row>
    <row r="19" spans="1:6" x14ac:dyDescent="0.25">
      <c r="B19" s="124"/>
      <c r="C19" s="124"/>
      <c r="D19" s="124"/>
      <c r="E19" s="124"/>
    </row>
    <row r="20" spans="1:6" x14ac:dyDescent="0.25">
      <c r="B20" s="124"/>
      <c r="C20" s="124"/>
      <c r="D20" s="124"/>
      <c r="E20" s="124"/>
    </row>
    <row r="21" spans="1:6" x14ac:dyDescent="0.25">
      <c r="A21" s="457" t="s">
        <v>80</v>
      </c>
      <c r="B21" s="457"/>
      <c r="C21" s="457"/>
      <c r="D21" s="457"/>
      <c r="E21" s="457"/>
      <c r="F21" s="457"/>
    </row>
    <row r="22" spans="1:6" x14ac:dyDescent="0.25">
      <c r="A22" s="457" t="s">
        <v>136</v>
      </c>
      <c r="B22" s="457"/>
      <c r="C22" s="457"/>
      <c r="D22" s="457"/>
      <c r="E22" s="457"/>
      <c r="F22" s="457"/>
    </row>
    <row r="23" spans="1:6" x14ac:dyDescent="0.25">
      <c r="A23" s="457" t="s">
        <v>78</v>
      </c>
      <c r="B23" s="457"/>
      <c r="C23" s="457"/>
      <c r="D23" s="457"/>
      <c r="E23" s="457"/>
      <c r="F23" s="457"/>
    </row>
    <row r="24" spans="1:6" x14ac:dyDescent="0.25">
      <c r="A24" s="457" t="s">
        <v>1</v>
      </c>
      <c r="B24" s="457"/>
      <c r="C24" s="457"/>
      <c r="D24" s="457"/>
      <c r="E24" s="457"/>
      <c r="F24" s="457"/>
    </row>
    <row r="25" spans="1:6" x14ac:dyDescent="0.25">
      <c r="B25" s="124"/>
      <c r="C25" s="124"/>
      <c r="D25" s="124"/>
      <c r="E25" s="124"/>
    </row>
    <row r="26" spans="1:6" x14ac:dyDescent="0.25">
      <c r="B26" s="124"/>
      <c r="C26" s="124"/>
      <c r="D26" s="124"/>
      <c r="E26" s="124"/>
    </row>
    <row r="27" spans="1:6" x14ac:dyDescent="0.25">
      <c r="B27" s="124"/>
      <c r="C27" s="124"/>
      <c r="D27" s="124"/>
      <c r="E27" s="124"/>
    </row>
    <row r="28" spans="1:6" x14ac:dyDescent="0.25">
      <c r="B28" s="124"/>
      <c r="C28" s="124"/>
      <c r="D28" s="124"/>
      <c r="E28" s="124"/>
    </row>
    <row r="29" spans="1:6" x14ac:dyDescent="0.25">
      <c r="B29" s="124"/>
      <c r="C29" s="124"/>
      <c r="D29" s="124"/>
      <c r="E29" s="124"/>
    </row>
    <row r="30" spans="1:6" x14ac:dyDescent="0.25">
      <c r="B30" s="124"/>
      <c r="C30" s="124"/>
      <c r="D30" s="124"/>
      <c r="E30" s="124"/>
    </row>
    <row r="31" spans="1:6" x14ac:dyDescent="0.25">
      <c r="B31" s="124"/>
      <c r="C31" s="124"/>
      <c r="D31" s="124"/>
      <c r="E31" s="124"/>
    </row>
  </sheetData>
  <mergeCells count="6">
    <mergeCell ref="A24:F24"/>
    <mergeCell ref="A1:F1"/>
    <mergeCell ref="A2:E2"/>
    <mergeCell ref="A21:F21"/>
    <mergeCell ref="A22:F22"/>
    <mergeCell ref="A23:F23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SEPTIEMBRE DECE-5</vt:lpstr>
      <vt:lpstr>OCTUBRE DECE-5</vt:lpstr>
      <vt:lpstr>NOVIEMBRE DECE-5</vt:lpstr>
      <vt:lpstr>DICIEMBRE DECE-5</vt:lpstr>
      <vt:lpstr>SEPTIEMBRE ANEXO A DECE-5</vt:lpstr>
      <vt:lpstr>OCTUBRE ANEXO A DECE-5</vt:lpstr>
      <vt:lpstr>NOVIEMBRE ANEXO A DECE-5</vt:lpstr>
      <vt:lpstr>DICIEMBRE ANEXO A DECE-5</vt:lpstr>
      <vt:lpstr>SEPTIEMBRE DECE-6</vt:lpstr>
      <vt:lpstr>OCTUBRE DECE-6</vt:lpstr>
      <vt:lpstr>NOVIEMBRE DECE-6</vt:lpstr>
      <vt:lpstr>DICIEMBRE DECE-6</vt:lpstr>
      <vt:lpstr>EJEC. FISICA SEPTIEMBRE DECE-8 </vt:lpstr>
      <vt:lpstr>EJEC. FISICA OCTUBRE DECE-8</vt:lpstr>
      <vt:lpstr>EJEC. FISICA NOVIEMBRE DECE-8</vt:lpstr>
      <vt:lpstr>EJEC. FISICA DICIEMBRE DECE-8</vt:lpstr>
      <vt:lpstr>PRESUPUESTO SEPTIEMBRE</vt:lpstr>
      <vt:lpstr>PRESUPUESTO OCTUBRE</vt:lpstr>
      <vt:lpstr>PRESUPUESTO NOVIEMBRE</vt:lpstr>
      <vt:lpstr>PRESUPUESTO DICIEMBRE</vt:lpstr>
      <vt:lpstr>APORTES SEPTIEMBRE</vt:lpstr>
      <vt:lpstr>APORTES OCTUBRE</vt:lpstr>
      <vt:lpstr>APORTES NOVIEMBRE</vt:lpstr>
      <vt:lpstr>APORTES DICIEMBRE</vt:lpstr>
      <vt:lpstr>'APORTES DICIEMBRE'!Área_de_impresión</vt:lpstr>
      <vt:lpstr>'APORTES NOVIEMBRE'!Área_de_impresión</vt:lpstr>
      <vt:lpstr>'APORTES OCTUBRE'!Área_de_impresión</vt:lpstr>
      <vt:lpstr>'APORTES SEPTIEMBRE'!Área_de_impresión</vt:lpstr>
      <vt:lpstr>'DICIEMBRE ANEXO A DECE-5'!Área_de_impresión</vt:lpstr>
      <vt:lpstr>'DICIEMBRE DECE-5'!Área_de_impresión</vt:lpstr>
      <vt:lpstr>'DICIEMBRE DECE-6'!Área_de_impresión</vt:lpstr>
      <vt:lpstr>'EJEC. FISICA DICIEMBRE DECE-8'!Área_de_impresión</vt:lpstr>
      <vt:lpstr>'EJEC. FISICA NOVIEMBRE DECE-8'!Área_de_impresión</vt:lpstr>
      <vt:lpstr>'EJEC. FISICA OCTUBRE DECE-8'!Área_de_impresión</vt:lpstr>
      <vt:lpstr>'EJEC. FISICA SEPTIEMBRE DECE-8 '!Área_de_impresión</vt:lpstr>
      <vt:lpstr>'NOVIEMBRE ANEXO A DECE-5'!Área_de_impresión</vt:lpstr>
      <vt:lpstr>'NOVIEMBRE DECE-5'!Área_de_impresión</vt:lpstr>
      <vt:lpstr>'NOVIEMBRE DECE-6'!Área_de_impresión</vt:lpstr>
      <vt:lpstr>'OCTUBRE ANEXO A DECE-5'!Área_de_impresión</vt:lpstr>
      <vt:lpstr>'OCTUBRE DECE-5'!Área_de_impresión</vt:lpstr>
      <vt:lpstr>'OCTUBRE DECE-6'!Área_de_impresión</vt:lpstr>
      <vt:lpstr>'PRESUPUESTO DICIEMBRE'!Área_de_impresión</vt:lpstr>
      <vt:lpstr>'PRESUPUESTO NOVIEMBRE'!Área_de_impresión</vt:lpstr>
      <vt:lpstr>'PRESUPUESTO OCTUBRE'!Área_de_impresión</vt:lpstr>
      <vt:lpstr>'PRESUPUESTO SEPTIEMBRE'!Área_de_impresión</vt:lpstr>
      <vt:lpstr>'SEPTIEMBRE ANEXO A DECE-5'!Área_de_impresión</vt:lpstr>
      <vt:lpstr>'SEPTIEMBRE DECE-5'!Área_de_impresión</vt:lpstr>
      <vt:lpstr>'SEPTIEMBRE DECE-6'!Área_de_impresión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Victor Reyes</cp:lastModifiedBy>
  <cp:lastPrinted>2025-01-14T18:08:33Z</cp:lastPrinted>
  <dcterms:created xsi:type="dcterms:W3CDTF">2021-05-20T16:42:59Z</dcterms:created>
  <dcterms:modified xsi:type="dcterms:W3CDTF">2025-01-14T18:42:27Z</dcterms:modified>
</cp:coreProperties>
</file>