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040" firstSheet="37" activeTab="38"/>
  </bookViews>
  <sheets>
    <sheet name="SEPTIEMBRE F-5" sheetId="102" r:id="rId1"/>
    <sheet name="SEPTIEMBRE ANEXO A F-5" sheetId="103" r:id="rId2"/>
    <sheet name="SEPTIEMBRE F-6" sheetId="104" r:id="rId3"/>
    <sheet name="OCTUBRE F-5 CONV. 09-2023" sheetId="110" r:id="rId4"/>
    <sheet name="OCTUBRE ANEXO A F-5 CON 09-2023" sheetId="111" r:id="rId5"/>
    <sheet name="OCTUBRE F-6 CONV. 09-2023" sheetId="112" r:id="rId6"/>
    <sheet name="OCTUBRE F-5 CONV-38-2023" sheetId="113" r:id="rId7"/>
    <sheet name="OCTUBRE ANEXO F-5 CONV. 38-2023" sheetId="114" r:id="rId8"/>
    <sheet name="OCTUBRE F-6 CONV. 38-2023" sheetId="115" r:id="rId9"/>
    <sheet name="NOVIEMBRE F-5 CONV. 09-2023" sheetId="121" r:id="rId10"/>
    <sheet name="NOVIEMBRE ANEXO A F-5 C.09-2023" sheetId="122" r:id="rId11"/>
    <sheet name="NOVIEMBRE F-6 CONV. 09-2023" sheetId="123" r:id="rId12"/>
    <sheet name="NOVIEMBRE F-5 CONV. 38-2023" sheetId="124" r:id="rId13"/>
    <sheet name="NOVIEMBRE ANEXO A F-5 C.38-2023" sheetId="125" r:id="rId14"/>
    <sheet name="NOVIEMBRE F-6 CONV. 38-2023" sheetId="126" r:id="rId15"/>
    <sheet name="DICIEMBRE F-5 CONV. 09-2023" sheetId="134" r:id="rId16"/>
    <sheet name="DICIEMBRE ANEXO A F-5 C 09-2023" sheetId="135" r:id="rId17"/>
    <sheet name="DICIEMBRE F-6 CONV. 09-2023" sheetId="136" r:id="rId18"/>
    <sheet name="DICIEMBRE F-5 CONV. 38-2023" sheetId="137" r:id="rId19"/>
    <sheet name="DICIEMBRE ANEXO A F-5 C 38-2023" sheetId="138" r:id="rId20"/>
    <sheet name="DICIEMBRE F-6 CONV. 38-2023" sheetId="139" r:id="rId21"/>
    <sheet name="EJECUCION FISICA SEPTIEMBRE F-8" sheetId="105" r:id="rId22"/>
    <sheet name="EJECUCION FISICA OCTUBRE F-8" sheetId="116" r:id="rId23"/>
    <sheet name="EJECUCION FISICA NOVIEMBRE F-8" sheetId="129" r:id="rId24"/>
    <sheet name="EJECUCION FISICA DICIEMBRE F-8" sheetId="140" r:id="rId25"/>
    <sheet name="PRESUPUESTO SEPTIEMBRE" sheetId="106" r:id="rId26"/>
    <sheet name="PRESUPUESTO OCTUBRE 09-2023" sheetId="109" r:id="rId27"/>
    <sheet name="PRESUPUESTO OCTUBRE 38-2023" sheetId="118" r:id="rId28"/>
    <sheet name="PRESUPUESTO NOVIEMBRE 09-2023" sheetId="120" r:id="rId29"/>
    <sheet name="PRESUPUESTO NOVIEMBRE 38-2023" sheetId="119" r:id="rId30"/>
    <sheet name="PRESUPUESTO DICIEMBRE 09-2023" sheetId="132" r:id="rId31"/>
    <sheet name="PRESUPUESTO DICIEMBRE 38-2023" sheetId="133" r:id="rId32"/>
    <sheet name="APORTES SEPTIEMBRE" sheetId="107" r:id="rId33"/>
    <sheet name="APORTES OCTUBRE CONV. 09-2023" sheetId="108" r:id="rId34"/>
    <sheet name="APORTES OCTUBRE CONV. 38-2023" sheetId="117" r:id="rId35"/>
    <sheet name="APORTES NOVIEMBRE CONV. 09-2023" sheetId="127" r:id="rId36"/>
    <sheet name="APORTES NOVIEMBRE CONV. 38-2023" sheetId="128" r:id="rId37"/>
    <sheet name="APORTES DICIEMBRE CONV. 09-2023" sheetId="130" r:id="rId38"/>
    <sheet name="APORTES DICIEMBRE CONV. 38-2023" sheetId="131" r:id="rId39"/>
  </sheets>
  <definedNames>
    <definedName name="_xlnm.Print_Area" localSheetId="37">'APORTES DICIEMBRE CONV. 09-2023'!$A$1:$F$31</definedName>
    <definedName name="_xlnm.Print_Area" localSheetId="38">'APORTES DICIEMBRE CONV. 38-2023'!$A$1:$F$23</definedName>
    <definedName name="_xlnm.Print_Area" localSheetId="35">'APORTES NOVIEMBRE CONV. 09-2023'!$A$1:$F$31</definedName>
    <definedName name="_xlnm.Print_Area" localSheetId="36">'APORTES NOVIEMBRE CONV. 38-2023'!$A$1:$F$23</definedName>
    <definedName name="_xlnm.Print_Area" localSheetId="33">'APORTES OCTUBRE CONV. 09-2023'!$A$1:$F$30</definedName>
    <definedName name="_xlnm.Print_Area" localSheetId="34">'APORTES OCTUBRE CONV. 38-2023'!$A$1:$F$23</definedName>
    <definedName name="_xlnm.Print_Area" localSheetId="32">'APORTES SEPTIEMBRE'!$A$1:$F$28</definedName>
    <definedName name="_xlnm.Print_Area" localSheetId="16">'DICIEMBRE ANEXO A F-5 C 09-2023'!$A$1:$J$243</definedName>
    <definedName name="_xlnm.Print_Area" localSheetId="19">'DICIEMBRE ANEXO A F-5 C 38-2023'!$A$1:$J$243</definedName>
    <definedName name="_xlnm.Print_Area" localSheetId="15">'DICIEMBRE F-5 CONV. 09-2023'!$A$1:$L$217</definedName>
    <definedName name="_xlnm.Print_Area" localSheetId="18">'DICIEMBRE F-5 CONV. 38-2023'!$A$1:$L$217</definedName>
    <definedName name="_xlnm.Print_Area" localSheetId="17">'DICIEMBRE F-6 CONV. 09-2023'!$A$1:$K$72</definedName>
    <definedName name="_xlnm.Print_Area" localSheetId="20">'DICIEMBRE F-6 CONV. 38-2023'!$A$1:$K$72</definedName>
    <definedName name="_xlnm.Print_Area" localSheetId="24">'EJECUCION FISICA DICIEMBRE F-8'!$A$1:$N$120</definedName>
    <definedName name="_xlnm.Print_Area" localSheetId="23">'EJECUCION FISICA NOVIEMBRE F-8'!$A$1:$N$120</definedName>
    <definedName name="_xlnm.Print_Area" localSheetId="22">'EJECUCION FISICA OCTUBRE F-8'!$A$1:$N$120</definedName>
    <definedName name="_xlnm.Print_Area" localSheetId="21">'EJECUCION FISICA SEPTIEMBRE F-8'!$A$1:$N$120</definedName>
    <definedName name="_xlnm.Print_Area" localSheetId="10">'NOVIEMBRE ANEXO A F-5 C.09-2023'!$A$1:$J$243</definedName>
    <definedName name="_xlnm.Print_Area" localSheetId="13">'NOVIEMBRE ANEXO A F-5 C.38-2023'!$A$1:$J$243</definedName>
    <definedName name="_xlnm.Print_Area" localSheetId="9">'NOVIEMBRE F-5 CONV. 09-2023'!$A$1:$L$217</definedName>
    <definedName name="_xlnm.Print_Area" localSheetId="12">'NOVIEMBRE F-5 CONV. 38-2023'!$A$1:$L$217</definedName>
    <definedName name="_xlnm.Print_Area" localSheetId="11">'NOVIEMBRE F-6 CONV. 09-2023'!$A$1:$K$72</definedName>
    <definedName name="_xlnm.Print_Area" localSheetId="14">'NOVIEMBRE F-6 CONV. 38-2023'!$A$1:$K$72</definedName>
    <definedName name="_xlnm.Print_Area" localSheetId="4">'OCTUBRE ANEXO A F-5 CON 09-2023'!$A$1:$J$243</definedName>
    <definedName name="_xlnm.Print_Area" localSheetId="7">'OCTUBRE ANEXO F-5 CONV. 38-2023'!$A$1:$J$243</definedName>
    <definedName name="_xlnm.Print_Area" localSheetId="3">'OCTUBRE F-5 CONV. 09-2023'!$A$1:$L$217</definedName>
    <definedName name="_xlnm.Print_Area" localSheetId="6">'OCTUBRE F-5 CONV-38-2023'!$A$1:$L$217</definedName>
    <definedName name="_xlnm.Print_Area" localSheetId="5">'OCTUBRE F-6 CONV. 09-2023'!$A$1:$K$72</definedName>
    <definedName name="_xlnm.Print_Area" localSheetId="8">'OCTUBRE F-6 CONV. 38-2023'!$A$1:$K$72</definedName>
    <definedName name="_xlnm.Print_Area" localSheetId="30">'PRESUPUESTO DICIEMBRE 09-2023'!$A$1:$G$47</definedName>
    <definedName name="_xlnm.Print_Area" localSheetId="31">'PRESUPUESTO DICIEMBRE 38-2023'!$A$1:$G$47</definedName>
    <definedName name="_xlnm.Print_Area" localSheetId="28">'PRESUPUESTO NOVIEMBRE 09-2023'!$A$1:$G$47</definedName>
    <definedName name="_xlnm.Print_Area" localSheetId="29">'PRESUPUESTO NOVIEMBRE 38-2023'!$A$1:$G$47</definedName>
    <definedName name="_xlnm.Print_Area" localSheetId="26">'PRESUPUESTO OCTUBRE 09-2023'!$A$1:$G$47</definedName>
    <definedName name="_xlnm.Print_Area" localSheetId="27">'PRESUPUESTO OCTUBRE 38-2023'!$A$1:$G$47</definedName>
    <definedName name="_xlnm.Print_Area" localSheetId="25">'PRESUPUESTO SEPTIEMBRE'!$A$1:$G$47</definedName>
    <definedName name="_xlnm.Print_Area" localSheetId="1">'SEPTIEMBRE ANEXO A F-5'!$A$1:$J$239</definedName>
    <definedName name="_xlnm.Print_Area" localSheetId="0">'SEPTIEMBRE F-5'!$A$1:$L$216</definedName>
    <definedName name="_xlnm.Print_Area" localSheetId="2">'SEPTIEMBRE F-6'!$A$1:$K$72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2" i="140" l="1"/>
  <c r="D90" i="140"/>
  <c r="D88" i="140"/>
  <c r="D86" i="140"/>
  <c r="D84" i="140"/>
  <c r="D82" i="140"/>
  <c r="D80" i="140"/>
  <c r="D78" i="140"/>
  <c r="J71" i="140"/>
  <c r="I71" i="140"/>
  <c r="H71" i="140"/>
  <c r="G71" i="140"/>
  <c r="F71" i="140"/>
  <c r="E71" i="140"/>
  <c r="D71" i="140"/>
  <c r="C71" i="140"/>
  <c r="L70" i="140"/>
  <c r="K70" i="140"/>
  <c r="L69" i="140"/>
  <c r="K69" i="140"/>
  <c r="M69" i="140" s="1"/>
  <c r="L68" i="140"/>
  <c r="K68" i="140"/>
  <c r="L67" i="140"/>
  <c r="K67" i="140"/>
  <c r="M67" i="140" s="1"/>
  <c r="L66" i="140"/>
  <c r="K66" i="140"/>
  <c r="L65" i="140"/>
  <c r="K65" i="140"/>
  <c r="M65" i="140" s="1"/>
  <c r="L64" i="140"/>
  <c r="K64" i="140"/>
  <c r="L63" i="140"/>
  <c r="K63" i="140"/>
  <c r="L62" i="140"/>
  <c r="K62" i="140"/>
  <c r="L61" i="140"/>
  <c r="K61" i="140"/>
  <c r="M61" i="140" s="1"/>
  <c r="L60" i="140"/>
  <c r="K60" i="140"/>
  <c r="L59" i="140"/>
  <c r="K59" i="140"/>
  <c r="M59" i="140" s="1"/>
  <c r="L58" i="140"/>
  <c r="K58" i="140"/>
  <c r="L57" i="140"/>
  <c r="K57" i="140"/>
  <c r="M57" i="140" s="1"/>
  <c r="L56" i="140"/>
  <c r="K56" i="140"/>
  <c r="L55" i="140"/>
  <c r="L71" i="140" s="1"/>
  <c r="K55" i="140"/>
  <c r="K71" i="140" s="1"/>
  <c r="J50" i="140"/>
  <c r="I50" i="140"/>
  <c r="H50" i="140"/>
  <c r="G50" i="140"/>
  <c r="F50" i="140"/>
  <c r="E50" i="140"/>
  <c r="D50" i="140"/>
  <c r="C50" i="140"/>
  <c r="N49" i="140"/>
  <c r="N70" i="140" s="1"/>
  <c r="L49" i="140"/>
  <c r="K49" i="140"/>
  <c r="M49" i="140" s="1"/>
  <c r="M70" i="140" s="1"/>
  <c r="L48" i="140"/>
  <c r="K48" i="140"/>
  <c r="M48" i="140" s="1"/>
  <c r="N47" i="140"/>
  <c r="N68" i="140" s="1"/>
  <c r="L47" i="140"/>
  <c r="K47" i="140"/>
  <c r="M47" i="140" s="1"/>
  <c r="L46" i="140"/>
  <c r="K46" i="140"/>
  <c r="M46" i="140" s="1"/>
  <c r="N45" i="140"/>
  <c r="N66" i="140" s="1"/>
  <c r="L45" i="140"/>
  <c r="K45" i="140"/>
  <c r="M45" i="140" s="1"/>
  <c r="L44" i="140"/>
  <c r="K44" i="140"/>
  <c r="M44" i="140" s="1"/>
  <c r="N43" i="140"/>
  <c r="N64" i="140" s="1"/>
  <c r="L43" i="140"/>
  <c r="K43" i="140"/>
  <c r="M43" i="140" s="1"/>
  <c r="L42" i="140"/>
  <c r="K42" i="140"/>
  <c r="M42" i="140" s="1"/>
  <c r="N41" i="140"/>
  <c r="N62" i="140" s="1"/>
  <c r="L41" i="140"/>
  <c r="K41" i="140"/>
  <c r="M41" i="140" s="1"/>
  <c r="L40" i="140"/>
  <c r="K40" i="140"/>
  <c r="M40" i="140" s="1"/>
  <c r="N39" i="140"/>
  <c r="N60" i="140" s="1"/>
  <c r="L39" i="140"/>
  <c r="K39" i="140"/>
  <c r="M39" i="140" s="1"/>
  <c r="L38" i="140"/>
  <c r="K38" i="140"/>
  <c r="M38" i="140" s="1"/>
  <c r="N37" i="140"/>
  <c r="N58" i="140" s="1"/>
  <c r="L37" i="140"/>
  <c r="K37" i="140"/>
  <c r="M37" i="140" s="1"/>
  <c r="L36" i="140"/>
  <c r="K36" i="140"/>
  <c r="M36" i="140" s="1"/>
  <c r="N35" i="140"/>
  <c r="N56" i="140" s="1"/>
  <c r="L35" i="140"/>
  <c r="K35" i="140"/>
  <c r="M35" i="140" s="1"/>
  <c r="L34" i="140"/>
  <c r="L50" i="140" s="1"/>
  <c r="K34" i="140"/>
  <c r="K50" i="140" s="1"/>
  <c r="J29" i="140"/>
  <c r="I29" i="140"/>
  <c r="H29" i="140"/>
  <c r="G29" i="140"/>
  <c r="F29" i="140"/>
  <c r="E29" i="140"/>
  <c r="D29" i="140"/>
  <c r="C29" i="140"/>
  <c r="L28" i="140"/>
  <c r="K28" i="140"/>
  <c r="C92" i="140" s="1"/>
  <c r="L27" i="140"/>
  <c r="D91" i="140" s="1"/>
  <c r="K27" i="140"/>
  <c r="C91" i="140" s="1"/>
  <c r="L26" i="140"/>
  <c r="K26" i="140"/>
  <c r="C90" i="140" s="1"/>
  <c r="L25" i="140"/>
  <c r="D89" i="140" s="1"/>
  <c r="K25" i="140"/>
  <c r="C89" i="140" s="1"/>
  <c r="L24" i="140"/>
  <c r="K24" i="140"/>
  <c r="C88" i="140" s="1"/>
  <c r="L23" i="140"/>
  <c r="D87" i="140" s="1"/>
  <c r="K23" i="140"/>
  <c r="C87" i="140" s="1"/>
  <c r="L22" i="140"/>
  <c r="K22" i="140"/>
  <c r="C86" i="140" s="1"/>
  <c r="L21" i="140"/>
  <c r="D85" i="140" s="1"/>
  <c r="K21" i="140"/>
  <c r="C85" i="140" s="1"/>
  <c r="L20" i="140"/>
  <c r="K20" i="140"/>
  <c r="C84" i="140" s="1"/>
  <c r="L19" i="140"/>
  <c r="D83" i="140" s="1"/>
  <c r="K19" i="140"/>
  <c r="C83" i="140" s="1"/>
  <c r="L18" i="140"/>
  <c r="K18" i="140"/>
  <c r="C82" i="140" s="1"/>
  <c r="L17" i="140"/>
  <c r="D81" i="140" s="1"/>
  <c r="K17" i="140"/>
  <c r="C81" i="140" s="1"/>
  <c r="L16" i="140"/>
  <c r="K16" i="140"/>
  <c r="C80" i="140" s="1"/>
  <c r="L15" i="140"/>
  <c r="D79" i="140" s="1"/>
  <c r="K15" i="140"/>
  <c r="C79" i="140" s="1"/>
  <c r="L14" i="140"/>
  <c r="K14" i="140"/>
  <c r="C78" i="140" s="1"/>
  <c r="L13" i="140"/>
  <c r="D77" i="140" s="1"/>
  <c r="D93" i="140" s="1"/>
  <c r="K13" i="140"/>
  <c r="C77" i="140" s="1"/>
  <c r="C93" i="140" s="1"/>
  <c r="I38" i="139"/>
  <c r="H38" i="139"/>
  <c r="G38" i="139"/>
  <c r="F38" i="139"/>
  <c r="E38" i="139"/>
  <c r="D38" i="139"/>
  <c r="C38" i="139"/>
  <c r="B38" i="139"/>
  <c r="K37" i="139"/>
  <c r="J37" i="139"/>
  <c r="K36" i="139"/>
  <c r="J36" i="139"/>
  <c r="J38" i="139" s="1"/>
  <c r="K29" i="139"/>
  <c r="I29" i="139"/>
  <c r="H29" i="139"/>
  <c r="G29" i="139"/>
  <c r="F29" i="139"/>
  <c r="E29" i="139"/>
  <c r="D29" i="139"/>
  <c r="C29" i="139"/>
  <c r="B29" i="139"/>
  <c r="K28" i="139"/>
  <c r="J28" i="139"/>
  <c r="K27" i="139"/>
  <c r="J27" i="139"/>
  <c r="J29" i="139" s="1"/>
  <c r="I21" i="139"/>
  <c r="H21" i="139"/>
  <c r="G21" i="139"/>
  <c r="F21" i="139"/>
  <c r="E21" i="139"/>
  <c r="D21" i="139"/>
  <c r="C21" i="139"/>
  <c r="B21" i="139"/>
  <c r="K20" i="139"/>
  <c r="J20" i="139"/>
  <c r="K19" i="139"/>
  <c r="J19" i="139"/>
  <c r="B44" i="139" s="1"/>
  <c r="K18" i="139"/>
  <c r="K21" i="139" s="1"/>
  <c r="J18" i="139"/>
  <c r="B43" i="139" s="1"/>
  <c r="F209" i="138"/>
  <c r="F210" i="138" s="1"/>
  <c r="J152" i="138"/>
  <c r="I152" i="138"/>
  <c r="H152" i="138"/>
  <c r="G152" i="138"/>
  <c r="F152" i="138"/>
  <c r="E152" i="138"/>
  <c r="D152" i="138"/>
  <c r="C152" i="138"/>
  <c r="J136" i="138"/>
  <c r="I136" i="138"/>
  <c r="H136" i="138"/>
  <c r="G136" i="138"/>
  <c r="F136" i="138"/>
  <c r="E136" i="138"/>
  <c r="D136" i="138"/>
  <c r="C136" i="138"/>
  <c r="J128" i="138"/>
  <c r="I128" i="138"/>
  <c r="H128" i="138"/>
  <c r="G128" i="138"/>
  <c r="F128" i="138"/>
  <c r="E128" i="138"/>
  <c r="D128" i="138"/>
  <c r="C128" i="138"/>
  <c r="J102" i="138"/>
  <c r="I102" i="138"/>
  <c r="H102" i="138"/>
  <c r="G102" i="138"/>
  <c r="F102" i="138"/>
  <c r="E102" i="138"/>
  <c r="D102" i="138"/>
  <c r="C102" i="138"/>
  <c r="J86" i="138"/>
  <c r="I86" i="138"/>
  <c r="H86" i="138"/>
  <c r="G86" i="138"/>
  <c r="F86" i="138"/>
  <c r="E86" i="138"/>
  <c r="D86" i="138"/>
  <c r="C86" i="138"/>
  <c r="J78" i="138"/>
  <c r="I78" i="138"/>
  <c r="H78" i="138"/>
  <c r="G78" i="138"/>
  <c r="F78" i="138"/>
  <c r="E78" i="138"/>
  <c r="D78" i="138"/>
  <c r="C78" i="138"/>
  <c r="J43" i="138"/>
  <c r="I43" i="138"/>
  <c r="H43" i="138"/>
  <c r="G43" i="138"/>
  <c r="F43" i="138"/>
  <c r="E43" i="138"/>
  <c r="D43" i="138"/>
  <c r="C43" i="138"/>
  <c r="J27" i="138"/>
  <c r="I27" i="138"/>
  <c r="H27" i="138"/>
  <c r="G27" i="138"/>
  <c r="F27" i="138"/>
  <c r="E27" i="138"/>
  <c r="D27" i="138"/>
  <c r="C27" i="138"/>
  <c r="J19" i="138"/>
  <c r="I19" i="138"/>
  <c r="H19" i="138"/>
  <c r="G19" i="138"/>
  <c r="F19" i="138"/>
  <c r="E19" i="138"/>
  <c r="D19" i="138"/>
  <c r="C19" i="138"/>
  <c r="C197" i="137"/>
  <c r="E208" i="138" s="1"/>
  <c r="C195" i="137"/>
  <c r="E206" i="138" s="1"/>
  <c r="C189" i="137"/>
  <c r="E200" i="138" s="1"/>
  <c r="C187" i="137"/>
  <c r="E198" i="138" s="1"/>
  <c r="C181" i="137"/>
  <c r="E192" i="138" s="1"/>
  <c r="C179" i="137"/>
  <c r="E190" i="138" s="1"/>
  <c r="J146" i="137"/>
  <c r="J147" i="137" s="1"/>
  <c r="I146" i="137"/>
  <c r="I147" i="137" s="1"/>
  <c r="H146" i="137"/>
  <c r="H147" i="137" s="1"/>
  <c r="G146" i="137"/>
  <c r="F146" i="137"/>
  <c r="F147" i="137" s="1"/>
  <c r="E146" i="137"/>
  <c r="E147" i="137" s="1"/>
  <c r="D146" i="137"/>
  <c r="D147" i="137" s="1"/>
  <c r="C146" i="137"/>
  <c r="L145" i="137"/>
  <c r="K145" i="137"/>
  <c r="L144" i="137"/>
  <c r="K144" i="137"/>
  <c r="L143" i="137"/>
  <c r="K143" i="137"/>
  <c r="L142" i="137"/>
  <c r="K142" i="137"/>
  <c r="L141" i="137"/>
  <c r="K141" i="137"/>
  <c r="L140" i="137"/>
  <c r="K140" i="137"/>
  <c r="L139" i="137"/>
  <c r="K139" i="137"/>
  <c r="L138" i="137"/>
  <c r="K138" i="137"/>
  <c r="L137" i="137"/>
  <c r="K137" i="137"/>
  <c r="L136" i="137"/>
  <c r="K136" i="137"/>
  <c r="L135" i="137"/>
  <c r="K135" i="137"/>
  <c r="L134" i="137"/>
  <c r="K134" i="137"/>
  <c r="L133" i="137"/>
  <c r="K133" i="137"/>
  <c r="L132" i="137"/>
  <c r="K132" i="137"/>
  <c r="L131" i="137"/>
  <c r="K131" i="137"/>
  <c r="L130" i="137"/>
  <c r="K130" i="137"/>
  <c r="L129" i="137"/>
  <c r="K129" i="137"/>
  <c r="L128" i="137"/>
  <c r="K128" i="137"/>
  <c r="L127" i="137"/>
  <c r="K127" i="137"/>
  <c r="L126" i="137"/>
  <c r="K126" i="137"/>
  <c r="L125" i="137"/>
  <c r="K125" i="137"/>
  <c r="L124" i="137"/>
  <c r="K124" i="137"/>
  <c r="L123" i="137"/>
  <c r="K123" i="137"/>
  <c r="L122" i="137"/>
  <c r="K122" i="137"/>
  <c r="L121" i="137"/>
  <c r="K121" i="137"/>
  <c r="L120" i="137"/>
  <c r="L146" i="137" s="1"/>
  <c r="L147" i="137" s="1"/>
  <c r="K120" i="137"/>
  <c r="J117" i="137"/>
  <c r="I117" i="137"/>
  <c r="H117" i="137"/>
  <c r="G117" i="137"/>
  <c r="G147" i="137" s="1"/>
  <c r="F117" i="137"/>
  <c r="E117" i="137"/>
  <c r="D117" i="137"/>
  <c r="C117" i="137"/>
  <c r="C147" i="137" s="1"/>
  <c r="L116" i="137"/>
  <c r="K116" i="137"/>
  <c r="L115" i="137"/>
  <c r="L117" i="137" s="1"/>
  <c r="K115" i="137"/>
  <c r="K117" i="137" s="1"/>
  <c r="J92" i="137"/>
  <c r="J93" i="137" s="1"/>
  <c r="I92" i="137"/>
  <c r="H92" i="137"/>
  <c r="H93" i="137" s="1"/>
  <c r="G92" i="137"/>
  <c r="G93" i="137" s="1"/>
  <c r="F92" i="137"/>
  <c r="F93" i="137" s="1"/>
  <c r="E92" i="137"/>
  <c r="D92" i="137"/>
  <c r="D93" i="137" s="1"/>
  <c r="C92" i="137"/>
  <c r="C93" i="137" s="1"/>
  <c r="L91" i="137"/>
  <c r="K91" i="137"/>
  <c r="L90" i="137"/>
  <c r="K90" i="137"/>
  <c r="L89" i="137"/>
  <c r="K89" i="137"/>
  <c r="L88" i="137"/>
  <c r="K88" i="137"/>
  <c r="L87" i="137"/>
  <c r="K87" i="137"/>
  <c r="L86" i="137"/>
  <c r="K86" i="137"/>
  <c r="C193" i="137" s="1"/>
  <c r="E204" i="138" s="1"/>
  <c r="L85" i="137"/>
  <c r="K85" i="137"/>
  <c r="L84" i="137"/>
  <c r="K84" i="137"/>
  <c r="C191" i="137" s="1"/>
  <c r="E202" i="138" s="1"/>
  <c r="L83" i="137"/>
  <c r="K83" i="137"/>
  <c r="L82" i="137"/>
  <c r="K82" i="137"/>
  <c r="L81" i="137"/>
  <c r="K81" i="137"/>
  <c r="L80" i="137"/>
  <c r="K80" i="137"/>
  <c r="L79" i="137"/>
  <c r="K79" i="137"/>
  <c r="L78" i="137"/>
  <c r="K78" i="137"/>
  <c r="C185" i="137" s="1"/>
  <c r="E196" i="138" s="1"/>
  <c r="L77" i="137"/>
  <c r="K77" i="137"/>
  <c r="L76" i="137"/>
  <c r="K76" i="137"/>
  <c r="C183" i="137" s="1"/>
  <c r="E194" i="138" s="1"/>
  <c r="L75" i="137"/>
  <c r="K75" i="137"/>
  <c r="L74" i="137"/>
  <c r="K74" i="137"/>
  <c r="L73" i="137"/>
  <c r="K73" i="137"/>
  <c r="L72" i="137"/>
  <c r="K72" i="137"/>
  <c r="L71" i="137"/>
  <c r="K71" i="137"/>
  <c r="L70" i="137"/>
  <c r="K70" i="137"/>
  <c r="C177" i="137" s="1"/>
  <c r="E188" i="138" s="1"/>
  <c r="L69" i="137"/>
  <c r="K69" i="137"/>
  <c r="L68" i="137"/>
  <c r="K68" i="137"/>
  <c r="C175" i="137" s="1"/>
  <c r="E186" i="138" s="1"/>
  <c r="L67" i="137"/>
  <c r="K67" i="137"/>
  <c r="L66" i="137"/>
  <c r="L92" i="137" s="1"/>
  <c r="K66" i="137"/>
  <c r="K92" i="137" s="1"/>
  <c r="K93" i="137" s="1"/>
  <c r="J63" i="137"/>
  <c r="I63" i="137"/>
  <c r="I93" i="137" s="1"/>
  <c r="H63" i="137"/>
  <c r="G63" i="137"/>
  <c r="F63" i="137"/>
  <c r="E63" i="137"/>
  <c r="E93" i="137" s="1"/>
  <c r="D63" i="137"/>
  <c r="C63" i="137"/>
  <c r="L62" i="137"/>
  <c r="L61" i="137"/>
  <c r="L60" i="137"/>
  <c r="K60" i="137"/>
  <c r="K63" i="137" s="1"/>
  <c r="B57" i="137"/>
  <c r="J49" i="137"/>
  <c r="J50" i="137" s="1"/>
  <c r="I49" i="137"/>
  <c r="H49" i="137"/>
  <c r="G49" i="137"/>
  <c r="G50" i="137" s="1"/>
  <c r="F49" i="137"/>
  <c r="F50" i="137" s="1"/>
  <c r="E49" i="137"/>
  <c r="D49" i="137"/>
  <c r="C49" i="137"/>
  <c r="C50" i="137" s="1"/>
  <c r="L48" i="137"/>
  <c r="D198" i="137" s="1"/>
  <c r="K48" i="137"/>
  <c r="C198" i="137" s="1"/>
  <c r="E209" i="138" s="1"/>
  <c r="L47" i="137"/>
  <c r="D197" i="137" s="1"/>
  <c r="K47" i="137"/>
  <c r="L46" i="137"/>
  <c r="D196" i="137" s="1"/>
  <c r="K46" i="137"/>
  <c r="C196" i="137" s="1"/>
  <c r="E207" i="138" s="1"/>
  <c r="L45" i="137"/>
  <c r="D195" i="137" s="1"/>
  <c r="K45" i="137"/>
  <c r="L44" i="137"/>
  <c r="D194" i="137" s="1"/>
  <c r="K44" i="137"/>
  <c r="C194" i="137" s="1"/>
  <c r="E205" i="138" s="1"/>
  <c r="L43" i="137"/>
  <c r="D193" i="137" s="1"/>
  <c r="K43" i="137"/>
  <c r="L42" i="137"/>
  <c r="D192" i="137" s="1"/>
  <c r="K42" i="137"/>
  <c r="C192" i="137" s="1"/>
  <c r="E203" i="138" s="1"/>
  <c r="L41" i="137"/>
  <c r="D191" i="137" s="1"/>
  <c r="K41" i="137"/>
  <c r="L40" i="137"/>
  <c r="D190" i="137" s="1"/>
  <c r="K40" i="137"/>
  <c r="C190" i="137" s="1"/>
  <c r="E201" i="138" s="1"/>
  <c r="L39" i="137"/>
  <c r="D189" i="137" s="1"/>
  <c r="K39" i="137"/>
  <c r="L38" i="137"/>
  <c r="D188" i="137" s="1"/>
  <c r="K38" i="137"/>
  <c r="C188" i="137" s="1"/>
  <c r="E199" i="138" s="1"/>
  <c r="L37" i="137"/>
  <c r="D187" i="137" s="1"/>
  <c r="K37" i="137"/>
  <c r="L36" i="137"/>
  <c r="D186" i="137" s="1"/>
  <c r="K36" i="137"/>
  <c r="C186" i="137" s="1"/>
  <c r="E197" i="138" s="1"/>
  <c r="L35" i="137"/>
  <c r="D185" i="137" s="1"/>
  <c r="K35" i="137"/>
  <c r="L34" i="137"/>
  <c r="D184" i="137" s="1"/>
  <c r="K34" i="137"/>
  <c r="C184" i="137" s="1"/>
  <c r="E195" i="138" s="1"/>
  <c r="L33" i="137"/>
  <c r="D183" i="137" s="1"/>
  <c r="K33" i="137"/>
  <c r="L32" i="137"/>
  <c r="D182" i="137" s="1"/>
  <c r="K32" i="137"/>
  <c r="C182" i="137" s="1"/>
  <c r="E193" i="138" s="1"/>
  <c r="L31" i="137"/>
  <c r="D181" i="137" s="1"/>
  <c r="K31" i="137"/>
  <c r="L30" i="137"/>
  <c r="D180" i="137" s="1"/>
  <c r="K30" i="137"/>
  <c r="C180" i="137" s="1"/>
  <c r="E191" i="138" s="1"/>
  <c r="L29" i="137"/>
  <c r="D179" i="137" s="1"/>
  <c r="K29" i="137"/>
  <c r="L28" i="137"/>
  <c r="D178" i="137" s="1"/>
  <c r="K28" i="137"/>
  <c r="C178" i="137" s="1"/>
  <c r="E189" i="138" s="1"/>
  <c r="L27" i="137"/>
  <c r="D177" i="137" s="1"/>
  <c r="K27" i="137"/>
  <c r="L26" i="137"/>
  <c r="D176" i="137" s="1"/>
  <c r="K26" i="137"/>
  <c r="C176" i="137" s="1"/>
  <c r="E187" i="138" s="1"/>
  <c r="L25" i="137"/>
  <c r="D175" i="137" s="1"/>
  <c r="K25" i="137"/>
  <c r="L24" i="137"/>
  <c r="D174" i="137" s="1"/>
  <c r="K24" i="137"/>
  <c r="C174" i="137" s="1"/>
  <c r="E185" i="138" s="1"/>
  <c r="L23" i="137"/>
  <c r="K23" i="137"/>
  <c r="K49" i="137" s="1"/>
  <c r="L20" i="137"/>
  <c r="J20" i="137"/>
  <c r="I20" i="137"/>
  <c r="I50" i="137" s="1"/>
  <c r="H20" i="137"/>
  <c r="H50" i="137" s="1"/>
  <c r="G20" i="137"/>
  <c r="F20" i="137"/>
  <c r="E20" i="137"/>
  <c r="E50" i="137" s="1"/>
  <c r="D20" i="137"/>
  <c r="D50" i="137" s="1"/>
  <c r="C20" i="137"/>
  <c r="L19" i="137"/>
  <c r="L18" i="137"/>
  <c r="K18" i="137"/>
  <c r="K20" i="137" s="1"/>
  <c r="I38" i="136"/>
  <c r="H38" i="136"/>
  <c r="G38" i="136"/>
  <c r="F38" i="136"/>
  <c r="E38" i="136"/>
  <c r="B38" i="136"/>
  <c r="K37" i="136"/>
  <c r="D37" i="136"/>
  <c r="D38" i="136" s="1"/>
  <c r="C37" i="136"/>
  <c r="C38" i="136" s="1"/>
  <c r="K36" i="136"/>
  <c r="J36" i="136"/>
  <c r="I29" i="136"/>
  <c r="H29" i="136"/>
  <c r="G29" i="136"/>
  <c r="F29" i="136"/>
  <c r="E29" i="136"/>
  <c r="D29" i="136"/>
  <c r="C29" i="136"/>
  <c r="B29" i="136"/>
  <c r="K28" i="136"/>
  <c r="J28" i="136"/>
  <c r="K27" i="136"/>
  <c r="J27" i="136"/>
  <c r="J29" i="136" s="1"/>
  <c r="H21" i="136"/>
  <c r="G21" i="136"/>
  <c r="F21" i="136"/>
  <c r="E21" i="136"/>
  <c r="D21" i="136"/>
  <c r="C21" i="136"/>
  <c r="B21" i="136"/>
  <c r="K20" i="136"/>
  <c r="J20" i="136"/>
  <c r="K19" i="136"/>
  <c r="J19" i="136"/>
  <c r="J18" i="136"/>
  <c r="B43" i="136" s="1"/>
  <c r="I18" i="136"/>
  <c r="J152" i="135"/>
  <c r="I152" i="135"/>
  <c r="H152" i="135"/>
  <c r="G152" i="135"/>
  <c r="F152" i="135"/>
  <c r="E152" i="135"/>
  <c r="D152" i="135"/>
  <c r="C152" i="135"/>
  <c r="J136" i="135"/>
  <c r="I136" i="135"/>
  <c r="H136" i="135"/>
  <c r="G136" i="135"/>
  <c r="F136" i="135"/>
  <c r="E136" i="135"/>
  <c r="D136" i="135"/>
  <c r="C136" i="135"/>
  <c r="J128" i="135"/>
  <c r="I128" i="135"/>
  <c r="H128" i="135"/>
  <c r="G128" i="135"/>
  <c r="F128" i="135"/>
  <c r="E128" i="135"/>
  <c r="D128" i="135"/>
  <c r="C128" i="135"/>
  <c r="J102" i="135"/>
  <c r="I102" i="135"/>
  <c r="H102" i="135"/>
  <c r="G102" i="135"/>
  <c r="F102" i="135"/>
  <c r="E102" i="135"/>
  <c r="D102" i="135"/>
  <c r="C102" i="135"/>
  <c r="J86" i="135"/>
  <c r="I86" i="135"/>
  <c r="H86" i="135"/>
  <c r="G86" i="135"/>
  <c r="F86" i="135"/>
  <c r="E86" i="135"/>
  <c r="D86" i="135"/>
  <c r="C86" i="135"/>
  <c r="J78" i="135"/>
  <c r="I78" i="135"/>
  <c r="H78" i="135"/>
  <c r="G78" i="135"/>
  <c r="F78" i="135"/>
  <c r="E78" i="135"/>
  <c r="D78" i="135"/>
  <c r="C78" i="135"/>
  <c r="J43" i="135"/>
  <c r="I43" i="135"/>
  <c r="H43" i="135"/>
  <c r="G43" i="135"/>
  <c r="F43" i="135"/>
  <c r="E43" i="135"/>
  <c r="D43" i="135"/>
  <c r="C43" i="135"/>
  <c r="J27" i="135"/>
  <c r="I27" i="135"/>
  <c r="H27" i="135"/>
  <c r="G27" i="135"/>
  <c r="F27" i="135"/>
  <c r="E27" i="135"/>
  <c r="D27" i="135"/>
  <c r="C27" i="135"/>
  <c r="J19" i="135"/>
  <c r="I19" i="135"/>
  <c r="H19" i="135"/>
  <c r="G19" i="135"/>
  <c r="F19" i="135"/>
  <c r="E19" i="135"/>
  <c r="D19" i="135"/>
  <c r="C19" i="135"/>
  <c r="C195" i="134"/>
  <c r="E206" i="135" s="1"/>
  <c r="C187" i="134"/>
  <c r="E198" i="135" s="1"/>
  <c r="J146" i="134"/>
  <c r="I146" i="134"/>
  <c r="I147" i="134" s="1"/>
  <c r="H146" i="134"/>
  <c r="F146" i="134"/>
  <c r="E146" i="134"/>
  <c r="E147" i="134" s="1"/>
  <c r="D146" i="134"/>
  <c r="L145" i="134"/>
  <c r="K145" i="134"/>
  <c r="L144" i="134"/>
  <c r="K144" i="134"/>
  <c r="L143" i="134"/>
  <c r="K143" i="134"/>
  <c r="I143" i="134"/>
  <c r="G143" i="134"/>
  <c r="L142" i="134"/>
  <c r="K142" i="134"/>
  <c r="L141" i="134"/>
  <c r="K141" i="134"/>
  <c r="L140" i="134"/>
  <c r="K140" i="134"/>
  <c r="L139" i="134"/>
  <c r="K139" i="134"/>
  <c r="L138" i="134"/>
  <c r="K138" i="134"/>
  <c r="L137" i="134"/>
  <c r="K137" i="134"/>
  <c r="L136" i="134"/>
  <c r="K136" i="134"/>
  <c r="L135" i="134"/>
  <c r="I135" i="134"/>
  <c r="G135" i="134"/>
  <c r="K135" i="134" s="1"/>
  <c r="L134" i="134"/>
  <c r="K134" i="134"/>
  <c r="L133" i="134"/>
  <c r="K133" i="134"/>
  <c r="L132" i="134"/>
  <c r="K132" i="134"/>
  <c r="L131" i="134"/>
  <c r="K131" i="134"/>
  <c r="I131" i="134"/>
  <c r="G131" i="134"/>
  <c r="L130" i="134"/>
  <c r="K130" i="134"/>
  <c r="I130" i="134"/>
  <c r="G130" i="134"/>
  <c r="L129" i="134"/>
  <c r="K129" i="134"/>
  <c r="L128" i="134"/>
  <c r="I128" i="134"/>
  <c r="G128" i="134"/>
  <c r="K128" i="134" s="1"/>
  <c r="L127" i="134"/>
  <c r="K127" i="134"/>
  <c r="L126" i="134"/>
  <c r="K126" i="134"/>
  <c r="C179" i="134" s="1"/>
  <c r="E190" i="135" s="1"/>
  <c r="I126" i="134"/>
  <c r="G126" i="134"/>
  <c r="L125" i="134"/>
  <c r="K125" i="134"/>
  <c r="L124" i="134"/>
  <c r="K124" i="134"/>
  <c r="L123" i="134"/>
  <c r="K123" i="134"/>
  <c r="I123" i="134"/>
  <c r="G123" i="134"/>
  <c r="C123" i="134"/>
  <c r="C146" i="134" s="1"/>
  <c r="C147" i="134" s="1"/>
  <c r="L122" i="134"/>
  <c r="K122" i="134"/>
  <c r="L121" i="134"/>
  <c r="I121" i="134"/>
  <c r="G121" i="134"/>
  <c r="K121" i="134" s="1"/>
  <c r="L120" i="134"/>
  <c r="I120" i="134"/>
  <c r="G120" i="134"/>
  <c r="I117" i="134"/>
  <c r="H117" i="134"/>
  <c r="G117" i="134"/>
  <c r="E117" i="134"/>
  <c r="C117" i="134"/>
  <c r="L116" i="134"/>
  <c r="K116" i="134"/>
  <c r="K115" i="134"/>
  <c r="K117" i="134" s="1"/>
  <c r="J115" i="134"/>
  <c r="J117" i="134" s="1"/>
  <c r="F115" i="134"/>
  <c r="F117" i="134" s="1"/>
  <c r="D115" i="134"/>
  <c r="D117" i="134" s="1"/>
  <c r="I93" i="134"/>
  <c r="H93" i="134"/>
  <c r="D93" i="134"/>
  <c r="J92" i="134"/>
  <c r="J93" i="134" s="1"/>
  <c r="I92" i="134"/>
  <c r="H92" i="134"/>
  <c r="G92" i="134"/>
  <c r="G93" i="134" s="1"/>
  <c r="F92" i="134"/>
  <c r="F93" i="134" s="1"/>
  <c r="D92" i="134"/>
  <c r="L91" i="134"/>
  <c r="K91" i="134"/>
  <c r="L90" i="134"/>
  <c r="K90" i="134"/>
  <c r="L89" i="134"/>
  <c r="K89" i="134"/>
  <c r="L88" i="134"/>
  <c r="K88" i="134"/>
  <c r="L87" i="134"/>
  <c r="K87" i="134"/>
  <c r="L86" i="134"/>
  <c r="K86" i="134"/>
  <c r="L85" i="134"/>
  <c r="K85" i="134"/>
  <c r="L84" i="134"/>
  <c r="K84" i="134"/>
  <c r="L83" i="134"/>
  <c r="K83" i="134"/>
  <c r="L82" i="134"/>
  <c r="K82" i="134"/>
  <c r="L81" i="134"/>
  <c r="K81" i="134"/>
  <c r="L80" i="134"/>
  <c r="K80" i="134"/>
  <c r="L79" i="134"/>
  <c r="K79" i="134"/>
  <c r="L78" i="134"/>
  <c r="K78" i="134"/>
  <c r="L77" i="134"/>
  <c r="K77" i="134"/>
  <c r="L76" i="134"/>
  <c r="K76" i="134"/>
  <c r="L75" i="134"/>
  <c r="K75" i="134"/>
  <c r="L74" i="134"/>
  <c r="K74" i="134"/>
  <c r="L73" i="134"/>
  <c r="K73" i="134"/>
  <c r="L72" i="134"/>
  <c r="K72" i="134"/>
  <c r="L71" i="134"/>
  <c r="K71" i="134"/>
  <c r="L70" i="134"/>
  <c r="K70" i="134"/>
  <c r="L69" i="134"/>
  <c r="G69" i="134"/>
  <c r="E69" i="134"/>
  <c r="E92" i="134" s="1"/>
  <c r="E93" i="134" s="1"/>
  <c r="C69" i="134"/>
  <c r="C92" i="134" s="1"/>
  <c r="C93" i="134" s="1"/>
  <c r="L68" i="134"/>
  <c r="K68" i="134"/>
  <c r="L67" i="134"/>
  <c r="K67" i="134"/>
  <c r="L66" i="134"/>
  <c r="L92" i="134" s="1"/>
  <c r="K66" i="134"/>
  <c r="J63" i="134"/>
  <c r="I63" i="134"/>
  <c r="H63" i="134"/>
  <c r="G63" i="134"/>
  <c r="F63" i="134"/>
  <c r="E63" i="134"/>
  <c r="D63" i="134"/>
  <c r="C63" i="134"/>
  <c r="L62" i="134"/>
  <c r="L61" i="134"/>
  <c r="L60" i="134"/>
  <c r="L63" i="134" s="1"/>
  <c r="K60" i="134"/>
  <c r="K63" i="134" s="1"/>
  <c r="B57" i="134"/>
  <c r="J50" i="134"/>
  <c r="F50" i="134"/>
  <c r="C50" i="134"/>
  <c r="J49" i="134"/>
  <c r="I49" i="134"/>
  <c r="I50" i="134" s="1"/>
  <c r="H49" i="134"/>
  <c r="H50" i="134" s="1"/>
  <c r="F49" i="134"/>
  <c r="D49" i="134"/>
  <c r="D50" i="134" s="1"/>
  <c r="C49" i="134"/>
  <c r="L48" i="134"/>
  <c r="K48" i="134"/>
  <c r="C198" i="134" s="1"/>
  <c r="E209" i="135" s="1"/>
  <c r="L47" i="134"/>
  <c r="D197" i="134" s="1"/>
  <c r="F208" i="135" s="1"/>
  <c r="K47" i="134"/>
  <c r="C197" i="134" s="1"/>
  <c r="E208" i="135" s="1"/>
  <c r="L46" i="134"/>
  <c r="E46" i="134"/>
  <c r="E49" i="134" s="1"/>
  <c r="E50" i="134" s="1"/>
  <c r="L45" i="134"/>
  <c r="D195" i="134" s="1"/>
  <c r="F206" i="135" s="1"/>
  <c r="K45" i="134"/>
  <c r="L44" i="134"/>
  <c r="K44" i="134"/>
  <c r="C194" i="134" s="1"/>
  <c r="E205" i="135" s="1"/>
  <c r="L43" i="134"/>
  <c r="D193" i="134" s="1"/>
  <c r="F204" i="135" s="1"/>
  <c r="K43" i="134"/>
  <c r="C193" i="134" s="1"/>
  <c r="E204" i="135" s="1"/>
  <c r="L42" i="134"/>
  <c r="K42" i="134"/>
  <c r="C192" i="134" s="1"/>
  <c r="E203" i="135" s="1"/>
  <c r="L41" i="134"/>
  <c r="D191" i="134" s="1"/>
  <c r="F202" i="135" s="1"/>
  <c r="K41" i="134"/>
  <c r="C191" i="134" s="1"/>
  <c r="E202" i="135" s="1"/>
  <c r="L40" i="134"/>
  <c r="K40" i="134"/>
  <c r="C190" i="134" s="1"/>
  <c r="E201" i="135" s="1"/>
  <c r="L39" i="134"/>
  <c r="D189" i="134" s="1"/>
  <c r="F200" i="135" s="1"/>
  <c r="K39" i="134"/>
  <c r="C189" i="134" s="1"/>
  <c r="E200" i="135" s="1"/>
  <c r="L38" i="134"/>
  <c r="K38" i="134"/>
  <c r="C188" i="134" s="1"/>
  <c r="E199" i="135" s="1"/>
  <c r="L37" i="134"/>
  <c r="D187" i="134" s="1"/>
  <c r="F198" i="135" s="1"/>
  <c r="K37" i="134"/>
  <c r="L36" i="134"/>
  <c r="K36" i="134"/>
  <c r="C186" i="134" s="1"/>
  <c r="E197" i="135" s="1"/>
  <c r="L35" i="134"/>
  <c r="D185" i="134" s="1"/>
  <c r="F196" i="135" s="1"/>
  <c r="K35" i="134"/>
  <c r="C185" i="134" s="1"/>
  <c r="E196" i="135" s="1"/>
  <c r="L34" i="134"/>
  <c r="K34" i="134"/>
  <c r="C184" i="134" s="1"/>
  <c r="E195" i="135" s="1"/>
  <c r="L33" i="134"/>
  <c r="D183" i="134" s="1"/>
  <c r="F194" i="135" s="1"/>
  <c r="K33" i="134"/>
  <c r="C183" i="134" s="1"/>
  <c r="E194" i="135" s="1"/>
  <c r="L32" i="134"/>
  <c r="K32" i="134"/>
  <c r="C182" i="134" s="1"/>
  <c r="E193" i="135" s="1"/>
  <c r="L31" i="134"/>
  <c r="D181" i="134" s="1"/>
  <c r="F192" i="135" s="1"/>
  <c r="K31" i="134"/>
  <c r="C181" i="134" s="1"/>
  <c r="E192" i="135" s="1"/>
  <c r="L30" i="134"/>
  <c r="K30" i="134"/>
  <c r="C180" i="134" s="1"/>
  <c r="E191" i="135" s="1"/>
  <c r="L29" i="134"/>
  <c r="D179" i="134" s="1"/>
  <c r="F190" i="135" s="1"/>
  <c r="K29" i="134"/>
  <c r="L28" i="134"/>
  <c r="K28" i="134"/>
  <c r="C178" i="134" s="1"/>
  <c r="E189" i="135" s="1"/>
  <c r="L27" i="134"/>
  <c r="D177" i="134" s="1"/>
  <c r="F188" i="135" s="1"/>
  <c r="K27" i="134"/>
  <c r="C177" i="134" s="1"/>
  <c r="E188" i="135" s="1"/>
  <c r="L26" i="134"/>
  <c r="K26" i="134"/>
  <c r="G26" i="134"/>
  <c r="G49" i="134" s="1"/>
  <c r="G50" i="134" s="1"/>
  <c r="E26" i="134"/>
  <c r="L25" i="134"/>
  <c r="K25" i="134"/>
  <c r="C175" i="134" s="1"/>
  <c r="E186" i="135" s="1"/>
  <c r="L24" i="134"/>
  <c r="K24" i="134"/>
  <c r="L23" i="134"/>
  <c r="D173" i="134" s="1"/>
  <c r="K23" i="134"/>
  <c r="J20" i="134"/>
  <c r="I20" i="134"/>
  <c r="H20" i="134"/>
  <c r="G20" i="134"/>
  <c r="F20" i="134"/>
  <c r="E20" i="134"/>
  <c r="D20" i="134"/>
  <c r="C20" i="134"/>
  <c r="L19" i="134"/>
  <c r="L18" i="134"/>
  <c r="L20" i="134" s="1"/>
  <c r="K18" i="134"/>
  <c r="K20" i="134" s="1"/>
  <c r="D40" i="133"/>
  <c r="F39" i="133"/>
  <c r="F40" i="133" s="1"/>
  <c r="D39" i="133"/>
  <c r="C39" i="133"/>
  <c r="C40" i="133" s="1"/>
  <c r="E38" i="133"/>
  <c r="G38" i="133" s="1"/>
  <c r="E37" i="133"/>
  <c r="G37" i="133" s="1"/>
  <c r="E36" i="133"/>
  <c r="G36" i="133" s="1"/>
  <c r="E35" i="133"/>
  <c r="G35" i="133" s="1"/>
  <c r="E34" i="133"/>
  <c r="G34" i="133" s="1"/>
  <c r="E33" i="133"/>
  <c r="G33" i="133" s="1"/>
  <c r="E32" i="133"/>
  <c r="G32" i="133" s="1"/>
  <c r="E31" i="133"/>
  <c r="G31" i="133" s="1"/>
  <c r="E30" i="133"/>
  <c r="G30" i="133" s="1"/>
  <c r="E29" i="133"/>
  <c r="G29" i="133" s="1"/>
  <c r="E28" i="133"/>
  <c r="G28" i="133" s="1"/>
  <c r="E27" i="133"/>
  <c r="G27" i="133" s="1"/>
  <c r="E26" i="133"/>
  <c r="G26" i="133" s="1"/>
  <c r="E25" i="133"/>
  <c r="G25" i="133" s="1"/>
  <c r="E24" i="133"/>
  <c r="G24" i="133" s="1"/>
  <c r="E23" i="133"/>
  <c r="G23" i="133" s="1"/>
  <c r="E22" i="133"/>
  <c r="G22" i="133" s="1"/>
  <c r="E21" i="133"/>
  <c r="G21" i="133" s="1"/>
  <c r="E20" i="133"/>
  <c r="G20" i="133" s="1"/>
  <c r="E19" i="133"/>
  <c r="G19" i="133" s="1"/>
  <c r="E18" i="133"/>
  <c r="G18" i="133" s="1"/>
  <c r="E17" i="133"/>
  <c r="G17" i="133" s="1"/>
  <c r="E16" i="133"/>
  <c r="G16" i="133" s="1"/>
  <c r="E15" i="133"/>
  <c r="G15" i="133" s="1"/>
  <c r="E14" i="133"/>
  <c r="E39" i="133" s="1"/>
  <c r="E40" i="133" s="1"/>
  <c r="E13" i="133"/>
  <c r="G13" i="133" s="1"/>
  <c r="E12" i="133"/>
  <c r="F10" i="133"/>
  <c r="D10" i="133"/>
  <c r="C10" i="133"/>
  <c r="E9" i="133"/>
  <c r="E10" i="133" s="1"/>
  <c r="F8" i="133"/>
  <c r="F12" i="133" s="1"/>
  <c r="E8" i="133"/>
  <c r="C8" i="133"/>
  <c r="C12" i="133" s="1"/>
  <c r="G6" i="133"/>
  <c r="F6" i="133"/>
  <c r="D6" i="133"/>
  <c r="C6" i="133"/>
  <c r="G5" i="133"/>
  <c r="E5" i="133"/>
  <c r="E6" i="133" s="1"/>
  <c r="F40" i="132"/>
  <c r="F39" i="132"/>
  <c r="D39" i="132"/>
  <c r="D40" i="132" s="1"/>
  <c r="C39" i="132"/>
  <c r="C40" i="132" s="1"/>
  <c r="G38" i="132"/>
  <c r="E38" i="132"/>
  <c r="E37" i="132"/>
  <c r="G37" i="132" s="1"/>
  <c r="G36" i="132"/>
  <c r="E36" i="132"/>
  <c r="E35" i="132"/>
  <c r="G35" i="132" s="1"/>
  <c r="G34" i="132"/>
  <c r="E34" i="132"/>
  <c r="E33" i="132"/>
  <c r="G33" i="132" s="1"/>
  <c r="G32" i="132"/>
  <c r="E32" i="132"/>
  <c r="E31" i="132"/>
  <c r="G31" i="132" s="1"/>
  <c r="G30" i="132"/>
  <c r="E30" i="132"/>
  <c r="E29" i="132"/>
  <c r="G29" i="132" s="1"/>
  <c r="G28" i="132"/>
  <c r="E28" i="132"/>
  <c r="E27" i="132"/>
  <c r="G27" i="132" s="1"/>
  <c r="G26" i="132"/>
  <c r="E26" i="132"/>
  <c r="E25" i="132"/>
  <c r="G25" i="132" s="1"/>
  <c r="G24" i="132"/>
  <c r="E24" i="132"/>
  <c r="E23" i="132"/>
  <c r="G23" i="132" s="1"/>
  <c r="G22" i="132"/>
  <c r="E22" i="132"/>
  <c r="E21" i="132"/>
  <c r="G21" i="132" s="1"/>
  <c r="G20" i="132"/>
  <c r="E20" i="132"/>
  <c r="E19" i="132"/>
  <c r="G19" i="132" s="1"/>
  <c r="G18" i="132"/>
  <c r="E18" i="132"/>
  <c r="E17" i="132"/>
  <c r="G17" i="132" s="1"/>
  <c r="G16" i="132"/>
  <c r="E16" i="132"/>
  <c r="E15" i="132"/>
  <c r="G15" i="132" s="1"/>
  <c r="G14" i="132"/>
  <c r="E14" i="132"/>
  <c r="E13" i="132"/>
  <c r="E39" i="132" s="1"/>
  <c r="F12" i="132"/>
  <c r="G10" i="132"/>
  <c r="F10" i="132"/>
  <c r="D10" i="132"/>
  <c r="C10" i="132"/>
  <c r="G9" i="132"/>
  <c r="E9" i="132"/>
  <c r="E10" i="132" s="1"/>
  <c r="F8" i="132"/>
  <c r="E8" i="132"/>
  <c r="E12" i="132" s="1"/>
  <c r="C8" i="132"/>
  <c r="C12" i="132" s="1"/>
  <c r="F6" i="132"/>
  <c r="D6" i="132"/>
  <c r="C6" i="132"/>
  <c r="E5" i="132"/>
  <c r="E6" i="132" s="1"/>
  <c r="B14" i="131"/>
  <c r="B22" i="130"/>
  <c r="M56" i="140" l="1"/>
  <c r="M58" i="140"/>
  <c r="M60" i="140"/>
  <c r="M62" i="140"/>
  <c r="M64" i="140"/>
  <c r="M66" i="140"/>
  <c r="M68" i="140"/>
  <c r="M63" i="140"/>
  <c r="N36" i="140"/>
  <c r="N57" i="140" s="1"/>
  <c r="N38" i="140"/>
  <c r="N59" i="140" s="1"/>
  <c r="N40" i="140"/>
  <c r="N61" i="140" s="1"/>
  <c r="N48" i="140"/>
  <c r="N69" i="140" s="1"/>
  <c r="K29" i="140"/>
  <c r="M34" i="140"/>
  <c r="M50" i="140" s="1"/>
  <c r="M55" i="140"/>
  <c r="N34" i="140"/>
  <c r="N42" i="140"/>
  <c r="N63" i="140" s="1"/>
  <c r="L29" i="140"/>
  <c r="N44" i="140"/>
  <c r="N65" i="140" s="1"/>
  <c r="N46" i="140"/>
  <c r="N67" i="140" s="1"/>
  <c r="C170" i="134"/>
  <c r="E181" i="135" s="1"/>
  <c r="L93" i="134"/>
  <c r="F184" i="135"/>
  <c r="D174" i="134"/>
  <c r="F185" i="135" s="1"/>
  <c r="K69" i="134"/>
  <c r="K92" i="134" s="1"/>
  <c r="K93" i="134" s="1"/>
  <c r="L146" i="134"/>
  <c r="H147" i="134"/>
  <c r="I21" i="136"/>
  <c r="K18" i="136"/>
  <c r="L49" i="137"/>
  <c r="L50" i="137" s="1"/>
  <c r="L63" i="137"/>
  <c r="L93" i="137"/>
  <c r="F211" i="138"/>
  <c r="D147" i="134"/>
  <c r="D176" i="134"/>
  <c r="F187" i="135" s="1"/>
  <c r="D178" i="134"/>
  <c r="F189" i="135" s="1"/>
  <c r="D180" i="134"/>
  <c r="F191" i="135" s="1"/>
  <c r="D182" i="134"/>
  <c r="F193" i="135" s="1"/>
  <c r="D184" i="134"/>
  <c r="F195" i="135" s="1"/>
  <c r="D186" i="134"/>
  <c r="F197" i="135" s="1"/>
  <c r="D188" i="134"/>
  <c r="F199" i="135" s="1"/>
  <c r="D190" i="134"/>
  <c r="F201" i="135" s="1"/>
  <c r="D192" i="134"/>
  <c r="F203" i="135" s="1"/>
  <c r="D194" i="134"/>
  <c r="F205" i="135" s="1"/>
  <c r="K46" i="134"/>
  <c r="C196" i="134" s="1"/>
  <c r="E207" i="135" s="1"/>
  <c r="L115" i="134"/>
  <c r="L117" i="134" s="1"/>
  <c r="D170" i="134" s="1"/>
  <c r="F181" i="135" s="1"/>
  <c r="G146" i="134"/>
  <c r="G147" i="134" s="1"/>
  <c r="K120" i="134"/>
  <c r="K146" i="134" s="1"/>
  <c r="K147" i="134" s="1"/>
  <c r="J147" i="134"/>
  <c r="D170" i="137"/>
  <c r="F181" i="138" s="1"/>
  <c r="C173" i="137"/>
  <c r="C44" i="139"/>
  <c r="C43" i="139"/>
  <c r="L49" i="134"/>
  <c r="L50" i="134" s="1"/>
  <c r="D175" i="134"/>
  <c r="F186" i="135" s="1"/>
  <c r="C174" i="134"/>
  <c r="E185" i="135" s="1"/>
  <c r="D196" i="134"/>
  <c r="F207" i="135" s="1"/>
  <c r="D198" i="134"/>
  <c r="F209" i="135" s="1"/>
  <c r="F147" i="134"/>
  <c r="C44" i="136"/>
  <c r="K29" i="136"/>
  <c r="K38" i="136"/>
  <c r="C170" i="137"/>
  <c r="E181" i="138" s="1"/>
  <c r="K50" i="137"/>
  <c r="K146" i="137"/>
  <c r="K147" i="137" s="1"/>
  <c r="B45" i="139"/>
  <c r="K38" i="139"/>
  <c r="D173" i="137"/>
  <c r="D199" i="137" s="1"/>
  <c r="D200" i="137" s="1"/>
  <c r="J21" i="139"/>
  <c r="J21" i="136"/>
  <c r="J37" i="136"/>
  <c r="J38" i="136" s="1"/>
  <c r="E40" i="132"/>
  <c r="G5" i="132"/>
  <c r="G6" i="132" s="1"/>
  <c r="G13" i="132"/>
  <c r="G39" i="132" s="1"/>
  <c r="G40" i="132" s="1"/>
  <c r="G9" i="133"/>
  <c r="G10" i="133" s="1"/>
  <c r="G14" i="133"/>
  <c r="G39" i="133" s="1"/>
  <c r="G40" i="133" s="1"/>
  <c r="D92" i="129"/>
  <c r="C92" i="129"/>
  <c r="D90" i="129"/>
  <c r="C90" i="129"/>
  <c r="D88" i="129"/>
  <c r="C88" i="129"/>
  <c r="D86" i="129"/>
  <c r="C86" i="129"/>
  <c r="D84" i="129"/>
  <c r="C84" i="129"/>
  <c r="D82" i="129"/>
  <c r="C82" i="129"/>
  <c r="D80" i="129"/>
  <c r="C80" i="129"/>
  <c r="D78" i="129"/>
  <c r="C78" i="129"/>
  <c r="J71" i="129"/>
  <c r="I71" i="129"/>
  <c r="H71" i="129"/>
  <c r="G71" i="129"/>
  <c r="F71" i="129"/>
  <c r="E71" i="129"/>
  <c r="D71" i="129"/>
  <c r="C71" i="129"/>
  <c r="L70" i="129"/>
  <c r="K70" i="129"/>
  <c r="L69" i="129"/>
  <c r="K69" i="129"/>
  <c r="L68" i="129"/>
  <c r="K68" i="129"/>
  <c r="L67" i="129"/>
  <c r="K67" i="129"/>
  <c r="L66" i="129"/>
  <c r="K66" i="129"/>
  <c r="L65" i="129"/>
  <c r="K65" i="129"/>
  <c r="L64" i="129"/>
  <c r="K64" i="129"/>
  <c r="L63" i="129"/>
  <c r="K63" i="129"/>
  <c r="L62" i="129"/>
  <c r="K62" i="129"/>
  <c r="L61" i="129"/>
  <c r="K61" i="129"/>
  <c r="L60" i="129"/>
  <c r="K60" i="129"/>
  <c r="L59" i="129"/>
  <c r="K59" i="129"/>
  <c r="L58" i="129"/>
  <c r="K58" i="129"/>
  <c r="L57" i="129"/>
  <c r="K57" i="129"/>
  <c r="L56" i="129"/>
  <c r="K56" i="129"/>
  <c r="L55" i="129"/>
  <c r="L71" i="129" s="1"/>
  <c r="K55" i="129"/>
  <c r="K71" i="129" s="1"/>
  <c r="J50" i="129"/>
  <c r="I50" i="129"/>
  <c r="H50" i="129"/>
  <c r="G50" i="129"/>
  <c r="F50" i="129"/>
  <c r="E50" i="129"/>
  <c r="D50" i="129"/>
  <c r="C50" i="129"/>
  <c r="N49" i="129"/>
  <c r="N70" i="129" s="1"/>
  <c r="M49" i="129"/>
  <c r="M70" i="129" s="1"/>
  <c r="L49" i="129"/>
  <c r="K49" i="129"/>
  <c r="L48" i="129"/>
  <c r="K48" i="129"/>
  <c r="N47" i="129"/>
  <c r="N68" i="129" s="1"/>
  <c r="M47" i="129"/>
  <c r="M68" i="129" s="1"/>
  <c r="L47" i="129"/>
  <c r="K47" i="129"/>
  <c r="L46" i="129"/>
  <c r="K46" i="129"/>
  <c r="N45" i="129"/>
  <c r="N66" i="129" s="1"/>
  <c r="M45" i="129"/>
  <c r="M66" i="129" s="1"/>
  <c r="L45" i="129"/>
  <c r="K45" i="129"/>
  <c r="L44" i="129"/>
  <c r="K44" i="129"/>
  <c r="N43" i="129"/>
  <c r="N64" i="129" s="1"/>
  <c r="M43" i="129"/>
  <c r="M64" i="129" s="1"/>
  <c r="L43" i="129"/>
  <c r="K43" i="129"/>
  <c r="L42" i="129"/>
  <c r="K42" i="129"/>
  <c r="N41" i="129"/>
  <c r="N62" i="129" s="1"/>
  <c r="M41" i="129"/>
  <c r="M62" i="129" s="1"/>
  <c r="L41" i="129"/>
  <c r="K41" i="129"/>
  <c r="L40" i="129"/>
  <c r="K40" i="129"/>
  <c r="N39" i="129"/>
  <c r="N60" i="129" s="1"/>
  <c r="M39" i="129"/>
  <c r="M60" i="129" s="1"/>
  <c r="L39" i="129"/>
  <c r="K39" i="129"/>
  <c r="L38" i="129"/>
  <c r="K38" i="129"/>
  <c r="N37" i="129"/>
  <c r="N58" i="129" s="1"/>
  <c r="M37" i="129"/>
  <c r="M58" i="129" s="1"/>
  <c r="L37" i="129"/>
  <c r="K37" i="129"/>
  <c r="L36" i="129"/>
  <c r="K36" i="129"/>
  <c r="N35" i="129"/>
  <c r="N56" i="129" s="1"/>
  <c r="M35" i="129"/>
  <c r="M56" i="129" s="1"/>
  <c r="L35" i="129"/>
  <c r="K35" i="129"/>
  <c r="L34" i="129"/>
  <c r="L50" i="129" s="1"/>
  <c r="K34" i="129"/>
  <c r="K50" i="129" s="1"/>
  <c r="J29" i="129"/>
  <c r="I29" i="129"/>
  <c r="H29" i="129"/>
  <c r="G29" i="129"/>
  <c r="F29" i="129"/>
  <c r="E29" i="129"/>
  <c r="D29" i="129"/>
  <c r="C29" i="129"/>
  <c r="L28" i="129"/>
  <c r="K28" i="129"/>
  <c r="L27" i="129"/>
  <c r="D91" i="129" s="1"/>
  <c r="K27" i="129"/>
  <c r="M48" i="129" s="1"/>
  <c r="M69" i="129" s="1"/>
  <c r="L26" i="129"/>
  <c r="K26" i="129"/>
  <c r="L25" i="129"/>
  <c r="D89" i="129" s="1"/>
  <c r="K25" i="129"/>
  <c r="M46" i="129" s="1"/>
  <c r="M67" i="129" s="1"/>
  <c r="L24" i="129"/>
  <c r="K24" i="129"/>
  <c r="L23" i="129"/>
  <c r="D87" i="129" s="1"/>
  <c r="K23" i="129"/>
  <c r="C87" i="129" s="1"/>
  <c r="L22" i="129"/>
  <c r="K22" i="129"/>
  <c r="L21" i="129"/>
  <c r="D85" i="129" s="1"/>
  <c r="K21" i="129"/>
  <c r="M42" i="129" s="1"/>
  <c r="M63" i="129" s="1"/>
  <c r="L20" i="129"/>
  <c r="K20" i="129"/>
  <c r="L19" i="129"/>
  <c r="D83" i="129" s="1"/>
  <c r="K19" i="129"/>
  <c r="C83" i="129" s="1"/>
  <c r="L18" i="129"/>
  <c r="K18" i="129"/>
  <c r="L17" i="129"/>
  <c r="D81" i="129" s="1"/>
  <c r="K17" i="129"/>
  <c r="M38" i="129" s="1"/>
  <c r="M59" i="129" s="1"/>
  <c r="L16" i="129"/>
  <c r="K16" i="129"/>
  <c r="L15" i="129"/>
  <c r="D79" i="129" s="1"/>
  <c r="K15" i="129"/>
  <c r="M36" i="129" s="1"/>
  <c r="M57" i="129" s="1"/>
  <c r="L14" i="129"/>
  <c r="K14" i="129"/>
  <c r="L13" i="129"/>
  <c r="D77" i="129" s="1"/>
  <c r="D93" i="129" s="1"/>
  <c r="K13" i="129"/>
  <c r="C77" i="129" s="1"/>
  <c r="B14" i="128"/>
  <c r="B22" i="127"/>
  <c r="I38" i="126"/>
  <c r="H38" i="126"/>
  <c r="G38" i="126"/>
  <c r="F38" i="126"/>
  <c r="E38" i="126"/>
  <c r="D38" i="126"/>
  <c r="C38" i="126"/>
  <c r="B38" i="126"/>
  <c r="K37" i="126"/>
  <c r="J37" i="126"/>
  <c r="K36" i="126"/>
  <c r="K38" i="126" s="1"/>
  <c r="J36" i="126"/>
  <c r="J38" i="126" s="1"/>
  <c r="I29" i="126"/>
  <c r="H29" i="126"/>
  <c r="G29" i="126"/>
  <c r="F29" i="126"/>
  <c r="E29" i="126"/>
  <c r="D29" i="126"/>
  <c r="C29" i="126"/>
  <c r="B29" i="126"/>
  <c r="K28" i="126"/>
  <c r="J28" i="126"/>
  <c r="K27" i="126"/>
  <c r="K29" i="126" s="1"/>
  <c r="J27" i="126"/>
  <c r="J29" i="126" s="1"/>
  <c r="I21" i="126"/>
  <c r="H21" i="126"/>
  <c r="G21" i="126"/>
  <c r="F21" i="126"/>
  <c r="E21" i="126"/>
  <c r="D21" i="126"/>
  <c r="C21" i="126"/>
  <c r="B21" i="126"/>
  <c r="K20" i="126"/>
  <c r="J20" i="126"/>
  <c r="K19" i="126"/>
  <c r="C44" i="126" s="1"/>
  <c r="J19" i="126"/>
  <c r="B44" i="126" s="1"/>
  <c r="K18" i="126"/>
  <c r="C43" i="126" s="1"/>
  <c r="J18" i="126"/>
  <c r="B43" i="126" s="1"/>
  <c r="B45" i="126" s="1"/>
  <c r="F210" i="125"/>
  <c r="J152" i="125"/>
  <c r="I152" i="125"/>
  <c r="H152" i="125"/>
  <c r="G152" i="125"/>
  <c r="F152" i="125"/>
  <c r="E152" i="125"/>
  <c r="D152" i="125"/>
  <c r="C152" i="125"/>
  <c r="J136" i="125"/>
  <c r="I136" i="125"/>
  <c r="H136" i="125"/>
  <c r="G136" i="125"/>
  <c r="F136" i="125"/>
  <c r="E136" i="125"/>
  <c r="D136" i="125"/>
  <c r="C136" i="125"/>
  <c r="C128" i="125" s="1"/>
  <c r="J128" i="125"/>
  <c r="I128" i="125"/>
  <c r="H128" i="125"/>
  <c r="G128" i="125"/>
  <c r="F128" i="125"/>
  <c r="E128" i="125"/>
  <c r="D128" i="125"/>
  <c r="J102" i="125"/>
  <c r="I102" i="125"/>
  <c r="H102" i="125"/>
  <c r="G102" i="125"/>
  <c r="F102" i="125"/>
  <c r="E102" i="125"/>
  <c r="D102" i="125"/>
  <c r="C102" i="125"/>
  <c r="J86" i="125"/>
  <c r="I86" i="125"/>
  <c r="H86" i="125"/>
  <c r="G86" i="125"/>
  <c r="F86" i="125"/>
  <c r="E86" i="125"/>
  <c r="D86" i="125"/>
  <c r="C86" i="125"/>
  <c r="J78" i="125"/>
  <c r="I78" i="125"/>
  <c r="H78" i="125"/>
  <c r="G78" i="125"/>
  <c r="F78" i="125"/>
  <c r="E78" i="125"/>
  <c r="D78" i="125"/>
  <c r="C78" i="125"/>
  <c r="J43" i="125"/>
  <c r="I43" i="125"/>
  <c r="H43" i="125"/>
  <c r="G43" i="125"/>
  <c r="F43" i="125"/>
  <c r="E43" i="125"/>
  <c r="D43" i="125"/>
  <c r="C43" i="125"/>
  <c r="J27" i="125"/>
  <c r="I27" i="125"/>
  <c r="H27" i="125"/>
  <c r="G27" i="125"/>
  <c r="G19" i="125" s="1"/>
  <c r="F27" i="125"/>
  <c r="E27" i="125"/>
  <c r="D27" i="125"/>
  <c r="C27" i="125"/>
  <c r="C19" i="125" s="1"/>
  <c r="J19" i="125"/>
  <c r="I19" i="125"/>
  <c r="H19" i="125"/>
  <c r="F19" i="125"/>
  <c r="E19" i="125"/>
  <c r="D19" i="125"/>
  <c r="C147" i="124"/>
  <c r="J146" i="124"/>
  <c r="J147" i="124" s="1"/>
  <c r="I146" i="124"/>
  <c r="I147" i="124" s="1"/>
  <c r="H146" i="124"/>
  <c r="H147" i="124" s="1"/>
  <c r="G146" i="124"/>
  <c r="F146" i="124"/>
  <c r="F147" i="124" s="1"/>
  <c r="E146" i="124"/>
  <c r="E147" i="124" s="1"/>
  <c r="D146" i="124"/>
  <c r="D147" i="124" s="1"/>
  <c r="C146" i="124"/>
  <c r="L145" i="124"/>
  <c r="K145" i="124"/>
  <c r="L144" i="124"/>
  <c r="K144" i="124"/>
  <c r="L143" i="124"/>
  <c r="K143" i="124"/>
  <c r="L142" i="124"/>
  <c r="K142" i="124"/>
  <c r="L141" i="124"/>
  <c r="K141" i="124"/>
  <c r="L140" i="124"/>
  <c r="K140" i="124"/>
  <c r="L139" i="124"/>
  <c r="K139" i="124"/>
  <c r="L138" i="124"/>
  <c r="K138" i="124"/>
  <c r="L137" i="124"/>
  <c r="K137" i="124"/>
  <c r="L136" i="124"/>
  <c r="K136" i="124"/>
  <c r="L135" i="124"/>
  <c r="K135" i="124"/>
  <c r="L134" i="124"/>
  <c r="K134" i="124"/>
  <c r="L133" i="124"/>
  <c r="K133" i="124"/>
  <c r="L132" i="124"/>
  <c r="K132" i="124"/>
  <c r="L131" i="124"/>
  <c r="K131" i="124"/>
  <c r="L130" i="124"/>
  <c r="K130" i="124"/>
  <c r="L129" i="124"/>
  <c r="K129" i="124"/>
  <c r="L128" i="124"/>
  <c r="K128" i="124"/>
  <c r="L127" i="124"/>
  <c r="K127" i="124"/>
  <c r="L126" i="124"/>
  <c r="K126" i="124"/>
  <c r="L125" i="124"/>
  <c r="K125" i="124"/>
  <c r="L124" i="124"/>
  <c r="K124" i="124"/>
  <c r="L123" i="124"/>
  <c r="K123" i="124"/>
  <c r="L122" i="124"/>
  <c r="K122" i="124"/>
  <c r="L121" i="124"/>
  <c r="K121" i="124"/>
  <c r="L120" i="124"/>
  <c r="L146" i="124" s="1"/>
  <c r="K120" i="124"/>
  <c r="K146" i="124" s="1"/>
  <c r="J117" i="124"/>
  <c r="I117" i="124"/>
  <c r="H117" i="124"/>
  <c r="G117" i="124"/>
  <c r="G147" i="124" s="1"/>
  <c r="F117" i="124"/>
  <c r="E117" i="124"/>
  <c r="D117" i="124"/>
  <c r="C117" i="124"/>
  <c r="L116" i="124"/>
  <c r="K116" i="124"/>
  <c r="L115" i="124"/>
  <c r="L117" i="124" s="1"/>
  <c r="K115" i="124"/>
  <c r="K117" i="124" s="1"/>
  <c r="J92" i="124"/>
  <c r="J93" i="124" s="1"/>
  <c r="I92" i="124"/>
  <c r="H92" i="124"/>
  <c r="H93" i="124" s="1"/>
  <c r="G92" i="124"/>
  <c r="G93" i="124" s="1"/>
  <c r="F92" i="124"/>
  <c r="F93" i="124" s="1"/>
  <c r="E92" i="124"/>
  <c r="D92" i="124"/>
  <c r="D93" i="124" s="1"/>
  <c r="C92" i="124"/>
  <c r="C93" i="124" s="1"/>
  <c r="L91" i="124"/>
  <c r="K91" i="124"/>
  <c r="L90" i="124"/>
  <c r="K90" i="124"/>
  <c r="C197" i="124" s="1"/>
  <c r="E208" i="125" s="1"/>
  <c r="L89" i="124"/>
  <c r="K89" i="124"/>
  <c r="L88" i="124"/>
  <c r="K88" i="124"/>
  <c r="C195" i="124" s="1"/>
  <c r="E206" i="125" s="1"/>
  <c r="L87" i="124"/>
  <c r="K87" i="124"/>
  <c r="L86" i="124"/>
  <c r="K86" i="124"/>
  <c r="C193" i="124" s="1"/>
  <c r="E204" i="125" s="1"/>
  <c r="L85" i="124"/>
  <c r="K85" i="124"/>
  <c r="L84" i="124"/>
  <c r="K84" i="124"/>
  <c r="C191" i="124" s="1"/>
  <c r="E202" i="125" s="1"/>
  <c r="L83" i="124"/>
  <c r="K83" i="124"/>
  <c r="L82" i="124"/>
  <c r="K82" i="124"/>
  <c r="C189" i="124" s="1"/>
  <c r="E200" i="125" s="1"/>
  <c r="L81" i="124"/>
  <c r="K81" i="124"/>
  <c r="L80" i="124"/>
  <c r="K80" i="124"/>
  <c r="C187" i="124" s="1"/>
  <c r="E198" i="125" s="1"/>
  <c r="L79" i="124"/>
  <c r="K79" i="124"/>
  <c r="L78" i="124"/>
  <c r="K78" i="124"/>
  <c r="C185" i="124" s="1"/>
  <c r="E196" i="125" s="1"/>
  <c r="L77" i="124"/>
  <c r="K77" i="124"/>
  <c r="L76" i="124"/>
  <c r="K76" i="124"/>
  <c r="C183" i="124" s="1"/>
  <c r="E194" i="125" s="1"/>
  <c r="L75" i="124"/>
  <c r="K75" i="124"/>
  <c r="L74" i="124"/>
  <c r="K74" i="124"/>
  <c r="C181" i="124" s="1"/>
  <c r="E192" i="125" s="1"/>
  <c r="L73" i="124"/>
  <c r="K73" i="124"/>
  <c r="L72" i="124"/>
  <c r="K72" i="124"/>
  <c r="C179" i="124" s="1"/>
  <c r="E190" i="125" s="1"/>
  <c r="L71" i="124"/>
  <c r="K71" i="124"/>
  <c r="L70" i="124"/>
  <c r="K70" i="124"/>
  <c r="C177" i="124" s="1"/>
  <c r="E188" i="125" s="1"/>
  <c r="L69" i="124"/>
  <c r="K69" i="124"/>
  <c r="L68" i="124"/>
  <c r="K68" i="124"/>
  <c r="C175" i="124" s="1"/>
  <c r="E186" i="125" s="1"/>
  <c r="L67" i="124"/>
  <c r="K67" i="124"/>
  <c r="L66" i="124"/>
  <c r="L92" i="124" s="1"/>
  <c r="K66" i="124"/>
  <c r="K92" i="124" s="1"/>
  <c r="K93" i="124" s="1"/>
  <c r="J63" i="124"/>
  <c r="I63" i="124"/>
  <c r="I93" i="124" s="1"/>
  <c r="H63" i="124"/>
  <c r="G63" i="124"/>
  <c r="F63" i="124"/>
  <c r="E63" i="124"/>
  <c r="E93" i="124" s="1"/>
  <c r="D63" i="124"/>
  <c r="C63" i="124"/>
  <c r="L62" i="124"/>
  <c r="L61" i="124"/>
  <c r="L60" i="124"/>
  <c r="K60" i="124"/>
  <c r="K63" i="124" s="1"/>
  <c r="B57" i="124"/>
  <c r="J49" i="124"/>
  <c r="J50" i="124" s="1"/>
  <c r="I49" i="124"/>
  <c r="H49" i="124"/>
  <c r="G49" i="124"/>
  <c r="G50" i="124" s="1"/>
  <c r="F49" i="124"/>
  <c r="F50" i="124" s="1"/>
  <c r="E49" i="124"/>
  <c r="D49" i="124"/>
  <c r="C49" i="124"/>
  <c r="C50" i="124" s="1"/>
  <c r="L48" i="124"/>
  <c r="D198" i="124" s="1"/>
  <c r="K48" i="124"/>
  <c r="C198" i="124" s="1"/>
  <c r="E209" i="125" s="1"/>
  <c r="L47" i="124"/>
  <c r="D197" i="124" s="1"/>
  <c r="K47" i="124"/>
  <c r="L46" i="124"/>
  <c r="D196" i="124" s="1"/>
  <c r="K46" i="124"/>
  <c r="C196" i="124" s="1"/>
  <c r="E207" i="125" s="1"/>
  <c r="L45" i="124"/>
  <c r="D195" i="124" s="1"/>
  <c r="K45" i="124"/>
  <c r="L44" i="124"/>
  <c r="D194" i="124" s="1"/>
  <c r="K44" i="124"/>
  <c r="C194" i="124" s="1"/>
  <c r="E205" i="125" s="1"/>
  <c r="L43" i="124"/>
  <c r="D193" i="124" s="1"/>
  <c r="K43" i="124"/>
  <c r="L42" i="124"/>
  <c r="D192" i="124" s="1"/>
  <c r="K42" i="124"/>
  <c r="C192" i="124" s="1"/>
  <c r="E203" i="125" s="1"/>
  <c r="L41" i="124"/>
  <c r="D191" i="124" s="1"/>
  <c r="K41" i="124"/>
  <c r="L40" i="124"/>
  <c r="D190" i="124" s="1"/>
  <c r="K40" i="124"/>
  <c r="C190" i="124" s="1"/>
  <c r="E201" i="125" s="1"/>
  <c r="L39" i="124"/>
  <c r="D189" i="124" s="1"/>
  <c r="K39" i="124"/>
  <c r="L38" i="124"/>
  <c r="D188" i="124" s="1"/>
  <c r="K38" i="124"/>
  <c r="C188" i="124" s="1"/>
  <c r="E199" i="125" s="1"/>
  <c r="L37" i="124"/>
  <c r="D187" i="124" s="1"/>
  <c r="K37" i="124"/>
  <c r="L36" i="124"/>
  <c r="D186" i="124" s="1"/>
  <c r="K36" i="124"/>
  <c r="C186" i="124" s="1"/>
  <c r="E197" i="125" s="1"/>
  <c r="L35" i="124"/>
  <c r="D185" i="124" s="1"/>
  <c r="K35" i="124"/>
  <c r="L34" i="124"/>
  <c r="D184" i="124" s="1"/>
  <c r="K34" i="124"/>
  <c r="C184" i="124" s="1"/>
  <c r="E195" i="125" s="1"/>
  <c r="L33" i="124"/>
  <c r="D183" i="124" s="1"/>
  <c r="K33" i="124"/>
  <c r="L32" i="124"/>
  <c r="D182" i="124" s="1"/>
  <c r="K32" i="124"/>
  <c r="C182" i="124" s="1"/>
  <c r="E193" i="125" s="1"/>
  <c r="L31" i="124"/>
  <c r="D181" i="124" s="1"/>
  <c r="K31" i="124"/>
  <c r="L30" i="124"/>
  <c r="D180" i="124" s="1"/>
  <c r="K30" i="124"/>
  <c r="C180" i="124" s="1"/>
  <c r="E191" i="125" s="1"/>
  <c r="L29" i="124"/>
  <c r="D179" i="124" s="1"/>
  <c r="K29" i="124"/>
  <c r="L28" i="124"/>
  <c r="D178" i="124" s="1"/>
  <c r="K28" i="124"/>
  <c r="C178" i="124" s="1"/>
  <c r="E189" i="125" s="1"/>
  <c r="L27" i="124"/>
  <c r="D177" i="124" s="1"/>
  <c r="K27" i="124"/>
  <c r="L26" i="124"/>
  <c r="D176" i="124" s="1"/>
  <c r="K26" i="124"/>
  <c r="C176" i="124" s="1"/>
  <c r="E187" i="125" s="1"/>
  <c r="L25" i="124"/>
  <c r="D175" i="124" s="1"/>
  <c r="K25" i="124"/>
  <c r="L24" i="124"/>
  <c r="D174" i="124" s="1"/>
  <c r="K24" i="124"/>
  <c r="C174" i="124" s="1"/>
  <c r="E185" i="125" s="1"/>
  <c r="L23" i="124"/>
  <c r="D173" i="124" s="1"/>
  <c r="K23" i="124"/>
  <c r="K49" i="124" s="1"/>
  <c r="L20" i="124"/>
  <c r="J20" i="124"/>
  <c r="I20" i="124"/>
  <c r="I50" i="124" s="1"/>
  <c r="H20" i="124"/>
  <c r="H50" i="124" s="1"/>
  <c r="G20" i="124"/>
  <c r="F20" i="124"/>
  <c r="E20" i="124"/>
  <c r="E50" i="124" s="1"/>
  <c r="D20" i="124"/>
  <c r="D50" i="124" s="1"/>
  <c r="C20" i="124"/>
  <c r="L19" i="124"/>
  <c r="L18" i="124"/>
  <c r="K18" i="124"/>
  <c r="K20" i="124" s="1"/>
  <c r="I38" i="123"/>
  <c r="H38" i="123"/>
  <c r="G38" i="123"/>
  <c r="F38" i="123"/>
  <c r="E38" i="123"/>
  <c r="B38" i="123"/>
  <c r="D37" i="123"/>
  <c r="D38" i="123" s="1"/>
  <c r="C37" i="123"/>
  <c r="K36" i="123"/>
  <c r="J36" i="123"/>
  <c r="I29" i="123"/>
  <c r="H29" i="123"/>
  <c r="G29" i="123"/>
  <c r="F29" i="123"/>
  <c r="E29" i="123"/>
  <c r="D29" i="123"/>
  <c r="C29" i="123"/>
  <c r="B29" i="123"/>
  <c r="K28" i="123"/>
  <c r="J28" i="123"/>
  <c r="K27" i="123"/>
  <c r="K29" i="123" s="1"/>
  <c r="J27" i="123"/>
  <c r="J29" i="123" s="1"/>
  <c r="I21" i="123"/>
  <c r="H21" i="123"/>
  <c r="G21" i="123"/>
  <c r="F21" i="123"/>
  <c r="E21" i="123"/>
  <c r="D21" i="123"/>
  <c r="C21" i="123"/>
  <c r="B21" i="123"/>
  <c r="K20" i="123"/>
  <c r="J20" i="123"/>
  <c r="K19" i="123"/>
  <c r="J19" i="123"/>
  <c r="K18" i="123"/>
  <c r="C43" i="123" s="1"/>
  <c r="J18" i="123"/>
  <c r="I18" i="123"/>
  <c r="F210" i="122"/>
  <c r="F192" i="122"/>
  <c r="E188" i="122"/>
  <c r="J152" i="122"/>
  <c r="I152" i="122"/>
  <c r="H152" i="122"/>
  <c r="G152" i="122"/>
  <c r="F152" i="122"/>
  <c r="E152" i="122"/>
  <c r="D152" i="122"/>
  <c r="C152" i="122"/>
  <c r="J136" i="122"/>
  <c r="I136" i="122"/>
  <c r="H136" i="122"/>
  <c r="G136" i="122"/>
  <c r="F136" i="122"/>
  <c r="E136" i="122"/>
  <c r="D136" i="122"/>
  <c r="C136" i="122"/>
  <c r="J128" i="122"/>
  <c r="I128" i="122"/>
  <c r="H128" i="122"/>
  <c r="G128" i="122"/>
  <c r="F128" i="122"/>
  <c r="E128" i="122"/>
  <c r="D128" i="122"/>
  <c r="C128" i="122"/>
  <c r="J102" i="122"/>
  <c r="I102" i="122"/>
  <c r="H102" i="122"/>
  <c r="G102" i="122"/>
  <c r="F102" i="122"/>
  <c r="E102" i="122"/>
  <c r="D102" i="122"/>
  <c r="C102" i="122"/>
  <c r="J86" i="122"/>
  <c r="I86" i="122"/>
  <c r="H86" i="122"/>
  <c r="G86" i="122"/>
  <c r="F86" i="122"/>
  <c r="E86" i="122"/>
  <c r="D86" i="122"/>
  <c r="C86" i="122"/>
  <c r="J78" i="122"/>
  <c r="I78" i="122"/>
  <c r="H78" i="122"/>
  <c r="G78" i="122"/>
  <c r="F78" i="122"/>
  <c r="E78" i="122"/>
  <c r="D78" i="122"/>
  <c r="C78" i="122"/>
  <c r="J43" i="122"/>
  <c r="I43" i="122"/>
  <c r="H43" i="122"/>
  <c r="G43" i="122"/>
  <c r="F43" i="122"/>
  <c r="E43" i="122"/>
  <c r="D43" i="122"/>
  <c r="C43" i="122"/>
  <c r="J27" i="122"/>
  <c r="I27" i="122"/>
  <c r="H27" i="122"/>
  <c r="G27" i="122"/>
  <c r="F27" i="122"/>
  <c r="E27" i="122"/>
  <c r="D27" i="122"/>
  <c r="C27" i="122"/>
  <c r="J19" i="122"/>
  <c r="I19" i="122"/>
  <c r="H19" i="122"/>
  <c r="G19" i="122"/>
  <c r="F19" i="122"/>
  <c r="E19" i="122"/>
  <c r="D19" i="122"/>
  <c r="C19" i="122"/>
  <c r="C196" i="121"/>
  <c r="E207" i="122" s="1"/>
  <c r="C188" i="121"/>
  <c r="E199" i="122" s="1"/>
  <c r="C180" i="121"/>
  <c r="E191" i="122" s="1"/>
  <c r="I147" i="121"/>
  <c r="E147" i="121"/>
  <c r="J146" i="121"/>
  <c r="I146" i="121"/>
  <c r="H146" i="121"/>
  <c r="H147" i="121" s="1"/>
  <c r="F146" i="121"/>
  <c r="F147" i="121" s="1"/>
  <c r="E146" i="121"/>
  <c r="D146" i="121"/>
  <c r="D147" i="121" s="1"/>
  <c r="C146" i="121"/>
  <c r="L145" i="121"/>
  <c r="K145" i="121"/>
  <c r="L144" i="121"/>
  <c r="K144" i="121"/>
  <c r="L143" i="121"/>
  <c r="G143" i="121"/>
  <c r="K143" i="121" s="1"/>
  <c r="L142" i="121"/>
  <c r="K142" i="121"/>
  <c r="L141" i="121"/>
  <c r="K141" i="121"/>
  <c r="L140" i="121"/>
  <c r="K140" i="121"/>
  <c r="L139" i="121"/>
  <c r="K139" i="121"/>
  <c r="L138" i="121"/>
  <c r="K138" i="121"/>
  <c r="L137" i="121"/>
  <c r="K137" i="121"/>
  <c r="L136" i="121"/>
  <c r="K136" i="121"/>
  <c r="L135" i="121"/>
  <c r="G135" i="121"/>
  <c r="K135" i="121" s="1"/>
  <c r="L134" i="121"/>
  <c r="K134" i="121"/>
  <c r="L133" i="121"/>
  <c r="K133" i="121"/>
  <c r="L132" i="121"/>
  <c r="K132" i="121"/>
  <c r="L131" i="121"/>
  <c r="K131" i="121"/>
  <c r="G131" i="121"/>
  <c r="L130" i="121"/>
  <c r="G130" i="121"/>
  <c r="K130" i="121" s="1"/>
  <c r="L129" i="121"/>
  <c r="K129" i="121"/>
  <c r="L128" i="121"/>
  <c r="K128" i="121"/>
  <c r="G128" i="121"/>
  <c r="L127" i="121"/>
  <c r="K127" i="121"/>
  <c r="L126" i="121"/>
  <c r="G126" i="121"/>
  <c r="K126" i="121" s="1"/>
  <c r="L125" i="121"/>
  <c r="K125" i="121"/>
  <c r="L124" i="121"/>
  <c r="K124" i="121"/>
  <c r="L123" i="121"/>
  <c r="K123" i="121"/>
  <c r="G123" i="121"/>
  <c r="C123" i="121"/>
  <c r="L122" i="121"/>
  <c r="K122" i="121"/>
  <c r="L121" i="121"/>
  <c r="G121" i="121"/>
  <c r="K121" i="121" s="1"/>
  <c r="C174" i="121" s="1"/>
  <c r="E185" i="122" s="1"/>
  <c r="L120" i="121"/>
  <c r="K120" i="121"/>
  <c r="G120" i="121"/>
  <c r="J117" i="121"/>
  <c r="J147" i="121" s="1"/>
  <c r="I117" i="121"/>
  <c r="H117" i="121"/>
  <c r="G117" i="121"/>
  <c r="E117" i="121"/>
  <c r="D117" i="121"/>
  <c r="C117" i="121"/>
  <c r="L116" i="121"/>
  <c r="K116" i="121"/>
  <c r="L115" i="121"/>
  <c r="L117" i="121" s="1"/>
  <c r="K115" i="121"/>
  <c r="K117" i="121" s="1"/>
  <c r="C170" i="121" s="1"/>
  <c r="E181" i="122" s="1"/>
  <c r="F115" i="121"/>
  <c r="F117" i="121" s="1"/>
  <c r="D115" i="121"/>
  <c r="G93" i="121"/>
  <c r="J92" i="121"/>
  <c r="J93" i="121" s="1"/>
  <c r="I92" i="121"/>
  <c r="I93" i="121" s="1"/>
  <c r="H92" i="121"/>
  <c r="F92" i="121"/>
  <c r="F93" i="121" s="1"/>
  <c r="E92" i="121"/>
  <c r="E93" i="121" s="1"/>
  <c r="D92" i="121"/>
  <c r="L91" i="121"/>
  <c r="K91" i="121"/>
  <c r="C198" i="121" s="1"/>
  <c r="E209" i="122" s="1"/>
  <c r="L90" i="121"/>
  <c r="K90" i="121"/>
  <c r="L89" i="121"/>
  <c r="K89" i="121"/>
  <c r="L88" i="121"/>
  <c r="K88" i="121"/>
  <c r="L87" i="121"/>
  <c r="K87" i="121"/>
  <c r="C194" i="121" s="1"/>
  <c r="E205" i="122" s="1"/>
  <c r="L86" i="121"/>
  <c r="K86" i="121"/>
  <c r="L85" i="121"/>
  <c r="K85" i="121"/>
  <c r="C192" i="121" s="1"/>
  <c r="E203" i="122" s="1"/>
  <c r="L84" i="121"/>
  <c r="K84" i="121"/>
  <c r="L83" i="121"/>
  <c r="K83" i="121"/>
  <c r="C190" i="121" s="1"/>
  <c r="E201" i="122" s="1"/>
  <c r="L82" i="121"/>
  <c r="K82" i="121"/>
  <c r="L81" i="121"/>
  <c r="K81" i="121"/>
  <c r="L80" i="121"/>
  <c r="K80" i="121"/>
  <c r="L79" i="121"/>
  <c r="K79" i="121"/>
  <c r="C186" i="121" s="1"/>
  <c r="E197" i="122" s="1"/>
  <c r="L78" i="121"/>
  <c r="K78" i="121"/>
  <c r="L77" i="121"/>
  <c r="K77" i="121"/>
  <c r="C184" i="121" s="1"/>
  <c r="E195" i="122" s="1"/>
  <c r="L76" i="121"/>
  <c r="K76" i="121"/>
  <c r="L75" i="121"/>
  <c r="K75" i="121"/>
  <c r="C182" i="121" s="1"/>
  <c r="E193" i="122" s="1"/>
  <c r="L74" i="121"/>
  <c r="K74" i="121"/>
  <c r="L73" i="121"/>
  <c r="K73" i="121"/>
  <c r="L72" i="121"/>
  <c r="K72" i="121"/>
  <c r="L71" i="121"/>
  <c r="K71" i="121"/>
  <c r="C178" i="121" s="1"/>
  <c r="E189" i="122" s="1"/>
  <c r="L70" i="121"/>
  <c r="K70" i="121"/>
  <c r="L69" i="121"/>
  <c r="K69" i="121"/>
  <c r="G69" i="121"/>
  <c r="G92" i="121" s="1"/>
  <c r="E69" i="121"/>
  <c r="C69" i="121"/>
  <c r="C92" i="121" s="1"/>
  <c r="C93" i="121" s="1"/>
  <c r="L68" i="121"/>
  <c r="K68" i="121"/>
  <c r="L67" i="121"/>
  <c r="K67" i="121"/>
  <c r="L66" i="121"/>
  <c r="L92" i="121" s="1"/>
  <c r="K66" i="121"/>
  <c r="J63" i="121"/>
  <c r="I63" i="121"/>
  <c r="H63" i="121"/>
  <c r="H93" i="121" s="1"/>
  <c r="G63" i="121"/>
  <c r="F63" i="121"/>
  <c r="E63" i="121"/>
  <c r="D63" i="121"/>
  <c r="D93" i="121" s="1"/>
  <c r="C63" i="121"/>
  <c r="L62" i="121"/>
  <c r="L61" i="121"/>
  <c r="L60" i="121"/>
  <c r="L63" i="121" s="1"/>
  <c r="K60" i="121"/>
  <c r="K63" i="121" s="1"/>
  <c r="B57" i="121"/>
  <c r="I50" i="121"/>
  <c r="J49" i="121"/>
  <c r="I49" i="121"/>
  <c r="H49" i="121"/>
  <c r="H50" i="121" s="1"/>
  <c r="G49" i="121"/>
  <c r="G50" i="121" s="1"/>
  <c r="F49" i="121"/>
  <c r="D49" i="121"/>
  <c r="D50" i="121" s="1"/>
  <c r="C49" i="121"/>
  <c r="C50" i="121" s="1"/>
  <c r="L48" i="121"/>
  <c r="D198" i="121" s="1"/>
  <c r="K48" i="121"/>
  <c r="L47" i="121"/>
  <c r="D197" i="121" s="1"/>
  <c r="K47" i="121"/>
  <c r="C197" i="121" s="1"/>
  <c r="E208" i="122" s="1"/>
  <c r="L46" i="121"/>
  <c r="D196" i="121" s="1"/>
  <c r="E46" i="121"/>
  <c r="K46" i="121" s="1"/>
  <c r="L45" i="121"/>
  <c r="D195" i="121" s="1"/>
  <c r="K45" i="121"/>
  <c r="C195" i="121" s="1"/>
  <c r="E206" i="122" s="1"/>
  <c r="L44" i="121"/>
  <c r="D194" i="121" s="1"/>
  <c r="K44" i="121"/>
  <c r="L43" i="121"/>
  <c r="D193" i="121" s="1"/>
  <c r="K43" i="121"/>
  <c r="C193" i="121" s="1"/>
  <c r="E204" i="122" s="1"/>
  <c r="L42" i="121"/>
  <c r="D192" i="121" s="1"/>
  <c r="K42" i="121"/>
  <c r="L41" i="121"/>
  <c r="D191" i="121" s="1"/>
  <c r="K41" i="121"/>
  <c r="C191" i="121" s="1"/>
  <c r="E202" i="122" s="1"/>
  <c r="L40" i="121"/>
  <c r="D190" i="121" s="1"/>
  <c r="K40" i="121"/>
  <c r="L39" i="121"/>
  <c r="D189" i="121" s="1"/>
  <c r="K39" i="121"/>
  <c r="C189" i="121" s="1"/>
  <c r="E200" i="122" s="1"/>
  <c r="L38" i="121"/>
  <c r="D188" i="121" s="1"/>
  <c r="K38" i="121"/>
  <c r="L37" i="121"/>
  <c r="D187" i="121" s="1"/>
  <c r="K37" i="121"/>
  <c r="C187" i="121" s="1"/>
  <c r="E198" i="122" s="1"/>
  <c r="L36" i="121"/>
  <c r="D186" i="121" s="1"/>
  <c r="K36" i="121"/>
  <c r="L35" i="121"/>
  <c r="D185" i="121" s="1"/>
  <c r="K35" i="121"/>
  <c r="C185" i="121" s="1"/>
  <c r="E196" i="122" s="1"/>
  <c r="L34" i="121"/>
  <c r="D184" i="121" s="1"/>
  <c r="K34" i="121"/>
  <c r="L33" i="121"/>
  <c r="D183" i="121" s="1"/>
  <c r="K33" i="121"/>
  <c r="L32" i="121"/>
  <c r="D182" i="121" s="1"/>
  <c r="K32" i="121"/>
  <c r="L31" i="121"/>
  <c r="D181" i="121" s="1"/>
  <c r="K31" i="121"/>
  <c r="L30" i="121"/>
  <c r="D180" i="121" s="1"/>
  <c r="K30" i="121"/>
  <c r="L29" i="121"/>
  <c r="D179" i="121" s="1"/>
  <c r="K29" i="121"/>
  <c r="C179" i="121" s="1"/>
  <c r="E190" i="122" s="1"/>
  <c r="L28" i="121"/>
  <c r="D178" i="121" s="1"/>
  <c r="K28" i="121"/>
  <c r="L27" i="121"/>
  <c r="D177" i="121" s="1"/>
  <c r="K27" i="121"/>
  <c r="C177" i="121" s="1"/>
  <c r="L26" i="121"/>
  <c r="D176" i="121" s="1"/>
  <c r="G26" i="121"/>
  <c r="K26" i="121" s="1"/>
  <c r="C176" i="121" s="1"/>
  <c r="E187" i="122" s="1"/>
  <c r="E26" i="121"/>
  <c r="E49" i="121" s="1"/>
  <c r="E50" i="121" s="1"/>
  <c r="L25" i="121"/>
  <c r="D175" i="121" s="1"/>
  <c r="K25" i="121"/>
  <c r="C175" i="121" s="1"/>
  <c r="E186" i="122" s="1"/>
  <c r="L24" i="121"/>
  <c r="D174" i="121" s="1"/>
  <c r="K24" i="121"/>
  <c r="L23" i="121"/>
  <c r="K23" i="121"/>
  <c r="C173" i="121" s="1"/>
  <c r="L20" i="121"/>
  <c r="J20" i="121"/>
  <c r="J50" i="121" s="1"/>
  <c r="I20" i="121"/>
  <c r="H20" i="121"/>
  <c r="G20" i="121"/>
  <c r="F20" i="121"/>
  <c r="F50" i="121" s="1"/>
  <c r="E20" i="121"/>
  <c r="D20" i="121"/>
  <c r="C20" i="121"/>
  <c r="L19" i="121"/>
  <c r="L18" i="121"/>
  <c r="K18" i="121"/>
  <c r="K20" i="121" s="1"/>
  <c r="F40" i="120"/>
  <c r="D40" i="120"/>
  <c r="F39" i="120"/>
  <c r="D39" i="120"/>
  <c r="C39" i="120"/>
  <c r="C40" i="120" s="1"/>
  <c r="E38" i="120"/>
  <c r="G38" i="120" s="1"/>
  <c r="E37" i="120"/>
  <c r="G37" i="120" s="1"/>
  <c r="E36" i="120"/>
  <c r="G36" i="120" s="1"/>
  <c r="E35" i="120"/>
  <c r="G35" i="120" s="1"/>
  <c r="E34" i="120"/>
  <c r="G34" i="120" s="1"/>
  <c r="E33" i="120"/>
  <c r="G33" i="120" s="1"/>
  <c r="E32" i="120"/>
  <c r="G32" i="120" s="1"/>
  <c r="E31" i="120"/>
  <c r="G31" i="120" s="1"/>
  <c r="E30" i="120"/>
  <c r="G30" i="120" s="1"/>
  <c r="E29" i="120"/>
  <c r="G29" i="120" s="1"/>
  <c r="E28" i="120"/>
  <c r="G28" i="120" s="1"/>
  <c r="E27" i="120"/>
  <c r="G27" i="120" s="1"/>
  <c r="E26" i="120"/>
  <c r="G26" i="120" s="1"/>
  <c r="E25" i="120"/>
  <c r="G25" i="120" s="1"/>
  <c r="E24" i="120"/>
  <c r="G24" i="120" s="1"/>
  <c r="E23" i="120"/>
  <c r="G23" i="120" s="1"/>
  <c r="E22" i="120"/>
  <c r="G22" i="120" s="1"/>
  <c r="E21" i="120"/>
  <c r="G21" i="120" s="1"/>
  <c r="E20" i="120"/>
  <c r="G20" i="120" s="1"/>
  <c r="E19" i="120"/>
  <c r="G19" i="120" s="1"/>
  <c r="E18" i="120"/>
  <c r="G18" i="120" s="1"/>
  <c r="E17" i="120"/>
  <c r="G17" i="120" s="1"/>
  <c r="E16" i="120"/>
  <c r="G16" i="120" s="1"/>
  <c r="E15" i="120"/>
  <c r="G15" i="120" s="1"/>
  <c r="E14" i="120"/>
  <c r="G14" i="120" s="1"/>
  <c r="E13" i="120"/>
  <c r="G13" i="120" s="1"/>
  <c r="F10" i="120"/>
  <c r="D10" i="120"/>
  <c r="C10" i="120"/>
  <c r="E9" i="120"/>
  <c r="G9" i="120" s="1"/>
  <c r="G10" i="120" s="1"/>
  <c r="F8" i="120"/>
  <c r="F12" i="120" s="1"/>
  <c r="E8" i="120"/>
  <c r="E12" i="120" s="1"/>
  <c r="C8" i="120"/>
  <c r="C12" i="120" s="1"/>
  <c r="F6" i="120"/>
  <c r="D6" i="120"/>
  <c r="C6" i="120"/>
  <c r="E5" i="120"/>
  <c r="G5" i="120" s="1"/>
  <c r="G6" i="120" s="1"/>
  <c r="F40" i="119"/>
  <c r="D40" i="119"/>
  <c r="F39" i="119"/>
  <c r="D39" i="119"/>
  <c r="C39" i="119"/>
  <c r="C40" i="119" s="1"/>
  <c r="E38" i="119"/>
  <c r="G38" i="119" s="1"/>
  <c r="E37" i="119"/>
  <c r="G37" i="119" s="1"/>
  <c r="E36" i="119"/>
  <c r="G36" i="119" s="1"/>
  <c r="E35" i="119"/>
  <c r="G35" i="119" s="1"/>
  <c r="E34" i="119"/>
  <c r="G34" i="119" s="1"/>
  <c r="E33" i="119"/>
  <c r="G33" i="119" s="1"/>
  <c r="E32" i="119"/>
  <c r="G32" i="119" s="1"/>
  <c r="E31" i="119"/>
  <c r="G31" i="119" s="1"/>
  <c r="E30" i="119"/>
  <c r="G30" i="119" s="1"/>
  <c r="E29" i="119"/>
  <c r="G29" i="119" s="1"/>
  <c r="E28" i="119"/>
  <c r="G28" i="119" s="1"/>
  <c r="E27" i="119"/>
  <c r="G27" i="119" s="1"/>
  <c r="E26" i="119"/>
  <c r="G26" i="119" s="1"/>
  <c r="E25" i="119"/>
  <c r="G25" i="119" s="1"/>
  <c r="E24" i="119"/>
  <c r="G24" i="119" s="1"/>
  <c r="E23" i="119"/>
  <c r="G23" i="119" s="1"/>
  <c r="E22" i="119"/>
  <c r="G22" i="119" s="1"/>
  <c r="E21" i="119"/>
  <c r="G21" i="119" s="1"/>
  <c r="E20" i="119"/>
  <c r="G20" i="119" s="1"/>
  <c r="E19" i="119"/>
  <c r="G19" i="119" s="1"/>
  <c r="E18" i="119"/>
  <c r="G18" i="119" s="1"/>
  <c r="E17" i="119"/>
  <c r="G17" i="119" s="1"/>
  <c r="E16" i="119"/>
  <c r="G16" i="119" s="1"/>
  <c r="E15" i="119"/>
  <c r="G15" i="119" s="1"/>
  <c r="E14" i="119"/>
  <c r="G14" i="119" s="1"/>
  <c r="E13" i="119"/>
  <c r="G13" i="119" s="1"/>
  <c r="F10" i="119"/>
  <c r="D10" i="119"/>
  <c r="C10" i="119"/>
  <c r="E9" i="119"/>
  <c r="G9" i="119" s="1"/>
  <c r="G10" i="119" s="1"/>
  <c r="F8" i="119"/>
  <c r="F12" i="119" s="1"/>
  <c r="E8" i="119"/>
  <c r="E12" i="119" s="1"/>
  <c r="C8" i="119"/>
  <c r="C12" i="119" s="1"/>
  <c r="F6" i="119"/>
  <c r="D6" i="119"/>
  <c r="C6" i="119"/>
  <c r="E5" i="119"/>
  <c r="G5" i="119" s="1"/>
  <c r="G6" i="119" s="1"/>
  <c r="N50" i="140" l="1"/>
  <c r="N55" i="140"/>
  <c r="N71" i="140" s="1"/>
  <c r="M71" i="140"/>
  <c r="C43" i="136"/>
  <c r="C45" i="136" s="1"/>
  <c r="K21" i="136"/>
  <c r="C45" i="139"/>
  <c r="B44" i="136"/>
  <c r="B45" i="136" s="1"/>
  <c r="L147" i="134"/>
  <c r="D199" i="134"/>
  <c r="D200" i="134" s="1"/>
  <c r="B47" i="139"/>
  <c r="C46" i="139"/>
  <c r="C47" i="139" s="1"/>
  <c r="E184" i="138"/>
  <c r="E210" i="138" s="1"/>
  <c r="E211" i="138" s="1"/>
  <c r="C199" i="137"/>
  <c r="C200" i="137" s="1"/>
  <c r="K49" i="134"/>
  <c r="K50" i="134" s="1"/>
  <c r="C176" i="134"/>
  <c r="E187" i="135" s="1"/>
  <c r="F210" i="135"/>
  <c r="F211" i="135" s="1"/>
  <c r="C173" i="134"/>
  <c r="K29" i="129"/>
  <c r="M34" i="129"/>
  <c r="M40" i="129"/>
  <c r="M61" i="129" s="1"/>
  <c r="M44" i="129"/>
  <c r="M65" i="129" s="1"/>
  <c r="L29" i="129"/>
  <c r="N36" i="129"/>
  <c r="N57" i="129" s="1"/>
  <c r="N42" i="129"/>
  <c r="N63" i="129" s="1"/>
  <c r="N46" i="129"/>
  <c r="N67" i="129" s="1"/>
  <c r="C79" i="129"/>
  <c r="C93" i="129" s="1"/>
  <c r="C81" i="129"/>
  <c r="C85" i="129"/>
  <c r="C89" i="129"/>
  <c r="C91" i="129"/>
  <c r="N34" i="129"/>
  <c r="N38" i="129"/>
  <c r="N59" i="129" s="1"/>
  <c r="N40" i="129"/>
  <c r="N61" i="129" s="1"/>
  <c r="N44" i="129"/>
  <c r="N65" i="129" s="1"/>
  <c r="N48" i="129"/>
  <c r="N69" i="129" s="1"/>
  <c r="K147" i="124"/>
  <c r="K49" i="121"/>
  <c r="K50" i="121" s="1"/>
  <c r="K92" i="121"/>
  <c r="K93" i="121" s="1"/>
  <c r="L146" i="121"/>
  <c r="L147" i="121" s="1"/>
  <c r="C38" i="123"/>
  <c r="K37" i="123"/>
  <c r="K38" i="123" s="1"/>
  <c r="C170" i="124"/>
  <c r="E181" i="125" s="1"/>
  <c r="L49" i="121"/>
  <c r="L50" i="121" s="1"/>
  <c r="C181" i="121"/>
  <c r="E192" i="122" s="1"/>
  <c r="C183" i="121"/>
  <c r="E194" i="122" s="1"/>
  <c r="L93" i="121"/>
  <c r="E184" i="122"/>
  <c r="C173" i="124"/>
  <c r="K50" i="124"/>
  <c r="D170" i="121"/>
  <c r="F181" i="122" s="1"/>
  <c r="F211" i="122" s="1"/>
  <c r="C147" i="121"/>
  <c r="G146" i="121"/>
  <c r="G147" i="121" s="1"/>
  <c r="K146" i="121"/>
  <c r="K147" i="121" s="1"/>
  <c r="B43" i="123"/>
  <c r="J21" i="123"/>
  <c r="D199" i="124"/>
  <c r="L63" i="124"/>
  <c r="L93" i="124" s="1"/>
  <c r="L147" i="124"/>
  <c r="C45" i="126"/>
  <c r="J37" i="123"/>
  <c r="L49" i="124"/>
  <c r="L50" i="124" s="1"/>
  <c r="J21" i="126"/>
  <c r="D173" i="121"/>
  <c r="D199" i="121" s="1"/>
  <c r="D200" i="121" s="1"/>
  <c r="K21" i="123"/>
  <c r="K21" i="126"/>
  <c r="G39" i="120"/>
  <c r="G40" i="120" s="1"/>
  <c r="E10" i="120"/>
  <c r="E39" i="120"/>
  <c r="E6" i="120"/>
  <c r="G39" i="119"/>
  <c r="G40" i="119" s="1"/>
  <c r="E6" i="119"/>
  <c r="E10" i="119"/>
  <c r="E39" i="119"/>
  <c r="E40" i="119" s="1"/>
  <c r="F39" i="118"/>
  <c r="F40" i="118" s="1"/>
  <c r="D39" i="118"/>
  <c r="D40" i="118" s="1"/>
  <c r="C39" i="118"/>
  <c r="C40" i="118" s="1"/>
  <c r="G38" i="118"/>
  <c r="E38" i="118"/>
  <c r="E37" i="118"/>
  <c r="G37" i="118" s="1"/>
  <c r="E36" i="118"/>
  <c r="G36" i="118" s="1"/>
  <c r="E35" i="118"/>
  <c r="G35" i="118" s="1"/>
  <c r="E34" i="118"/>
  <c r="G34" i="118" s="1"/>
  <c r="E33" i="118"/>
  <c r="G33" i="118" s="1"/>
  <c r="E32" i="118"/>
  <c r="G32" i="118" s="1"/>
  <c r="E31" i="118"/>
  <c r="G31" i="118" s="1"/>
  <c r="E30" i="118"/>
  <c r="G30" i="118" s="1"/>
  <c r="E29" i="118"/>
  <c r="G29" i="118" s="1"/>
  <c r="E28" i="118"/>
  <c r="G28" i="118" s="1"/>
  <c r="E27" i="118"/>
  <c r="G27" i="118" s="1"/>
  <c r="E26" i="118"/>
  <c r="G26" i="118" s="1"/>
  <c r="E25" i="118"/>
  <c r="G25" i="118" s="1"/>
  <c r="E24" i="118"/>
  <c r="G24" i="118" s="1"/>
  <c r="E23" i="118"/>
  <c r="G23" i="118" s="1"/>
  <c r="E22" i="118"/>
  <c r="G22" i="118" s="1"/>
  <c r="E21" i="118"/>
  <c r="G21" i="118" s="1"/>
  <c r="E20" i="118"/>
  <c r="G20" i="118" s="1"/>
  <c r="E19" i="118"/>
  <c r="G19" i="118" s="1"/>
  <c r="E18" i="118"/>
  <c r="G18" i="118" s="1"/>
  <c r="E17" i="118"/>
  <c r="G17" i="118" s="1"/>
  <c r="E16" i="118"/>
  <c r="G16" i="118" s="1"/>
  <c r="E15" i="118"/>
  <c r="G15" i="118" s="1"/>
  <c r="E14" i="118"/>
  <c r="G14" i="118" s="1"/>
  <c r="E13" i="118"/>
  <c r="G13" i="118" s="1"/>
  <c r="F12" i="118"/>
  <c r="F10" i="118"/>
  <c r="D10" i="118"/>
  <c r="C10" i="118"/>
  <c r="E9" i="118"/>
  <c r="E10" i="118" s="1"/>
  <c r="F8" i="118"/>
  <c r="E8" i="118"/>
  <c r="E12" i="118" s="1"/>
  <c r="C8" i="118"/>
  <c r="C12" i="118" s="1"/>
  <c r="F6" i="118"/>
  <c r="D6" i="118"/>
  <c r="C6" i="118"/>
  <c r="E5" i="118"/>
  <c r="E6" i="118" s="1"/>
  <c r="B14" i="117"/>
  <c r="B47" i="136" l="1"/>
  <c r="C46" i="136"/>
  <c r="C47" i="136" s="1"/>
  <c r="E184" i="135"/>
  <c r="E210" i="135" s="1"/>
  <c r="E211" i="135" s="1"/>
  <c r="C199" i="134"/>
  <c r="C200" i="134" s="1"/>
  <c r="C202" i="137"/>
  <c r="D201" i="137"/>
  <c r="D202" i="137" s="1"/>
  <c r="E213" i="138"/>
  <c r="F212" i="138"/>
  <c r="F213" i="138" s="1"/>
  <c r="N50" i="129"/>
  <c r="N55" i="129"/>
  <c r="N71" i="129" s="1"/>
  <c r="M50" i="129"/>
  <c r="M55" i="129"/>
  <c r="M71" i="129" s="1"/>
  <c r="D170" i="124"/>
  <c r="F181" i="125" s="1"/>
  <c r="F211" i="125" s="1"/>
  <c r="D200" i="124"/>
  <c r="C44" i="123"/>
  <c r="C45" i="123" s="1"/>
  <c r="B44" i="123"/>
  <c r="J38" i="123"/>
  <c r="E210" i="122"/>
  <c r="E211" i="122" s="1"/>
  <c r="C199" i="121"/>
  <c r="C200" i="121" s="1"/>
  <c r="B45" i="123"/>
  <c r="C199" i="124"/>
  <c r="C200" i="124" s="1"/>
  <c r="E184" i="125"/>
  <c r="E210" i="125" s="1"/>
  <c r="E211" i="125" s="1"/>
  <c r="E40" i="120"/>
  <c r="G9" i="118"/>
  <c r="G10" i="118" s="1"/>
  <c r="G39" i="118"/>
  <c r="G40" i="118" s="1"/>
  <c r="G5" i="118"/>
  <c r="G6" i="118" s="1"/>
  <c r="E39" i="118"/>
  <c r="E40" i="118" s="1"/>
  <c r="C92" i="116"/>
  <c r="C90" i="116"/>
  <c r="C88" i="116"/>
  <c r="C86" i="116"/>
  <c r="C84" i="116"/>
  <c r="C82" i="116"/>
  <c r="C80" i="116"/>
  <c r="C78" i="116"/>
  <c r="J71" i="116"/>
  <c r="I71" i="116"/>
  <c r="H71" i="116"/>
  <c r="G71" i="116"/>
  <c r="F71" i="116"/>
  <c r="E71" i="116"/>
  <c r="D71" i="116"/>
  <c r="C71" i="116"/>
  <c r="L70" i="116"/>
  <c r="K70" i="116"/>
  <c r="L69" i="116"/>
  <c r="K69" i="116"/>
  <c r="L68" i="116"/>
  <c r="K68" i="116"/>
  <c r="L67" i="116"/>
  <c r="K67" i="116"/>
  <c r="L66" i="116"/>
  <c r="K66" i="116"/>
  <c r="L65" i="116"/>
  <c r="N65" i="116" s="1"/>
  <c r="K65" i="116"/>
  <c r="L64" i="116"/>
  <c r="K64" i="116"/>
  <c r="L63" i="116"/>
  <c r="K63" i="116"/>
  <c r="L62" i="116"/>
  <c r="N62" i="116" s="1"/>
  <c r="K62" i="116"/>
  <c r="L61" i="116"/>
  <c r="K61" i="116"/>
  <c r="L60" i="116"/>
  <c r="K60" i="116"/>
  <c r="L59" i="116"/>
  <c r="K59" i="116"/>
  <c r="L58" i="116"/>
  <c r="K58" i="116"/>
  <c r="L57" i="116"/>
  <c r="N57" i="116" s="1"/>
  <c r="K57" i="116"/>
  <c r="L56" i="116"/>
  <c r="K56" i="116"/>
  <c r="L55" i="116"/>
  <c r="L71" i="116" s="1"/>
  <c r="K55" i="116"/>
  <c r="K71" i="116" s="1"/>
  <c r="J50" i="116"/>
  <c r="I50" i="116"/>
  <c r="H50" i="116"/>
  <c r="G50" i="116"/>
  <c r="F50" i="116"/>
  <c r="E50" i="116"/>
  <c r="D50" i="116"/>
  <c r="C50" i="116"/>
  <c r="M49" i="116"/>
  <c r="M70" i="116" s="1"/>
  <c r="L49" i="116"/>
  <c r="N49" i="116" s="1"/>
  <c r="K49" i="116"/>
  <c r="L48" i="116"/>
  <c r="N48" i="116" s="1"/>
  <c r="K48" i="116"/>
  <c r="M47" i="116"/>
  <c r="M68" i="116" s="1"/>
  <c r="L47" i="116"/>
  <c r="N47" i="116" s="1"/>
  <c r="K47" i="116"/>
  <c r="L46" i="116"/>
  <c r="N46" i="116" s="1"/>
  <c r="K46" i="116"/>
  <c r="M45" i="116"/>
  <c r="M66" i="116" s="1"/>
  <c r="L45" i="116"/>
  <c r="N45" i="116" s="1"/>
  <c r="K45" i="116"/>
  <c r="L44" i="116"/>
  <c r="N44" i="116" s="1"/>
  <c r="K44" i="116"/>
  <c r="M43" i="116"/>
  <c r="M64" i="116" s="1"/>
  <c r="L43" i="116"/>
  <c r="N43" i="116" s="1"/>
  <c r="K43" i="116"/>
  <c r="L42" i="116"/>
  <c r="N42" i="116" s="1"/>
  <c r="K42" i="116"/>
  <c r="M41" i="116"/>
  <c r="M62" i="116" s="1"/>
  <c r="L41" i="116"/>
  <c r="N41" i="116" s="1"/>
  <c r="K41" i="116"/>
  <c r="L40" i="116"/>
  <c r="N40" i="116" s="1"/>
  <c r="K40" i="116"/>
  <c r="M39" i="116"/>
  <c r="M60" i="116" s="1"/>
  <c r="L39" i="116"/>
  <c r="N39" i="116" s="1"/>
  <c r="K39" i="116"/>
  <c r="L38" i="116"/>
  <c r="N38" i="116" s="1"/>
  <c r="K38" i="116"/>
  <c r="M37" i="116"/>
  <c r="M58" i="116" s="1"/>
  <c r="L37" i="116"/>
  <c r="N37" i="116" s="1"/>
  <c r="K37" i="116"/>
  <c r="L36" i="116"/>
  <c r="N36" i="116" s="1"/>
  <c r="K36" i="116"/>
  <c r="M35" i="116"/>
  <c r="M56" i="116" s="1"/>
  <c r="L35" i="116"/>
  <c r="N35" i="116" s="1"/>
  <c r="K35" i="116"/>
  <c r="L34" i="116"/>
  <c r="L50" i="116" s="1"/>
  <c r="K34" i="116"/>
  <c r="K50" i="116" s="1"/>
  <c r="J29" i="116"/>
  <c r="I29" i="116"/>
  <c r="H29" i="116"/>
  <c r="G29" i="116"/>
  <c r="F29" i="116"/>
  <c r="E29" i="116"/>
  <c r="D29" i="116"/>
  <c r="C29" i="116"/>
  <c r="L28" i="116"/>
  <c r="D92" i="116" s="1"/>
  <c r="K28" i="116"/>
  <c r="L27" i="116"/>
  <c r="D91" i="116" s="1"/>
  <c r="K27" i="116"/>
  <c r="C91" i="116" s="1"/>
  <c r="L26" i="116"/>
  <c r="D90" i="116" s="1"/>
  <c r="K26" i="116"/>
  <c r="L25" i="116"/>
  <c r="D89" i="116" s="1"/>
  <c r="K25" i="116"/>
  <c r="C89" i="116" s="1"/>
  <c r="L24" i="116"/>
  <c r="D88" i="116" s="1"/>
  <c r="K24" i="116"/>
  <c r="L23" i="116"/>
  <c r="D87" i="116" s="1"/>
  <c r="K23" i="116"/>
  <c r="C87" i="116" s="1"/>
  <c r="L22" i="116"/>
  <c r="D86" i="116" s="1"/>
  <c r="K22" i="116"/>
  <c r="L21" i="116"/>
  <c r="D85" i="116" s="1"/>
  <c r="K21" i="116"/>
  <c r="C85" i="116" s="1"/>
  <c r="L20" i="116"/>
  <c r="D84" i="116" s="1"/>
  <c r="K20" i="116"/>
  <c r="L19" i="116"/>
  <c r="D83" i="116" s="1"/>
  <c r="K19" i="116"/>
  <c r="C83" i="116" s="1"/>
  <c r="L18" i="116"/>
  <c r="D82" i="116" s="1"/>
  <c r="K18" i="116"/>
  <c r="L17" i="116"/>
  <c r="D81" i="116" s="1"/>
  <c r="K17" i="116"/>
  <c r="C81" i="116" s="1"/>
  <c r="L16" i="116"/>
  <c r="D80" i="116" s="1"/>
  <c r="K16" i="116"/>
  <c r="L15" i="116"/>
  <c r="D79" i="116" s="1"/>
  <c r="K15" i="116"/>
  <c r="C79" i="116" s="1"/>
  <c r="L14" i="116"/>
  <c r="D78" i="116" s="1"/>
  <c r="K14" i="116"/>
  <c r="L13" i="116"/>
  <c r="D77" i="116" s="1"/>
  <c r="D93" i="116" s="1"/>
  <c r="K13" i="116"/>
  <c r="K29" i="116" s="1"/>
  <c r="I38" i="115"/>
  <c r="H38" i="115"/>
  <c r="G38" i="115"/>
  <c r="F38" i="115"/>
  <c r="E38" i="115"/>
  <c r="D38" i="115"/>
  <c r="C38" i="115"/>
  <c r="B38" i="115"/>
  <c r="K37" i="115"/>
  <c r="J37" i="115"/>
  <c r="K36" i="115"/>
  <c r="K38" i="115" s="1"/>
  <c r="J36" i="115"/>
  <c r="J38" i="115" s="1"/>
  <c r="I29" i="115"/>
  <c r="H29" i="115"/>
  <c r="G29" i="115"/>
  <c r="F29" i="115"/>
  <c r="E29" i="115"/>
  <c r="D29" i="115"/>
  <c r="C29" i="115"/>
  <c r="B29" i="115"/>
  <c r="K28" i="115"/>
  <c r="J28" i="115"/>
  <c r="K27" i="115"/>
  <c r="K29" i="115" s="1"/>
  <c r="J27" i="115"/>
  <c r="J29" i="115" s="1"/>
  <c r="I21" i="115"/>
  <c r="H21" i="115"/>
  <c r="G21" i="115"/>
  <c r="F21" i="115"/>
  <c r="E21" i="115"/>
  <c r="D21" i="115"/>
  <c r="C21" i="115"/>
  <c r="B21" i="115"/>
  <c r="K20" i="115"/>
  <c r="J20" i="115"/>
  <c r="K19" i="115"/>
  <c r="C44" i="115" s="1"/>
  <c r="J19" i="115"/>
  <c r="B44" i="115" s="1"/>
  <c r="K18" i="115"/>
  <c r="C43" i="115" s="1"/>
  <c r="J18" i="115"/>
  <c r="B43" i="115" s="1"/>
  <c r="B45" i="115" s="1"/>
  <c r="F210" i="114"/>
  <c r="J152" i="114"/>
  <c r="I152" i="114"/>
  <c r="H152" i="114"/>
  <c r="G152" i="114"/>
  <c r="F152" i="114"/>
  <c r="E152" i="114"/>
  <c r="D152" i="114"/>
  <c r="C152" i="114"/>
  <c r="J136" i="114"/>
  <c r="I136" i="114"/>
  <c r="H136" i="114"/>
  <c r="G136" i="114"/>
  <c r="F136" i="114"/>
  <c r="E136" i="114"/>
  <c r="D136" i="114"/>
  <c r="C136" i="114"/>
  <c r="J128" i="114"/>
  <c r="I128" i="114"/>
  <c r="H128" i="114"/>
  <c r="G128" i="114"/>
  <c r="F128" i="114"/>
  <c r="E128" i="114"/>
  <c r="D128" i="114"/>
  <c r="C128" i="114"/>
  <c r="J102" i="114"/>
  <c r="I102" i="114"/>
  <c r="H102" i="114"/>
  <c r="G102" i="114"/>
  <c r="F102" i="114"/>
  <c r="E102" i="114"/>
  <c r="D102" i="114"/>
  <c r="C102" i="114"/>
  <c r="J86" i="114"/>
  <c r="J78" i="114" s="1"/>
  <c r="I86" i="114"/>
  <c r="H86" i="114"/>
  <c r="G86" i="114"/>
  <c r="F86" i="114"/>
  <c r="F78" i="114" s="1"/>
  <c r="E86" i="114"/>
  <c r="D86" i="114"/>
  <c r="C86" i="114"/>
  <c r="I78" i="114"/>
  <c r="H78" i="114"/>
  <c r="G78" i="114"/>
  <c r="E78" i="114"/>
  <c r="D78" i="114"/>
  <c r="C78" i="114"/>
  <c r="J43" i="114"/>
  <c r="I43" i="114"/>
  <c r="H43" i="114"/>
  <c r="G43" i="114"/>
  <c r="F43" i="114"/>
  <c r="E43" i="114"/>
  <c r="D43" i="114"/>
  <c r="C43" i="114"/>
  <c r="J27" i="114"/>
  <c r="I27" i="114"/>
  <c r="H27" i="114"/>
  <c r="G27" i="114"/>
  <c r="F27" i="114"/>
  <c r="E27" i="114"/>
  <c r="D27" i="114"/>
  <c r="C27" i="114"/>
  <c r="J19" i="114"/>
  <c r="I19" i="114"/>
  <c r="H19" i="114"/>
  <c r="G19" i="114"/>
  <c r="F19" i="114"/>
  <c r="E19" i="114"/>
  <c r="D19" i="114"/>
  <c r="C19" i="114"/>
  <c r="J146" i="113"/>
  <c r="I146" i="113"/>
  <c r="I147" i="113" s="1"/>
  <c r="H146" i="113"/>
  <c r="H147" i="113" s="1"/>
  <c r="G146" i="113"/>
  <c r="G147" i="113" s="1"/>
  <c r="F146" i="113"/>
  <c r="E146" i="113"/>
  <c r="E147" i="113" s="1"/>
  <c r="D146" i="113"/>
  <c r="D147" i="113" s="1"/>
  <c r="C146" i="113"/>
  <c r="C147" i="113" s="1"/>
  <c r="L145" i="113"/>
  <c r="K145" i="113"/>
  <c r="L144" i="113"/>
  <c r="K144" i="113"/>
  <c r="L143" i="113"/>
  <c r="K143" i="113"/>
  <c r="L142" i="113"/>
  <c r="K142" i="113"/>
  <c r="L141" i="113"/>
  <c r="K141" i="113"/>
  <c r="L140" i="113"/>
  <c r="K140" i="113"/>
  <c r="L139" i="113"/>
  <c r="K139" i="113"/>
  <c r="L138" i="113"/>
  <c r="K138" i="113"/>
  <c r="L137" i="113"/>
  <c r="K137" i="113"/>
  <c r="L136" i="113"/>
  <c r="K136" i="113"/>
  <c r="L135" i="113"/>
  <c r="K135" i="113"/>
  <c r="L134" i="113"/>
  <c r="K134" i="113"/>
  <c r="L133" i="113"/>
  <c r="K133" i="113"/>
  <c r="L132" i="113"/>
  <c r="K132" i="113"/>
  <c r="L131" i="113"/>
  <c r="K131" i="113"/>
  <c r="L130" i="113"/>
  <c r="K130" i="113"/>
  <c r="L129" i="113"/>
  <c r="K129" i="113"/>
  <c r="L128" i="113"/>
  <c r="K128" i="113"/>
  <c r="L127" i="113"/>
  <c r="K127" i="113"/>
  <c r="L126" i="113"/>
  <c r="K126" i="113"/>
  <c r="L125" i="113"/>
  <c r="K125" i="113"/>
  <c r="L124" i="113"/>
  <c r="K124" i="113"/>
  <c r="L123" i="113"/>
  <c r="K123" i="113"/>
  <c r="L122" i="113"/>
  <c r="K122" i="113"/>
  <c r="L121" i="113"/>
  <c r="K121" i="113"/>
  <c r="L120" i="113"/>
  <c r="L146" i="113" s="1"/>
  <c r="K120" i="113"/>
  <c r="K146" i="113" s="1"/>
  <c r="J117" i="113"/>
  <c r="J147" i="113" s="1"/>
  <c r="I117" i="113"/>
  <c r="H117" i="113"/>
  <c r="G117" i="113"/>
  <c r="F117" i="113"/>
  <c r="F147" i="113" s="1"/>
  <c r="E117" i="113"/>
  <c r="D117" i="113"/>
  <c r="C117" i="113"/>
  <c r="L116" i="113"/>
  <c r="K116" i="113"/>
  <c r="L115" i="113"/>
  <c r="L117" i="113" s="1"/>
  <c r="K115" i="113"/>
  <c r="K117" i="113" s="1"/>
  <c r="J92" i="113"/>
  <c r="J93" i="113" s="1"/>
  <c r="I92" i="113"/>
  <c r="I93" i="113" s="1"/>
  <c r="H92" i="113"/>
  <c r="G92" i="113"/>
  <c r="F92" i="113"/>
  <c r="F93" i="113" s="1"/>
  <c r="E92" i="113"/>
  <c r="E93" i="113" s="1"/>
  <c r="D92" i="113"/>
  <c r="C92" i="113"/>
  <c r="L91" i="113"/>
  <c r="D198" i="113" s="1"/>
  <c r="K91" i="113"/>
  <c r="L90" i="113"/>
  <c r="K90" i="113"/>
  <c r="L89" i="113"/>
  <c r="D196" i="113" s="1"/>
  <c r="K89" i="113"/>
  <c r="L88" i="113"/>
  <c r="K88" i="113"/>
  <c r="L87" i="113"/>
  <c r="D194" i="113" s="1"/>
  <c r="K87" i="113"/>
  <c r="L86" i="113"/>
  <c r="K86" i="113"/>
  <c r="L85" i="113"/>
  <c r="D192" i="113" s="1"/>
  <c r="K85" i="113"/>
  <c r="L84" i="113"/>
  <c r="K84" i="113"/>
  <c r="L83" i="113"/>
  <c r="D190" i="113" s="1"/>
  <c r="K83" i="113"/>
  <c r="L82" i="113"/>
  <c r="K82" i="113"/>
  <c r="L81" i="113"/>
  <c r="D188" i="113" s="1"/>
  <c r="K81" i="113"/>
  <c r="L80" i="113"/>
  <c r="K80" i="113"/>
  <c r="L79" i="113"/>
  <c r="D186" i="113" s="1"/>
  <c r="K79" i="113"/>
  <c r="L78" i="113"/>
  <c r="K78" i="113"/>
  <c r="L77" i="113"/>
  <c r="D184" i="113" s="1"/>
  <c r="K77" i="113"/>
  <c r="L76" i="113"/>
  <c r="K76" i="113"/>
  <c r="L75" i="113"/>
  <c r="D182" i="113" s="1"/>
  <c r="K75" i="113"/>
  <c r="L74" i="113"/>
  <c r="K74" i="113"/>
  <c r="L73" i="113"/>
  <c r="D180" i="113" s="1"/>
  <c r="K73" i="113"/>
  <c r="L72" i="113"/>
  <c r="K72" i="113"/>
  <c r="L71" i="113"/>
  <c r="D178" i="113" s="1"/>
  <c r="K71" i="113"/>
  <c r="L70" i="113"/>
  <c r="K70" i="113"/>
  <c r="L69" i="113"/>
  <c r="D176" i="113" s="1"/>
  <c r="K69" i="113"/>
  <c r="L68" i="113"/>
  <c r="K68" i="113"/>
  <c r="L67" i="113"/>
  <c r="D174" i="113" s="1"/>
  <c r="K67" i="113"/>
  <c r="L66" i="113"/>
  <c r="L92" i="113" s="1"/>
  <c r="K66" i="113"/>
  <c r="K92" i="113" s="1"/>
  <c r="J63" i="113"/>
  <c r="I63" i="113"/>
  <c r="H63" i="113"/>
  <c r="H93" i="113" s="1"/>
  <c r="G63" i="113"/>
  <c r="G93" i="113" s="1"/>
  <c r="F63" i="113"/>
  <c r="E63" i="113"/>
  <c r="D63" i="113"/>
  <c r="D93" i="113" s="1"/>
  <c r="C63" i="113"/>
  <c r="C93" i="113" s="1"/>
  <c r="L62" i="113"/>
  <c r="L61" i="113"/>
  <c r="L60" i="113"/>
  <c r="L63" i="113" s="1"/>
  <c r="K60" i="113"/>
  <c r="K63" i="113" s="1"/>
  <c r="B57" i="113"/>
  <c r="J49" i="113"/>
  <c r="I49" i="113"/>
  <c r="I50" i="113" s="1"/>
  <c r="H49" i="113"/>
  <c r="H50" i="113" s="1"/>
  <c r="G49" i="113"/>
  <c r="F49" i="113"/>
  <c r="E49" i="113"/>
  <c r="E50" i="113" s="1"/>
  <c r="D49" i="113"/>
  <c r="D50" i="113" s="1"/>
  <c r="C49" i="113"/>
  <c r="L48" i="113"/>
  <c r="K48" i="113"/>
  <c r="C198" i="113" s="1"/>
  <c r="E209" i="114" s="1"/>
  <c r="L47" i="113"/>
  <c r="D197" i="113" s="1"/>
  <c r="K47" i="113"/>
  <c r="C197" i="113" s="1"/>
  <c r="E208" i="114" s="1"/>
  <c r="L46" i="113"/>
  <c r="K46" i="113"/>
  <c r="C196" i="113" s="1"/>
  <c r="E207" i="114" s="1"/>
  <c r="L45" i="113"/>
  <c r="D195" i="113" s="1"/>
  <c r="K45" i="113"/>
  <c r="C195" i="113" s="1"/>
  <c r="E206" i="114" s="1"/>
  <c r="L44" i="113"/>
  <c r="K44" i="113"/>
  <c r="C194" i="113" s="1"/>
  <c r="E205" i="114" s="1"/>
  <c r="L43" i="113"/>
  <c r="D193" i="113" s="1"/>
  <c r="K43" i="113"/>
  <c r="C193" i="113" s="1"/>
  <c r="E204" i="114" s="1"/>
  <c r="L42" i="113"/>
  <c r="K42" i="113"/>
  <c r="C192" i="113" s="1"/>
  <c r="E203" i="114" s="1"/>
  <c r="L41" i="113"/>
  <c r="D191" i="113" s="1"/>
  <c r="K41" i="113"/>
  <c r="C191" i="113" s="1"/>
  <c r="E202" i="114" s="1"/>
  <c r="L40" i="113"/>
  <c r="K40" i="113"/>
  <c r="C190" i="113" s="1"/>
  <c r="E201" i="114" s="1"/>
  <c r="L39" i="113"/>
  <c r="D189" i="113" s="1"/>
  <c r="K39" i="113"/>
  <c r="C189" i="113" s="1"/>
  <c r="E200" i="114" s="1"/>
  <c r="L38" i="113"/>
  <c r="K38" i="113"/>
  <c r="C188" i="113" s="1"/>
  <c r="E199" i="114" s="1"/>
  <c r="L37" i="113"/>
  <c r="D187" i="113" s="1"/>
  <c r="K37" i="113"/>
  <c r="C187" i="113" s="1"/>
  <c r="E198" i="114" s="1"/>
  <c r="L36" i="113"/>
  <c r="K36" i="113"/>
  <c r="C186" i="113" s="1"/>
  <c r="E197" i="114" s="1"/>
  <c r="L35" i="113"/>
  <c r="D185" i="113" s="1"/>
  <c r="K35" i="113"/>
  <c r="C185" i="113" s="1"/>
  <c r="E196" i="114" s="1"/>
  <c r="L34" i="113"/>
  <c r="K34" i="113"/>
  <c r="C184" i="113" s="1"/>
  <c r="E195" i="114" s="1"/>
  <c r="L33" i="113"/>
  <c r="D183" i="113" s="1"/>
  <c r="K33" i="113"/>
  <c r="C183" i="113" s="1"/>
  <c r="E194" i="114" s="1"/>
  <c r="L32" i="113"/>
  <c r="K32" i="113"/>
  <c r="C182" i="113" s="1"/>
  <c r="E193" i="114" s="1"/>
  <c r="L31" i="113"/>
  <c r="D181" i="113" s="1"/>
  <c r="K31" i="113"/>
  <c r="C181" i="113" s="1"/>
  <c r="E192" i="114" s="1"/>
  <c r="L30" i="113"/>
  <c r="K30" i="113"/>
  <c r="C180" i="113" s="1"/>
  <c r="E191" i="114" s="1"/>
  <c r="L29" i="113"/>
  <c r="D179" i="113" s="1"/>
  <c r="K29" i="113"/>
  <c r="C179" i="113" s="1"/>
  <c r="E190" i="114" s="1"/>
  <c r="L28" i="113"/>
  <c r="K28" i="113"/>
  <c r="C178" i="113" s="1"/>
  <c r="E189" i="114" s="1"/>
  <c r="L27" i="113"/>
  <c r="D177" i="113" s="1"/>
  <c r="K27" i="113"/>
  <c r="C177" i="113" s="1"/>
  <c r="E188" i="114" s="1"/>
  <c r="L26" i="113"/>
  <c r="K26" i="113"/>
  <c r="C176" i="113" s="1"/>
  <c r="E187" i="114" s="1"/>
  <c r="L25" i="113"/>
  <c r="D175" i="113" s="1"/>
  <c r="K25" i="113"/>
  <c r="C175" i="113" s="1"/>
  <c r="E186" i="114" s="1"/>
  <c r="L24" i="113"/>
  <c r="K24" i="113"/>
  <c r="C174" i="113" s="1"/>
  <c r="E185" i="114" s="1"/>
  <c r="L23" i="113"/>
  <c r="D173" i="113" s="1"/>
  <c r="D199" i="113" s="1"/>
  <c r="K23" i="113"/>
  <c r="K49" i="113" s="1"/>
  <c r="K50" i="113" s="1"/>
  <c r="K20" i="113"/>
  <c r="C170" i="113" s="1"/>
  <c r="E181" i="114" s="1"/>
  <c r="J20" i="113"/>
  <c r="J50" i="113" s="1"/>
  <c r="I20" i="113"/>
  <c r="H20" i="113"/>
  <c r="G20" i="113"/>
  <c r="G50" i="113" s="1"/>
  <c r="F20" i="113"/>
  <c r="F50" i="113" s="1"/>
  <c r="E20" i="113"/>
  <c r="D20" i="113"/>
  <c r="C20" i="113"/>
  <c r="C50" i="113" s="1"/>
  <c r="L19" i="113"/>
  <c r="L18" i="113"/>
  <c r="L20" i="113" s="1"/>
  <c r="D170" i="113" s="1"/>
  <c r="F181" i="114" s="1"/>
  <c r="F211" i="114" s="1"/>
  <c r="K18" i="113"/>
  <c r="I38" i="112"/>
  <c r="H38" i="112"/>
  <c r="G38" i="112"/>
  <c r="F38" i="112"/>
  <c r="E38" i="112"/>
  <c r="C38" i="112"/>
  <c r="B38" i="112"/>
  <c r="D37" i="112"/>
  <c r="D38" i="112" s="1"/>
  <c r="C37" i="112"/>
  <c r="K37" i="112" s="1"/>
  <c r="K36" i="112"/>
  <c r="J36" i="112"/>
  <c r="I29" i="112"/>
  <c r="H29" i="112"/>
  <c r="G29" i="112"/>
  <c r="F29" i="112"/>
  <c r="E29" i="112"/>
  <c r="D29" i="112"/>
  <c r="C29" i="112"/>
  <c r="B29" i="112"/>
  <c r="K28" i="112"/>
  <c r="J28" i="112"/>
  <c r="K27" i="112"/>
  <c r="K29" i="112" s="1"/>
  <c r="J27" i="112"/>
  <c r="J29" i="112" s="1"/>
  <c r="I21" i="112"/>
  <c r="H21" i="112"/>
  <c r="G21" i="112"/>
  <c r="F21" i="112"/>
  <c r="E21" i="112"/>
  <c r="D21" i="112"/>
  <c r="C21" i="112"/>
  <c r="B21" i="112"/>
  <c r="K20" i="112"/>
  <c r="J20" i="112"/>
  <c r="K19" i="112"/>
  <c r="J19" i="112"/>
  <c r="K18" i="112"/>
  <c r="C43" i="112" s="1"/>
  <c r="J18" i="112"/>
  <c r="B43" i="112" s="1"/>
  <c r="I18" i="112"/>
  <c r="F209" i="111"/>
  <c r="F204" i="111"/>
  <c r="F210" i="111" s="1"/>
  <c r="J152" i="111"/>
  <c r="I152" i="111"/>
  <c r="H152" i="111"/>
  <c r="G152" i="111"/>
  <c r="F152" i="111"/>
  <c r="E152" i="111"/>
  <c r="D152" i="111"/>
  <c r="C152" i="111"/>
  <c r="J136" i="111"/>
  <c r="I136" i="111"/>
  <c r="H136" i="111"/>
  <c r="G136" i="111"/>
  <c r="F136" i="111"/>
  <c r="E136" i="111"/>
  <c r="D136" i="111"/>
  <c r="C136" i="111"/>
  <c r="J128" i="111"/>
  <c r="I128" i="111"/>
  <c r="H128" i="111"/>
  <c r="G128" i="111"/>
  <c r="F128" i="111"/>
  <c r="E128" i="111"/>
  <c r="D128" i="111"/>
  <c r="C128" i="111"/>
  <c r="J102" i="111"/>
  <c r="I102" i="111"/>
  <c r="H102" i="111"/>
  <c r="G102" i="111"/>
  <c r="F102" i="111"/>
  <c r="E102" i="111"/>
  <c r="D102" i="111"/>
  <c r="C102" i="111"/>
  <c r="J86" i="111"/>
  <c r="I86" i="111"/>
  <c r="H86" i="111"/>
  <c r="G86" i="111"/>
  <c r="F86" i="111"/>
  <c r="E86" i="111"/>
  <c r="D86" i="111"/>
  <c r="C86" i="111"/>
  <c r="J78" i="111"/>
  <c r="I78" i="111"/>
  <c r="H78" i="111"/>
  <c r="G78" i="111"/>
  <c r="F78" i="111"/>
  <c r="E78" i="111"/>
  <c r="D78" i="111"/>
  <c r="C78" i="111"/>
  <c r="J43" i="111"/>
  <c r="I43" i="111"/>
  <c r="H43" i="111"/>
  <c r="G43" i="111"/>
  <c r="F43" i="111"/>
  <c r="E43" i="111"/>
  <c r="D43" i="111"/>
  <c r="C43" i="111"/>
  <c r="J27" i="111"/>
  <c r="I27" i="111"/>
  <c r="H27" i="111"/>
  <c r="G27" i="111"/>
  <c r="G19" i="111" s="1"/>
  <c r="F27" i="111"/>
  <c r="E27" i="111"/>
  <c r="D27" i="111"/>
  <c r="C27" i="111"/>
  <c r="J19" i="111"/>
  <c r="I19" i="111"/>
  <c r="H19" i="111"/>
  <c r="F19" i="111"/>
  <c r="E19" i="111"/>
  <c r="D19" i="111"/>
  <c r="C19" i="111"/>
  <c r="C197" i="110"/>
  <c r="E208" i="111" s="1"/>
  <c r="C195" i="110"/>
  <c r="E206" i="111" s="1"/>
  <c r="C193" i="110"/>
  <c r="E204" i="111" s="1"/>
  <c r="C191" i="110"/>
  <c r="E202" i="111" s="1"/>
  <c r="C189" i="110"/>
  <c r="E200" i="111" s="1"/>
  <c r="C187" i="110"/>
  <c r="E198" i="111" s="1"/>
  <c r="C185" i="110"/>
  <c r="E196" i="111" s="1"/>
  <c r="C183" i="110"/>
  <c r="E194" i="111" s="1"/>
  <c r="C181" i="110"/>
  <c r="E192" i="111" s="1"/>
  <c r="C179" i="110"/>
  <c r="E190" i="111" s="1"/>
  <c r="C177" i="110"/>
  <c r="E188" i="111" s="1"/>
  <c r="G147" i="110"/>
  <c r="J146" i="110"/>
  <c r="I146" i="110"/>
  <c r="I147" i="110" s="1"/>
  <c r="H146" i="110"/>
  <c r="H147" i="110" s="1"/>
  <c r="G146" i="110"/>
  <c r="F146" i="110"/>
  <c r="E146" i="110"/>
  <c r="E147" i="110" s="1"/>
  <c r="D146" i="110"/>
  <c r="D147" i="110" s="1"/>
  <c r="L145" i="110"/>
  <c r="K145" i="110"/>
  <c r="L144" i="110"/>
  <c r="K144" i="110"/>
  <c r="L143" i="110"/>
  <c r="K143" i="110"/>
  <c r="L142" i="110"/>
  <c r="K142" i="110"/>
  <c r="L141" i="110"/>
  <c r="K141" i="110"/>
  <c r="L140" i="110"/>
  <c r="K140" i="110"/>
  <c r="L139" i="110"/>
  <c r="K139" i="110"/>
  <c r="L138" i="110"/>
  <c r="K138" i="110"/>
  <c r="L137" i="110"/>
  <c r="K137" i="110"/>
  <c r="L136" i="110"/>
  <c r="K136" i="110"/>
  <c r="L135" i="110"/>
  <c r="K135" i="110"/>
  <c r="L134" i="110"/>
  <c r="K134" i="110"/>
  <c r="L133" i="110"/>
  <c r="K133" i="110"/>
  <c r="L132" i="110"/>
  <c r="K132" i="110"/>
  <c r="L131" i="110"/>
  <c r="K131" i="110"/>
  <c r="L130" i="110"/>
  <c r="K130" i="110"/>
  <c r="L129" i="110"/>
  <c r="K129" i="110"/>
  <c r="L128" i="110"/>
  <c r="K128" i="110"/>
  <c r="L127" i="110"/>
  <c r="K127" i="110"/>
  <c r="L126" i="110"/>
  <c r="K126" i="110"/>
  <c r="L125" i="110"/>
  <c r="K125" i="110"/>
  <c r="L124" i="110"/>
  <c r="K124" i="110"/>
  <c r="L123" i="110"/>
  <c r="K123" i="110"/>
  <c r="C123" i="110"/>
  <c r="C146" i="110" s="1"/>
  <c r="C147" i="110" s="1"/>
  <c r="L122" i="110"/>
  <c r="K122" i="110"/>
  <c r="L121" i="110"/>
  <c r="K121" i="110"/>
  <c r="L120" i="110"/>
  <c r="L146" i="110" s="1"/>
  <c r="K120" i="110"/>
  <c r="K146" i="110" s="1"/>
  <c r="K147" i="110" s="1"/>
  <c r="J117" i="110"/>
  <c r="J147" i="110" s="1"/>
  <c r="I117" i="110"/>
  <c r="H117" i="110"/>
  <c r="G117" i="110"/>
  <c r="E117" i="110"/>
  <c r="D117" i="110"/>
  <c r="C117" i="110"/>
  <c r="L116" i="110"/>
  <c r="K116" i="110"/>
  <c r="L115" i="110"/>
  <c r="L117" i="110" s="1"/>
  <c r="K115" i="110"/>
  <c r="K117" i="110" s="1"/>
  <c r="F115" i="110"/>
  <c r="F117" i="110" s="1"/>
  <c r="F147" i="110" s="1"/>
  <c r="D115" i="110"/>
  <c r="H93" i="110"/>
  <c r="D93" i="110"/>
  <c r="J92" i="110"/>
  <c r="J93" i="110" s="1"/>
  <c r="I92" i="110"/>
  <c r="I93" i="110" s="1"/>
  <c r="H92" i="110"/>
  <c r="F92" i="110"/>
  <c r="F93" i="110" s="1"/>
  <c r="D92" i="110"/>
  <c r="L91" i="110"/>
  <c r="K91" i="110"/>
  <c r="L90" i="110"/>
  <c r="K90" i="110"/>
  <c r="L89" i="110"/>
  <c r="K89" i="110"/>
  <c r="L88" i="110"/>
  <c r="K88" i="110"/>
  <c r="L87" i="110"/>
  <c r="K87" i="110"/>
  <c r="L86" i="110"/>
  <c r="K86" i="110"/>
  <c r="L85" i="110"/>
  <c r="K85" i="110"/>
  <c r="L84" i="110"/>
  <c r="K84" i="110"/>
  <c r="L83" i="110"/>
  <c r="K83" i="110"/>
  <c r="L82" i="110"/>
  <c r="K82" i="110"/>
  <c r="L81" i="110"/>
  <c r="K81" i="110"/>
  <c r="L80" i="110"/>
  <c r="K80" i="110"/>
  <c r="L79" i="110"/>
  <c r="K79" i="110"/>
  <c r="L78" i="110"/>
  <c r="K78" i="110"/>
  <c r="L77" i="110"/>
  <c r="K77" i="110"/>
  <c r="L76" i="110"/>
  <c r="K76" i="110"/>
  <c r="L75" i="110"/>
  <c r="K75" i="110"/>
  <c r="L74" i="110"/>
  <c r="K74" i="110"/>
  <c r="L73" i="110"/>
  <c r="K73" i="110"/>
  <c r="L72" i="110"/>
  <c r="K72" i="110"/>
  <c r="L71" i="110"/>
  <c r="K71" i="110"/>
  <c r="L70" i="110"/>
  <c r="K70" i="110"/>
  <c r="L69" i="110"/>
  <c r="G69" i="110"/>
  <c r="G92" i="110" s="1"/>
  <c r="G93" i="110" s="1"/>
  <c r="E69" i="110"/>
  <c r="E92" i="110" s="1"/>
  <c r="E93" i="110" s="1"/>
  <c r="C69" i="110"/>
  <c r="C92" i="110" s="1"/>
  <c r="C93" i="110" s="1"/>
  <c r="L68" i="110"/>
  <c r="K68" i="110"/>
  <c r="L67" i="110"/>
  <c r="K67" i="110"/>
  <c r="L66" i="110"/>
  <c r="L92" i="110" s="1"/>
  <c r="K66" i="110"/>
  <c r="J63" i="110"/>
  <c r="I63" i="110"/>
  <c r="H63" i="110"/>
  <c r="G63" i="110"/>
  <c r="F63" i="110"/>
  <c r="E63" i="110"/>
  <c r="D63" i="110"/>
  <c r="C63" i="110"/>
  <c r="L62" i="110"/>
  <c r="L61" i="110"/>
  <c r="L60" i="110"/>
  <c r="L63" i="110" s="1"/>
  <c r="K60" i="110"/>
  <c r="K63" i="110" s="1"/>
  <c r="B57" i="110"/>
  <c r="J50" i="110"/>
  <c r="F50" i="110"/>
  <c r="J49" i="110"/>
  <c r="I49" i="110"/>
  <c r="H49" i="110"/>
  <c r="H50" i="110" s="1"/>
  <c r="F49" i="110"/>
  <c r="D49" i="110"/>
  <c r="D50" i="110" s="1"/>
  <c r="C49" i="110"/>
  <c r="C50" i="110" s="1"/>
  <c r="L48" i="110"/>
  <c r="D198" i="110" s="1"/>
  <c r="K48" i="110"/>
  <c r="C198" i="110" s="1"/>
  <c r="E209" i="111" s="1"/>
  <c r="L47" i="110"/>
  <c r="D197" i="110" s="1"/>
  <c r="K47" i="110"/>
  <c r="L46" i="110"/>
  <c r="D196" i="110" s="1"/>
  <c r="E46" i="110"/>
  <c r="K46" i="110" s="1"/>
  <c r="C196" i="110" s="1"/>
  <c r="E207" i="111" s="1"/>
  <c r="L45" i="110"/>
  <c r="D195" i="110" s="1"/>
  <c r="K45" i="110"/>
  <c r="L44" i="110"/>
  <c r="D194" i="110" s="1"/>
  <c r="K44" i="110"/>
  <c r="C194" i="110" s="1"/>
  <c r="E205" i="111" s="1"/>
  <c r="L43" i="110"/>
  <c r="D193" i="110" s="1"/>
  <c r="K43" i="110"/>
  <c r="L42" i="110"/>
  <c r="D192" i="110" s="1"/>
  <c r="K42" i="110"/>
  <c r="C192" i="110" s="1"/>
  <c r="E203" i="111" s="1"/>
  <c r="L41" i="110"/>
  <c r="D191" i="110" s="1"/>
  <c r="K41" i="110"/>
  <c r="L40" i="110"/>
  <c r="D190" i="110" s="1"/>
  <c r="K40" i="110"/>
  <c r="C190" i="110" s="1"/>
  <c r="E201" i="111" s="1"/>
  <c r="L39" i="110"/>
  <c r="D189" i="110" s="1"/>
  <c r="K39" i="110"/>
  <c r="L38" i="110"/>
  <c r="D188" i="110" s="1"/>
  <c r="K38" i="110"/>
  <c r="C188" i="110" s="1"/>
  <c r="E199" i="111" s="1"/>
  <c r="L37" i="110"/>
  <c r="D187" i="110" s="1"/>
  <c r="K37" i="110"/>
  <c r="L36" i="110"/>
  <c r="D186" i="110" s="1"/>
  <c r="K36" i="110"/>
  <c r="C186" i="110" s="1"/>
  <c r="E197" i="111" s="1"/>
  <c r="L35" i="110"/>
  <c r="D185" i="110" s="1"/>
  <c r="K35" i="110"/>
  <c r="L34" i="110"/>
  <c r="D184" i="110" s="1"/>
  <c r="K34" i="110"/>
  <c r="C184" i="110" s="1"/>
  <c r="E195" i="111" s="1"/>
  <c r="L33" i="110"/>
  <c r="D183" i="110" s="1"/>
  <c r="K33" i="110"/>
  <c r="L32" i="110"/>
  <c r="D182" i="110" s="1"/>
  <c r="K32" i="110"/>
  <c r="C182" i="110" s="1"/>
  <c r="E193" i="111" s="1"/>
  <c r="L31" i="110"/>
  <c r="D181" i="110" s="1"/>
  <c r="K31" i="110"/>
  <c r="L30" i="110"/>
  <c r="D180" i="110" s="1"/>
  <c r="K30" i="110"/>
  <c r="C180" i="110" s="1"/>
  <c r="E191" i="111" s="1"/>
  <c r="L29" i="110"/>
  <c r="D179" i="110" s="1"/>
  <c r="K29" i="110"/>
  <c r="L28" i="110"/>
  <c r="D178" i="110" s="1"/>
  <c r="K28" i="110"/>
  <c r="C178" i="110" s="1"/>
  <c r="E189" i="111" s="1"/>
  <c r="L27" i="110"/>
  <c r="D177" i="110" s="1"/>
  <c r="K27" i="110"/>
  <c r="L26" i="110"/>
  <c r="D176" i="110" s="1"/>
  <c r="K26" i="110"/>
  <c r="G26" i="110"/>
  <c r="G49" i="110" s="1"/>
  <c r="G50" i="110" s="1"/>
  <c r="E26" i="110"/>
  <c r="E49" i="110" s="1"/>
  <c r="E50" i="110" s="1"/>
  <c r="L25" i="110"/>
  <c r="D175" i="110" s="1"/>
  <c r="K25" i="110"/>
  <c r="C175" i="110" s="1"/>
  <c r="E186" i="111" s="1"/>
  <c r="L24" i="110"/>
  <c r="D174" i="110" s="1"/>
  <c r="K24" i="110"/>
  <c r="C174" i="110" s="1"/>
  <c r="E185" i="111" s="1"/>
  <c r="L23" i="110"/>
  <c r="D173" i="110" s="1"/>
  <c r="D199" i="110" s="1"/>
  <c r="K23" i="110"/>
  <c r="C173" i="110" s="1"/>
  <c r="J20" i="110"/>
  <c r="I20" i="110"/>
  <c r="I50" i="110" s="1"/>
  <c r="H20" i="110"/>
  <c r="G20" i="110"/>
  <c r="F20" i="110"/>
  <c r="E20" i="110"/>
  <c r="D20" i="110"/>
  <c r="C20" i="110"/>
  <c r="L19" i="110"/>
  <c r="L18" i="110"/>
  <c r="L20" i="110" s="1"/>
  <c r="K18" i="110"/>
  <c r="K20" i="110" s="1"/>
  <c r="C170" i="110" s="1"/>
  <c r="E181" i="111" s="1"/>
  <c r="C202" i="134" l="1"/>
  <c r="D201" i="134"/>
  <c r="D202" i="134" s="1"/>
  <c r="E213" i="135"/>
  <c r="F212" i="135"/>
  <c r="F213" i="135" s="1"/>
  <c r="N59" i="116"/>
  <c r="N61" i="116"/>
  <c r="N63" i="116"/>
  <c r="N67" i="116"/>
  <c r="N69" i="116"/>
  <c r="N56" i="116"/>
  <c r="N58" i="116"/>
  <c r="N60" i="116"/>
  <c r="N64" i="116"/>
  <c r="N66" i="116"/>
  <c r="N68" i="116"/>
  <c r="N70" i="116"/>
  <c r="L29" i="116"/>
  <c r="N34" i="116"/>
  <c r="N50" i="116" s="1"/>
  <c r="N55" i="116"/>
  <c r="M34" i="116"/>
  <c r="M36" i="116"/>
  <c r="M57" i="116" s="1"/>
  <c r="M38" i="116"/>
  <c r="M59" i="116" s="1"/>
  <c r="M40" i="116"/>
  <c r="M61" i="116" s="1"/>
  <c r="M42" i="116"/>
  <c r="M63" i="116" s="1"/>
  <c r="M44" i="116"/>
  <c r="M65" i="116" s="1"/>
  <c r="M46" i="116"/>
  <c r="M67" i="116" s="1"/>
  <c r="M48" i="116"/>
  <c r="M69" i="116" s="1"/>
  <c r="C77" i="116"/>
  <c r="C93" i="116" s="1"/>
  <c r="L93" i="113"/>
  <c r="L147" i="113"/>
  <c r="D200" i="113"/>
  <c r="K93" i="113"/>
  <c r="K147" i="113"/>
  <c r="C45" i="115"/>
  <c r="L49" i="113"/>
  <c r="L50" i="113" s="1"/>
  <c r="J21" i="115"/>
  <c r="K21" i="115"/>
  <c r="C173" i="113"/>
  <c r="L93" i="110"/>
  <c r="C45" i="112"/>
  <c r="D200" i="110"/>
  <c r="D170" i="110"/>
  <c r="F181" i="111" s="1"/>
  <c r="L147" i="110"/>
  <c r="E184" i="111"/>
  <c r="F211" i="111"/>
  <c r="K92" i="110"/>
  <c r="K93" i="110" s="1"/>
  <c r="C44" i="112"/>
  <c r="K38" i="112"/>
  <c r="K49" i="110"/>
  <c r="K50" i="110" s="1"/>
  <c r="K69" i="110"/>
  <c r="C176" i="110" s="1"/>
  <c r="L49" i="110"/>
  <c r="L50" i="110" s="1"/>
  <c r="J21" i="112"/>
  <c r="J37" i="112"/>
  <c r="B44" i="112" s="1"/>
  <c r="B45" i="112" s="1"/>
  <c r="K21" i="112"/>
  <c r="D39" i="109"/>
  <c r="D40" i="109" s="1"/>
  <c r="F39" i="109"/>
  <c r="F40" i="109" s="1"/>
  <c r="C39" i="109"/>
  <c r="C40" i="109" s="1"/>
  <c r="G38" i="109"/>
  <c r="E38" i="109"/>
  <c r="E37" i="109"/>
  <c r="G37" i="109" s="1"/>
  <c r="E36" i="109"/>
  <c r="G36" i="109" s="1"/>
  <c r="E35" i="109"/>
  <c r="G35" i="109" s="1"/>
  <c r="E34" i="109"/>
  <c r="G34" i="109" s="1"/>
  <c r="E33" i="109"/>
  <c r="G33" i="109" s="1"/>
  <c r="E32" i="109"/>
  <c r="G32" i="109" s="1"/>
  <c r="E31" i="109"/>
  <c r="G31" i="109" s="1"/>
  <c r="G30" i="109"/>
  <c r="E30" i="109"/>
  <c r="E29" i="109"/>
  <c r="G29" i="109" s="1"/>
  <c r="E28" i="109"/>
  <c r="G28" i="109" s="1"/>
  <c r="E27" i="109"/>
  <c r="G27" i="109" s="1"/>
  <c r="E26" i="109"/>
  <c r="G26" i="109" s="1"/>
  <c r="E25" i="109"/>
  <c r="G25" i="109" s="1"/>
  <c r="E24" i="109"/>
  <c r="G24" i="109" s="1"/>
  <c r="E23" i="109"/>
  <c r="G23" i="109" s="1"/>
  <c r="E22" i="109"/>
  <c r="G22" i="109" s="1"/>
  <c r="E21" i="109"/>
  <c r="G21" i="109" s="1"/>
  <c r="G20" i="109"/>
  <c r="E20" i="109"/>
  <c r="E19" i="109"/>
  <c r="G19" i="109" s="1"/>
  <c r="G18" i="109"/>
  <c r="E18" i="109"/>
  <c r="E17" i="109"/>
  <c r="G17" i="109" s="1"/>
  <c r="E16" i="109"/>
  <c r="G16" i="109" s="1"/>
  <c r="E15" i="109"/>
  <c r="G15" i="109" s="1"/>
  <c r="E14" i="109"/>
  <c r="G14" i="109" s="1"/>
  <c r="E13" i="109"/>
  <c r="G13" i="109" s="1"/>
  <c r="F10" i="109"/>
  <c r="D10" i="109"/>
  <c r="C10" i="109"/>
  <c r="G9" i="109"/>
  <c r="G10" i="109" s="1"/>
  <c r="E9" i="109"/>
  <c r="E10" i="109" s="1"/>
  <c r="F8" i="109"/>
  <c r="F12" i="109" s="1"/>
  <c r="E8" i="109"/>
  <c r="E12" i="109" s="1"/>
  <c r="C8" i="109"/>
  <c r="C12" i="109" s="1"/>
  <c r="F6" i="109"/>
  <c r="D6" i="109"/>
  <c r="C6" i="109"/>
  <c r="E5" i="109"/>
  <c r="G5" i="109" s="1"/>
  <c r="G6" i="109" s="1"/>
  <c r="B21" i="108"/>
  <c r="N71" i="116" l="1"/>
  <c r="M55" i="116"/>
  <c r="M71" i="116" s="1"/>
  <c r="M50" i="116"/>
  <c r="C199" i="113"/>
  <c r="C200" i="113" s="1"/>
  <c r="E184" i="114"/>
  <c r="E210" i="114" s="1"/>
  <c r="E211" i="114" s="1"/>
  <c r="E187" i="111"/>
  <c r="C199" i="110"/>
  <c r="C200" i="110" s="1"/>
  <c r="J38" i="112"/>
  <c r="E210" i="111"/>
  <c r="E211" i="111" s="1"/>
  <c r="E39" i="109"/>
  <c r="E40" i="109" s="1"/>
  <c r="G39" i="109"/>
  <c r="G40" i="109" s="1"/>
  <c r="E6" i="109"/>
  <c r="B19" i="107"/>
  <c r="E5" i="106"/>
  <c r="G5" i="106" s="1"/>
  <c r="G6" i="106" s="1"/>
  <c r="C6" i="106"/>
  <c r="D6" i="106"/>
  <c r="E6" i="106"/>
  <c r="F6" i="106"/>
  <c r="C8" i="106"/>
  <c r="E8" i="106"/>
  <c r="E12" i="106" s="1"/>
  <c r="F8" i="106"/>
  <c r="F12" i="106" s="1"/>
  <c r="E9" i="106"/>
  <c r="G9" i="106" s="1"/>
  <c r="G10" i="106" s="1"/>
  <c r="C10" i="106"/>
  <c r="D10" i="106"/>
  <c r="E10" i="106"/>
  <c r="F10" i="106"/>
  <c r="C12" i="106"/>
  <c r="E13" i="106"/>
  <c r="G13" i="106" s="1"/>
  <c r="E14" i="106"/>
  <c r="G14" i="106" s="1"/>
  <c r="E15" i="106"/>
  <c r="G15" i="106" s="1"/>
  <c r="E16" i="106"/>
  <c r="G16" i="106" s="1"/>
  <c r="E17" i="106"/>
  <c r="G17" i="106" s="1"/>
  <c r="E18" i="106"/>
  <c r="G18" i="106" s="1"/>
  <c r="E19" i="106"/>
  <c r="G19" i="106" s="1"/>
  <c r="E20" i="106"/>
  <c r="G20" i="106" s="1"/>
  <c r="E21" i="106"/>
  <c r="G21" i="106" s="1"/>
  <c r="E22" i="106"/>
  <c r="G22" i="106" s="1"/>
  <c r="E23" i="106"/>
  <c r="G23" i="106" s="1"/>
  <c r="E24" i="106"/>
  <c r="G24" i="106" s="1"/>
  <c r="E25" i="106"/>
  <c r="G25" i="106" s="1"/>
  <c r="E26" i="106"/>
  <c r="G26" i="106" s="1"/>
  <c r="E27" i="106"/>
  <c r="G27" i="106" s="1"/>
  <c r="E28" i="106"/>
  <c r="G28" i="106" s="1"/>
  <c r="E29" i="106"/>
  <c r="G29" i="106" s="1"/>
  <c r="E30" i="106"/>
  <c r="G30" i="106" s="1"/>
  <c r="E31" i="106"/>
  <c r="G31" i="106" s="1"/>
  <c r="E32" i="106"/>
  <c r="G32" i="106" s="1"/>
  <c r="E33" i="106"/>
  <c r="G33" i="106" s="1"/>
  <c r="E34" i="106"/>
  <c r="G34" i="106" s="1"/>
  <c r="E35" i="106"/>
  <c r="G35" i="106" s="1"/>
  <c r="E36" i="106"/>
  <c r="G36" i="106" s="1"/>
  <c r="E37" i="106"/>
  <c r="G37" i="106" s="1"/>
  <c r="E38" i="106"/>
  <c r="G38" i="106" s="1"/>
  <c r="C39" i="106"/>
  <c r="C40" i="106" s="1"/>
  <c r="D39" i="106"/>
  <c r="E39" i="106"/>
  <c r="E40" i="106" s="1"/>
  <c r="F39" i="106"/>
  <c r="D40" i="106"/>
  <c r="F40" i="106"/>
  <c r="G39" i="106" l="1"/>
  <c r="G40" i="106" s="1"/>
  <c r="D92" i="105" l="1"/>
  <c r="D90" i="105"/>
  <c r="D88" i="105"/>
  <c r="D86" i="105"/>
  <c r="D84" i="105"/>
  <c r="D82" i="105"/>
  <c r="D80" i="105"/>
  <c r="D78" i="105"/>
  <c r="J71" i="105"/>
  <c r="I71" i="105"/>
  <c r="H71" i="105"/>
  <c r="G71" i="105"/>
  <c r="F71" i="105"/>
  <c r="E71" i="105"/>
  <c r="D71" i="105"/>
  <c r="C71" i="105"/>
  <c r="L70" i="105"/>
  <c r="K70" i="105"/>
  <c r="L69" i="105"/>
  <c r="K69" i="105"/>
  <c r="M69" i="105" s="1"/>
  <c r="L68" i="105"/>
  <c r="K68" i="105"/>
  <c r="L67" i="105"/>
  <c r="K67" i="105"/>
  <c r="L66" i="105"/>
  <c r="K66" i="105"/>
  <c r="L65" i="105"/>
  <c r="K65" i="105"/>
  <c r="M65" i="105" s="1"/>
  <c r="L64" i="105"/>
  <c r="K64" i="105"/>
  <c r="L63" i="105"/>
  <c r="K63" i="105"/>
  <c r="L62" i="105"/>
  <c r="K62" i="105"/>
  <c r="L61" i="105"/>
  <c r="K61" i="105"/>
  <c r="M61" i="105" s="1"/>
  <c r="L60" i="105"/>
  <c r="K60" i="105"/>
  <c r="L59" i="105"/>
  <c r="K59" i="105"/>
  <c r="L58" i="105"/>
  <c r="K58" i="105"/>
  <c r="L57" i="105"/>
  <c r="K57" i="105"/>
  <c r="M57" i="105" s="1"/>
  <c r="L56" i="105"/>
  <c r="K56" i="105"/>
  <c r="L55" i="105"/>
  <c r="L71" i="105" s="1"/>
  <c r="K55" i="105"/>
  <c r="J50" i="105"/>
  <c r="I50" i="105"/>
  <c r="H50" i="105"/>
  <c r="G50" i="105"/>
  <c r="F50" i="105"/>
  <c r="E50" i="105"/>
  <c r="D50" i="105"/>
  <c r="C50" i="105"/>
  <c r="N49" i="105"/>
  <c r="N70" i="105" s="1"/>
  <c r="L49" i="105"/>
  <c r="K49" i="105"/>
  <c r="M49" i="105" s="1"/>
  <c r="L48" i="105"/>
  <c r="K48" i="105"/>
  <c r="M48" i="105" s="1"/>
  <c r="N47" i="105"/>
  <c r="N68" i="105" s="1"/>
  <c r="L47" i="105"/>
  <c r="K47" i="105"/>
  <c r="M47" i="105" s="1"/>
  <c r="L46" i="105"/>
  <c r="K46" i="105"/>
  <c r="C89" i="105" s="1"/>
  <c r="N45" i="105"/>
  <c r="N66" i="105" s="1"/>
  <c r="L45" i="105"/>
  <c r="K45" i="105"/>
  <c r="M45" i="105" s="1"/>
  <c r="L44" i="105"/>
  <c r="K44" i="105"/>
  <c r="M44" i="105" s="1"/>
  <c r="N43" i="105"/>
  <c r="N64" i="105" s="1"/>
  <c r="L43" i="105"/>
  <c r="K43" i="105"/>
  <c r="M43" i="105" s="1"/>
  <c r="L42" i="105"/>
  <c r="K42" i="105"/>
  <c r="C85" i="105" s="1"/>
  <c r="N41" i="105"/>
  <c r="N62" i="105" s="1"/>
  <c r="L41" i="105"/>
  <c r="K41" i="105"/>
  <c r="M41" i="105" s="1"/>
  <c r="L40" i="105"/>
  <c r="K40" i="105"/>
  <c r="M40" i="105" s="1"/>
  <c r="N39" i="105"/>
  <c r="N60" i="105" s="1"/>
  <c r="L39" i="105"/>
  <c r="K39" i="105"/>
  <c r="M39" i="105" s="1"/>
  <c r="L38" i="105"/>
  <c r="K38" i="105"/>
  <c r="C81" i="105" s="1"/>
  <c r="N37" i="105"/>
  <c r="N58" i="105" s="1"/>
  <c r="L37" i="105"/>
  <c r="K37" i="105"/>
  <c r="M37" i="105" s="1"/>
  <c r="L36" i="105"/>
  <c r="K36" i="105"/>
  <c r="M36" i="105" s="1"/>
  <c r="N35" i="105"/>
  <c r="N56" i="105" s="1"/>
  <c r="L35" i="105"/>
  <c r="K35" i="105"/>
  <c r="M35" i="105" s="1"/>
  <c r="L34" i="105"/>
  <c r="L50" i="105" s="1"/>
  <c r="K34" i="105"/>
  <c r="C77" i="105" s="1"/>
  <c r="J29" i="105"/>
  <c r="I29" i="105"/>
  <c r="H29" i="105"/>
  <c r="G29" i="105"/>
  <c r="F29" i="105"/>
  <c r="E29" i="105"/>
  <c r="D29" i="105"/>
  <c r="C29" i="105"/>
  <c r="L28" i="105"/>
  <c r="K28" i="105"/>
  <c r="C92" i="105" s="1"/>
  <c r="L27" i="105"/>
  <c r="D91" i="105" s="1"/>
  <c r="K27" i="105"/>
  <c r="L26" i="105"/>
  <c r="K26" i="105"/>
  <c r="C90" i="105" s="1"/>
  <c r="L25" i="105"/>
  <c r="D89" i="105" s="1"/>
  <c r="K25" i="105"/>
  <c r="L24" i="105"/>
  <c r="K24" i="105"/>
  <c r="C88" i="105" s="1"/>
  <c r="L23" i="105"/>
  <c r="D87" i="105" s="1"/>
  <c r="K23" i="105"/>
  <c r="L22" i="105"/>
  <c r="K22" i="105"/>
  <c r="C86" i="105" s="1"/>
  <c r="L21" i="105"/>
  <c r="D85" i="105" s="1"/>
  <c r="K21" i="105"/>
  <c r="L20" i="105"/>
  <c r="K20" i="105"/>
  <c r="C84" i="105" s="1"/>
  <c r="L19" i="105"/>
  <c r="D83" i="105" s="1"/>
  <c r="K19" i="105"/>
  <c r="L18" i="105"/>
  <c r="K18" i="105"/>
  <c r="C82" i="105" s="1"/>
  <c r="L17" i="105"/>
  <c r="D81" i="105" s="1"/>
  <c r="K17" i="105"/>
  <c r="L16" i="105"/>
  <c r="K16" i="105"/>
  <c r="C80" i="105" s="1"/>
  <c r="L15" i="105"/>
  <c r="D79" i="105" s="1"/>
  <c r="K15" i="105"/>
  <c r="L14" i="105"/>
  <c r="K14" i="105"/>
  <c r="C78" i="105" s="1"/>
  <c r="L13" i="105"/>
  <c r="D77" i="105" s="1"/>
  <c r="D93" i="105" s="1"/>
  <c r="K13" i="105"/>
  <c r="K29" i="105" s="1"/>
  <c r="B44" i="104"/>
  <c r="J38" i="104"/>
  <c r="I38" i="104"/>
  <c r="H38" i="104"/>
  <c r="G38" i="104"/>
  <c r="F38" i="104"/>
  <c r="E38" i="104"/>
  <c r="D38" i="104"/>
  <c r="B38" i="104"/>
  <c r="J37" i="104"/>
  <c r="C37" i="104"/>
  <c r="K37" i="104" s="1"/>
  <c r="K36" i="104"/>
  <c r="K38" i="104" s="1"/>
  <c r="J36" i="104"/>
  <c r="I29" i="104"/>
  <c r="H29" i="104"/>
  <c r="G29" i="104"/>
  <c r="F29" i="104"/>
  <c r="E29" i="104"/>
  <c r="D29" i="104"/>
  <c r="C29" i="104"/>
  <c r="B29" i="104"/>
  <c r="K28" i="104"/>
  <c r="J28" i="104"/>
  <c r="K27" i="104"/>
  <c r="K29" i="104" s="1"/>
  <c r="J27" i="104"/>
  <c r="J29" i="104" s="1"/>
  <c r="H21" i="104"/>
  <c r="G21" i="104"/>
  <c r="F21" i="104"/>
  <c r="E21" i="104"/>
  <c r="D21" i="104"/>
  <c r="C21" i="104"/>
  <c r="B21" i="104"/>
  <c r="K20" i="104"/>
  <c r="J20" i="104"/>
  <c r="K19" i="104"/>
  <c r="C44" i="104" s="1"/>
  <c r="J19" i="104"/>
  <c r="J21" i="104" s="1"/>
  <c r="J18" i="104"/>
  <c r="B43" i="104" s="1"/>
  <c r="B45" i="104" s="1"/>
  <c r="I18" i="104"/>
  <c r="I21" i="104" s="1"/>
  <c r="F204" i="103"/>
  <c r="F210" i="103" s="1"/>
  <c r="J152" i="103"/>
  <c r="I152" i="103"/>
  <c r="H152" i="103"/>
  <c r="G152" i="103"/>
  <c r="F152" i="103"/>
  <c r="E152" i="103"/>
  <c r="D152" i="103"/>
  <c r="C152" i="103"/>
  <c r="J136" i="103"/>
  <c r="I136" i="103"/>
  <c r="H136" i="103"/>
  <c r="G136" i="103"/>
  <c r="F136" i="103"/>
  <c r="E136" i="103"/>
  <c r="D136" i="103"/>
  <c r="C136" i="103"/>
  <c r="J128" i="103"/>
  <c r="I128" i="103"/>
  <c r="H128" i="103"/>
  <c r="G128" i="103"/>
  <c r="F128" i="103"/>
  <c r="E128" i="103"/>
  <c r="D128" i="103"/>
  <c r="C128" i="103"/>
  <c r="J102" i="103"/>
  <c r="I102" i="103"/>
  <c r="H102" i="103"/>
  <c r="G102" i="103"/>
  <c r="F102" i="103"/>
  <c r="E102" i="103"/>
  <c r="D102" i="103"/>
  <c r="C102" i="103"/>
  <c r="J86" i="103"/>
  <c r="I86" i="103"/>
  <c r="H86" i="103"/>
  <c r="G86" i="103"/>
  <c r="F86" i="103"/>
  <c r="E86" i="103"/>
  <c r="D86" i="103"/>
  <c r="C86" i="103"/>
  <c r="J78" i="103"/>
  <c r="I78" i="103"/>
  <c r="H78" i="103"/>
  <c r="G78" i="103"/>
  <c r="F78" i="103"/>
  <c r="E78" i="103"/>
  <c r="D78" i="103"/>
  <c r="C78" i="103"/>
  <c r="J43" i="103"/>
  <c r="I43" i="103"/>
  <c r="H43" i="103"/>
  <c r="G43" i="103"/>
  <c r="F43" i="103"/>
  <c r="E43" i="103"/>
  <c r="D43" i="103"/>
  <c r="C43" i="103"/>
  <c r="J27" i="103"/>
  <c r="I27" i="103"/>
  <c r="H27" i="103"/>
  <c r="H19" i="103" s="1"/>
  <c r="G27" i="103"/>
  <c r="F27" i="103"/>
  <c r="E27" i="103"/>
  <c r="D27" i="103"/>
  <c r="C27" i="103"/>
  <c r="J19" i="103"/>
  <c r="I19" i="103"/>
  <c r="G19" i="103"/>
  <c r="F19" i="103"/>
  <c r="E19" i="103"/>
  <c r="D19" i="103"/>
  <c r="C19" i="103"/>
  <c r="D194" i="102"/>
  <c r="D192" i="102"/>
  <c r="D190" i="102"/>
  <c r="D188" i="102"/>
  <c r="D186" i="102"/>
  <c r="D184" i="102"/>
  <c r="D182" i="102"/>
  <c r="D180" i="102"/>
  <c r="D178" i="102"/>
  <c r="D176" i="102"/>
  <c r="D174" i="102"/>
  <c r="D172" i="102"/>
  <c r="H147" i="102"/>
  <c r="D147" i="102"/>
  <c r="J146" i="102"/>
  <c r="J147" i="102" s="1"/>
  <c r="I146" i="102"/>
  <c r="I147" i="102" s="1"/>
  <c r="H146" i="102"/>
  <c r="G146" i="102"/>
  <c r="G147" i="102" s="1"/>
  <c r="F146" i="102"/>
  <c r="F147" i="102" s="1"/>
  <c r="E146" i="102"/>
  <c r="E147" i="102" s="1"/>
  <c r="D146" i="102"/>
  <c r="L145" i="102"/>
  <c r="K145" i="102"/>
  <c r="L144" i="102"/>
  <c r="K144" i="102"/>
  <c r="L143" i="102"/>
  <c r="K143" i="102"/>
  <c r="L142" i="102"/>
  <c r="K142" i="102"/>
  <c r="L141" i="102"/>
  <c r="K141" i="102"/>
  <c r="L140" i="102"/>
  <c r="K140" i="102"/>
  <c r="L139" i="102"/>
  <c r="K139" i="102"/>
  <c r="L138" i="102"/>
  <c r="K138" i="102"/>
  <c r="L137" i="102"/>
  <c r="K137" i="102"/>
  <c r="L136" i="102"/>
  <c r="K136" i="102"/>
  <c r="L135" i="102"/>
  <c r="K135" i="102"/>
  <c r="L134" i="102"/>
  <c r="K134" i="102"/>
  <c r="L133" i="102"/>
  <c r="K133" i="102"/>
  <c r="L132" i="102"/>
  <c r="K132" i="102"/>
  <c r="L131" i="102"/>
  <c r="K131" i="102"/>
  <c r="L130" i="102"/>
  <c r="K130" i="102"/>
  <c r="L129" i="102"/>
  <c r="K129" i="102"/>
  <c r="L128" i="102"/>
  <c r="K128" i="102"/>
  <c r="L127" i="102"/>
  <c r="K127" i="102"/>
  <c r="L126" i="102"/>
  <c r="K126" i="102"/>
  <c r="L125" i="102"/>
  <c r="K125" i="102"/>
  <c r="L124" i="102"/>
  <c r="K124" i="102"/>
  <c r="L123" i="102"/>
  <c r="C123" i="102"/>
  <c r="K123" i="102" s="1"/>
  <c r="L122" i="102"/>
  <c r="K122" i="102"/>
  <c r="L121" i="102"/>
  <c r="K121" i="102"/>
  <c r="L120" i="102"/>
  <c r="L146" i="102" s="1"/>
  <c r="K120" i="102"/>
  <c r="J117" i="102"/>
  <c r="I117" i="102"/>
  <c r="H117" i="102"/>
  <c r="G117" i="102"/>
  <c r="F117" i="102"/>
  <c r="E117" i="102"/>
  <c r="D117" i="102"/>
  <c r="C117" i="102"/>
  <c r="L116" i="102"/>
  <c r="K116" i="102"/>
  <c r="L115" i="102"/>
  <c r="L117" i="102" s="1"/>
  <c r="K115" i="102"/>
  <c r="K117" i="102" s="1"/>
  <c r="D115" i="102"/>
  <c r="H93" i="102"/>
  <c r="D93" i="102"/>
  <c r="J92" i="102"/>
  <c r="J93" i="102" s="1"/>
  <c r="I92" i="102"/>
  <c r="I93" i="102" s="1"/>
  <c r="H92" i="102"/>
  <c r="F92" i="102"/>
  <c r="F93" i="102" s="1"/>
  <c r="D92" i="102"/>
  <c r="L91" i="102"/>
  <c r="K91" i="102"/>
  <c r="L90" i="102"/>
  <c r="K90" i="102"/>
  <c r="L89" i="102"/>
  <c r="K89" i="102"/>
  <c r="L88" i="102"/>
  <c r="K88" i="102"/>
  <c r="L87" i="102"/>
  <c r="K87" i="102"/>
  <c r="L86" i="102"/>
  <c r="K86" i="102"/>
  <c r="L85" i="102"/>
  <c r="K85" i="102"/>
  <c r="L84" i="102"/>
  <c r="K84" i="102"/>
  <c r="L83" i="102"/>
  <c r="K83" i="102"/>
  <c r="L82" i="102"/>
  <c r="K82" i="102"/>
  <c r="L81" i="102"/>
  <c r="K81" i="102"/>
  <c r="L80" i="102"/>
  <c r="K80" i="102"/>
  <c r="L79" i="102"/>
  <c r="K79" i="102"/>
  <c r="L78" i="102"/>
  <c r="K78" i="102"/>
  <c r="L77" i="102"/>
  <c r="K77" i="102"/>
  <c r="L76" i="102"/>
  <c r="K76" i="102"/>
  <c r="L75" i="102"/>
  <c r="K75" i="102"/>
  <c r="L74" i="102"/>
  <c r="K74" i="102"/>
  <c r="L73" i="102"/>
  <c r="K73" i="102"/>
  <c r="L72" i="102"/>
  <c r="K72" i="102"/>
  <c r="L71" i="102"/>
  <c r="K71" i="102"/>
  <c r="L70" i="102"/>
  <c r="K70" i="102"/>
  <c r="L69" i="102"/>
  <c r="G69" i="102"/>
  <c r="G92" i="102" s="1"/>
  <c r="G93" i="102" s="1"/>
  <c r="E69" i="102"/>
  <c r="E92" i="102" s="1"/>
  <c r="E93" i="102" s="1"/>
  <c r="C69" i="102"/>
  <c r="K69" i="102" s="1"/>
  <c r="L68" i="102"/>
  <c r="K68" i="102"/>
  <c r="L67" i="102"/>
  <c r="K67" i="102"/>
  <c r="L66" i="102"/>
  <c r="L92" i="102" s="1"/>
  <c r="K66" i="102"/>
  <c r="K92" i="102" s="1"/>
  <c r="J63" i="102"/>
  <c r="I63" i="102"/>
  <c r="H63" i="102"/>
  <c r="G63" i="102"/>
  <c r="F63" i="102"/>
  <c r="E63" i="102"/>
  <c r="D63" i="102"/>
  <c r="C63" i="102"/>
  <c r="L62" i="102"/>
  <c r="L61" i="102"/>
  <c r="L60" i="102"/>
  <c r="L63" i="102" s="1"/>
  <c r="K60" i="102"/>
  <c r="K63" i="102" s="1"/>
  <c r="B57" i="102"/>
  <c r="J50" i="102"/>
  <c r="F50" i="102"/>
  <c r="J49" i="102"/>
  <c r="I49" i="102"/>
  <c r="H49" i="102"/>
  <c r="H50" i="102" s="1"/>
  <c r="F49" i="102"/>
  <c r="D49" i="102"/>
  <c r="D50" i="102" s="1"/>
  <c r="C49" i="102"/>
  <c r="C50" i="102" s="1"/>
  <c r="L48" i="102"/>
  <c r="D197" i="102" s="1"/>
  <c r="K48" i="102"/>
  <c r="C197" i="102" s="1"/>
  <c r="E209" i="103" s="1"/>
  <c r="L47" i="102"/>
  <c r="D196" i="102" s="1"/>
  <c r="K47" i="102"/>
  <c r="C196" i="102" s="1"/>
  <c r="E208" i="103" s="1"/>
  <c r="L46" i="102"/>
  <c r="D195" i="102" s="1"/>
  <c r="E46" i="102"/>
  <c r="K46" i="102" s="1"/>
  <c r="C195" i="102" s="1"/>
  <c r="E207" i="103" s="1"/>
  <c r="L45" i="102"/>
  <c r="K45" i="102"/>
  <c r="C194" i="102" s="1"/>
  <c r="E206" i="103" s="1"/>
  <c r="L44" i="102"/>
  <c r="D193" i="102" s="1"/>
  <c r="K44" i="102"/>
  <c r="C193" i="102" s="1"/>
  <c r="E205" i="103" s="1"/>
  <c r="L43" i="102"/>
  <c r="K43" i="102"/>
  <c r="C192" i="102" s="1"/>
  <c r="E204" i="103" s="1"/>
  <c r="L42" i="102"/>
  <c r="D191" i="102" s="1"/>
  <c r="K42" i="102"/>
  <c r="C191" i="102" s="1"/>
  <c r="E203" i="103" s="1"/>
  <c r="L41" i="102"/>
  <c r="K41" i="102"/>
  <c r="C190" i="102" s="1"/>
  <c r="E202" i="103" s="1"/>
  <c r="L40" i="102"/>
  <c r="D189" i="102" s="1"/>
  <c r="K40" i="102"/>
  <c r="C189" i="102" s="1"/>
  <c r="E201" i="103" s="1"/>
  <c r="L39" i="102"/>
  <c r="K39" i="102"/>
  <c r="C188" i="102" s="1"/>
  <c r="E200" i="103" s="1"/>
  <c r="L38" i="102"/>
  <c r="D187" i="102" s="1"/>
  <c r="K38" i="102"/>
  <c r="C187" i="102" s="1"/>
  <c r="E199" i="103" s="1"/>
  <c r="L37" i="102"/>
  <c r="K37" i="102"/>
  <c r="C186" i="102" s="1"/>
  <c r="E198" i="103" s="1"/>
  <c r="L36" i="102"/>
  <c r="D185" i="102" s="1"/>
  <c r="K36" i="102"/>
  <c r="C185" i="102" s="1"/>
  <c r="E197" i="103" s="1"/>
  <c r="L35" i="102"/>
  <c r="K35" i="102"/>
  <c r="C184" i="102" s="1"/>
  <c r="E196" i="103" s="1"/>
  <c r="L34" i="102"/>
  <c r="D183" i="102" s="1"/>
  <c r="K34" i="102"/>
  <c r="C183" i="102" s="1"/>
  <c r="E195" i="103" s="1"/>
  <c r="L33" i="102"/>
  <c r="K33" i="102"/>
  <c r="C182" i="102" s="1"/>
  <c r="E194" i="103" s="1"/>
  <c r="L32" i="102"/>
  <c r="D181" i="102" s="1"/>
  <c r="K32" i="102"/>
  <c r="C181" i="102" s="1"/>
  <c r="E193" i="103" s="1"/>
  <c r="L31" i="102"/>
  <c r="K31" i="102"/>
  <c r="C180" i="102" s="1"/>
  <c r="E192" i="103" s="1"/>
  <c r="L30" i="102"/>
  <c r="D179" i="102" s="1"/>
  <c r="K30" i="102"/>
  <c r="C179" i="102" s="1"/>
  <c r="E191" i="103" s="1"/>
  <c r="L29" i="102"/>
  <c r="K29" i="102"/>
  <c r="C178" i="102" s="1"/>
  <c r="E190" i="103" s="1"/>
  <c r="L28" i="102"/>
  <c r="D177" i="102" s="1"/>
  <c r="K28" i="102"/>
  <c r="C177" i="102" s="1"/>
  <c r="E189" i="103" s="1"/>
  <c r="L27" i="102"/>
  <c r="K27" i="102"/>
  <c r="C176" i="102" s="1"/>
  <c r="E188" i="103" s="1"/>
  <c r="L26" i="102"/>
  <c r="D175" i="102" s="1"/>
  <c r="K26" i="102"/>
  <c r="C175" i="102" s="1"/>
  <c r="E187" i="103" s="1"/>
  <c r="G26" i="102"/>
  <c r="G49" i="102" s="1"/>
  <c r="G50" i="102" s="1"/>
  <c r="E26" i="102"/>
  <c r="E49" i="102" s="1"/>
  <c r="E50" i="102" s="1"/>
  <c r="L25" i="102"/>
  <c r="K25" i="102"/>
  <c r="C174" i="102" s="1"/>
  <c r="E186" i="103" s="1"/>
  <c r="L24" i="102"/>
  <c r="D173" i="102" s="1"/>
  <c r="K24" i="102"/>
  <c r="C173" i="102" s="1"/>
  <c r="E185" i="103" s="1"/>
  <c r="L23" i="102"/>
  <c r="K23" i="102"/>
  <c r="C172" i="102" s="1"/>
  <c r="J20" i="102"/>
  <c r="I20" i="102"/>
  <c r="I50" i="102" s="1"/>
  <c r="H20" i="102"/>
  <c r="G20" i="102"/>
  <c r="F20" i="102"/>
  <c r="E20" i="102"/>
  <c r="D20" i="102"/>
  <c r="C20" i="102"/>
  <c r="L19" i="102"/>
  <c r="L18" i="102"/>
  <c r="L20" i="102" s="1"/>
  <c r="D169" i="102" s="1"/>
  <c r="F181" i="103" s="1"/>
  <c r="K18" i="102"/>
  <c r="K20" i="102" s="1"/>
  <c r="C169" i="102" s="1"/>
  <c r="E181" i="103" s="1"/>
  <c r="M56" i="105" l="1"/>
  <c r="M58" i="105"/>
  <c r="M60" i="105"/>
  <c r="M62" i="105"/>
  <c r="M64" i="105"/>
  <c r="M66" i="105"/>
  <c r="M68" i="105"/>
  <c r="M70" i="105"/>
  <c r="M63" i="105"/>
  <c r="L29" i="105"/>
  <c r="N34" i="105"/>
  <c r="N38" i="105"/>
  <c r="N59" i="105" s="1"/>
  <c r="N42" i="105"/>
  <c r="N63" i="105" s="1"/>
  <c r="K71" i="105"/>
  <c r="C79" i="105"/>
  <c r="C93" i="105" s="1"/>
  <c r="C83" i="105"/>
  <c r="C87" i="105"/>
  <c r="C91" i="105"/>
  <c r="M34" i="105"/>
  <c r="M55" i="105" s="1"/>
  <c r="M38" i="105"/>
  <c r="M59" i="105" s="1"/>
  <c r="M42" i="105"/>
  <c r="M46" i="105"/>
  <c r="M67" i="105" s="1"/>
  <c r="N36" i="105"/>
  <c r="N57" i="105" s="1"/>
  <c r="N40" i="105"/>
  <c r="N61" i="105" s="1"/>
  <c r="N44" i="105"/>
  <c r="N65" i="105" s="1"/>
  <c r="N46" i="105"/>
  <c r="N67" i="105" s="1"/>
  <c r="N48" i="105"/>
  <c r="N69" i="105" s="1"/>
  <c r="K50" i="105"/>
  <c r="L93" i="102"/>
  <c r="K146" i="102"/>
  <c r="K147" i="102" s="1"/>
  <c r="F211" i="103"/>
  <c r="L147" i="102"/>
  <c r="D198" i="102"/>
  <c r="D199" i="102" s="1"/>
  <c r="C198" i="102"/>
  <c r="C199" i="102" s="1"/>
  <c r="E184" i="103"/>
  <c r="E210" i="103" s="1"/>
  <c r="E211" i="103" s="1"/>
  <c r="K93" i="102"/>
  <c r="L49" i="102"/>
  <c r="L50" i="102" s="1"/>
  <c r="C92" i="102"/>
  <c r="C93" i="102" s="1"/>
  <c r="C146" i="102"/>
  <c r="C147" i="102" s="1"/>
  <c r="C38" i="104"/>
  <c r="K18" i="104"/>
  <c r="K49" i="102"/>
  <c r="K50" i="102" s="1"/>
  <c r="M71" i="105" l="1"/>
  <c r="M50" i="105"/>
  <c r="N50" i="105"/>
  <c r="N55" i="105"/>
  <c r="N71" i="105" s="1"/>
  <c r="C43" i="104"/>
  <c r="C45" i="104" s="1"/>
  <c r="K21" i="104"/>
</calcChain>
</file>

<file path=xl/sharedStrings.xml><?xml version="1.0" encoding="utf-8"?>
<sst xmlns="http://schemas.openxmlformats.org/spreadsheetml/2006/main" count="4544" uniqueCount="215">
  <si>
    <t>ÀREA FINANCIERA</t>
  </si>
  <si>
    <t>UNIDAD DE CIRUGIA CARDIOVASCULAR DE GUATEMALA</t>
  </si>
  <si>
    <t>5a. AVENIDA 6-22 ZONA 11</t>
  </si>
  <si>
    <t>dgunicar@yahoo.es                            Tel. 24163000</t>
  </si>
  <si>
    <t>No.</t>
  </si>
  <si>
    <t>CATEGORIA DE GASTO</t>
  </si>
  <si>
    <t>ENERO</t>
  </si>
  <si>
    <t>FEBRERO</t>
  </si>
  <si>
    <t>MARZO</t>
  </si>
  <si>
    <t>ABRIL</t>
  </si>
  <si>
    <t>TOTAL CUATRIMESTRE</t>
  </si>
  <si>
    <t>PRESUPUESTO</t>
  </si>
  <si>
    <t>REAL</t>
  </si>
  <si>
    <t>RECURSO HUMANO</t>
  </si>
  <si>
    <t>GASTOS DE FUNCIONAMIENTO</t>
  </si>
  <si>
    <t>ENERGIA ELECTRICA</t>
  </si>
  <si>
    <t>TELEFONIA</t>
  </si>
  <si>
    <t>IMPRESIÓN, ENCUADERNACION Y REPRODUCCION</t>
  </si>
  <si>
    <t>MANT. Y REP. EQUIPO MEDICO SANITARIO Y DE LAB.</t>
  </si>
  <si>
    <t>MANT. Y REP. DE INSTALACIONES</t>
  </si>
  <si>
    <t>SERVICIOS MEDICO-SANITARIOS</t>
  </si>
  <si>
    <t>SERVICIOS DE VIGILANCIA</t>
  </si>
  <si>
    <t>OTROS SERVICIOS NO PERSONALES</t>
  </si>
  <si>
    <t>SUMA GASTOS GENERALES</t>
  </si>
  <si>
    <t>MATERIALES Y SUMINISTROS</t>
  </si>
  <si>
    <t>ALIMENTOS PARA PERSONAS</t>
  </si>
  <si>
    <t>ACABADOS TEXTILES</t>
  </si>
  <si>
    <t>ELEMENTOS Y COMPUESTOS QUIMICOS</t>
  </si>
  <si>
    <t>COMBUSTIBLES Y LUBRICANTES</t>
  </si>
  <si>
    <t>PRODUCTOS MEDICINALES Y FARMACEUTICOS</t>
  </si>
  <si>
    <t>TINTES, PINTURAS Y COLORANTES</t>
  </si>
  <si>
    <t>PRODUCTOS PLASTICOS, NYLON, VINIL Y PVC</t>
  </si>
  <si>
    <t>OTROS PRODUCTOS QUIMICOS Y CONEXOS</t>
  </si>
  <si>
    <t>OTROS PRODUCTOS METALICOS</t>
  </si>
  <si>
    <t>UTILES DE LIMPIEZA Y PRODUCTOS SANITARIOS</t>
  </si>
  <si>
    <t>UTILES MENORES MEDICO QUIRURGICOS Y DE LAB.</t>
  </si>
  <si>
    <t>UTILES, ACCESORIOS Y MATERIALES ELECTRICOS</t>
  </si>
  <si>
    <t>ACCESORIOS Y REPUESTOS EN GENERAL</t>
  </si>
  <si>
    <t>OTROS MATERIALES Y SUMINISTROS</t>
  </si>
  <si>
    <t>TOTAL MATERIALES Y SUMINISTROS</t>
  </si>
  <si>
    <t>EQUIPO MEDICO SANITARIO Y DE LABORATORIO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</si>
  <si>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</si>
  <si>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</si>
  <si>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</si>
  <si>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</si>
  <si>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</si>
  <si>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</si>
  <si>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</si>
  <si>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</si>
  <si>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PRODUCTOS DE PAPEL O CARTON</t>
  </si>
  <si>
    <t>TOTAL ANUAL</t>
  </si>
  <si>
    <t>TOTAL GASTOS DE FUNCIONAMIENTO</t>
  </si>
  <si>
    <t>TOTAL GENERAL</t>
  </si>
  <si>
    <t>Elaborado por:</t>
  </si>
  <si>
    <t>______________________________</t>
  </si>
  <si>
    <t xml:space="preserve">                               Autorizado por: </t>
  </si>
  <si>
    <t>P.C. Víctor Cresencio Reyes Porres</t>
  </si>
  <si>
    <t xml:space="preserve">              Jefe de Contabilidad</t>
  </si>
  <si>
    <t>Fecha:</t>
  </si>
  <si>
    <t>___________________________________</t>
  </si>
  <si>
    <t>Programación mensual por tipo de gasto año  2018, Expresado en Quetzales primer cuatrimestre 2018</t>
  </si>
  <si>
    <t>Programación mensual por tipo de gasto año  2016, Expresado en Quetzales</t>
  </si>
  <si>
    <t>Categoría de Gasto</t>
  </si>
  <si>
    <t>Julio</t>
  </si>
  <si>
    <t>Agosto</t>
  </si>
  <si>
    <t>Septiembre</t>
  </si>
  <si>
    <t>Recurso Humano</t>
  </si>
  <si>
    <t>Pto.</t>
  </si>
  <si>
    <t xml:space="preserve">Real </t>
  </si>
  <si>
    <t>Gastos de Funcionamiento</t>
  </si>
  <si>
    <t>detallar cada gasto cargado</t>
  </si>
  <si>
    <t>TOTALES</t>
  </si>
  <si>
    <t>Programación mensual por tipo de gasto año  2018, Expresado en Quetzales segundo cuatrimestre 2018</t>
  </si>
  <si>
    <t>Programación mensual por tipo de gasto año  2017, Expresado en Quetzales tercer cuatrimestre 2018</t>
  </si>
  <si>
    <t>AVABADOS TEXTILES</t>
  </si>
  <si>
    <t>COMPROMETIDO</t>
  </si>
  <si>
    <t xml:space="preserve">Autorizado por: </t>
  </si>
  <si>
    <t>Víctor Cresencio Reyes Porres</t>
  </si>
  <si>
    <t>Jefe de Contabilidad</t>
  </si>
  <si>
    <t>___________________________</t>
  </si>
  <si>
    <t>____________________________________</t>
  </si>
  <si>
    <t xml:space="preserve"> Víctor Cresencio Reyes Porres</t>
  </si>
  <si>
    <t xml:space="preserve">           Jefe de Contabilidad</t>
  </si>
  <si>
    <t>Categoría del gasto</t>
  </si>
  <si>
    <t>Enero</t>
  </si>
  <si>
    <t>Febrero</t>
  </si>
  <si>
    <t>Marzo</t>
  </si>
  <si>
    <t>Abril</t>
  </si>
  <si>
    <t>Totales</t>
  </si>
  <si>
    <t>Presupuestado</t>
  </si>
  <si>
    <t>Ejecutado</t>
  </si>
  <si>
    <t>Propiedad planta y equipo</t>
  </si>
  <si>
    <t>TOTAL</t>
  </si>
  <si>
    <t>Mayo</t>
  </si>
  <si>
    <t>Junio</t>
  </si>
  <si>
    <t>Octubre</t>
  </si>
  <si>
    <t>Noviembre</t>
  </si>
  <si>
    <t>Diciembre</t>
  </si>
  <si>
    <t xml:space="preserve">        Jefe de Contabilidad</t>
  </si>
  <si>
    <t>Programado</t>
  </si>
  <si>
    <t>CIRUGIA DE ADULTOS</t>
  </si>
  <si>
    <t>CIRUGIA DE PEDIATRIA</t>
  </si>
  <si>
    <t>HEMODINAMIA ADULTOS</t>
  </si>
  <si>
    <t>HEMODINAMIA PEDIATRIA</t>
  </si>
  <si>
    <t>ECOCARDIOGRAMA ADULTOS</t>
  </si>
  <si>
    <t>ECOCARDIOGRAMA PEDIATRIA</t>
  </si>
  <si>
    <t>ELECTROCARDIOGRAMAS ADULTOS</t>
  </si>
  <si>
    <t>ELECTROCARDIOGRAMAS PEDIATRIA</t>
  </si>
  <si>
    <t>CONSULTAS MEDICAS ADULTOS</t>
  </si>
  <si>
    <t>CONSULTA MEDICAS PEDIATRICAS</t>
  </si>
  <si>
    <t>ESTOMATOLOGIA</t>
  </si>
  <si>
    <t>ENCAMAMIENTO POR COMPLICACIONES</t>
  </si>
  <si>
    <t>LABORATORIO CLINICO PRE-QUIRUR.</t>
  </si>
  <si>
    <t>ESTUDIOS ELECTROFISIOLOGICOS</t>
  </si>
  <si>
    <t>HOLTERS</t>
  </si>
  <si>
    <t>Total</t>
  </si>
  <si>
    <t xml:space="preserve">                    Autorizado por: </t>
  </si>
  <si>
    <t xml:space="preserve"> VÍctor Cresencio Reyes Porres</t>
  </si>
  <si>
    <t xml:space="preserve">          Jefe de Contabilidad</t>
  </si>
  <si>
    <t>Total cuatrimestre</t>
  </si>
  <si>
    <t>_______________________________________</t>
  </si>
  <si>
    <t>FONDOS ESTATALES</t>
  </si>
  <si>
    <t>ASIGNACION DEL ESTADO</t>
  </si>
  <si>
    <t>TOTAL ASIGNACION DEL ESTADO</t>
  </si>
  <si>
    <t>011</t>
  </si>
  <si>
    <t>TOTAL RECURSO HUMANO</t>
  </si>
  <si>
    <t>MAT. Y REP. DE OTRAS MAQ. Y EQUIPO</t>
  </si>
  <si>
    <t>TOTAL GENERAL EGRESOS</t>
  </si>
  <si>
    <t>_______________________________</t>
  </si>
  <si>
    <t>TRANSFERENCIAS (+-), AMPLIACION</t>
  </si>
  <si>
    <t>TRANSFERENCIAS (+-)</t>
  </si>
  <si>
    <t>MES</t>
  </si>
  <si>
    <t>VALOR</t>
  </si>
  <si>
    <t>N/A</t>
  </si>
  <si>
    <t>TOTALES…</t>
  </si>
  <si>
    <t>Total acumulado</t>
  </si>
  <si>
    <t>MANTENIMIENTO Y REPARACION DE EQUIPO DE COMPUTO</t>
  </si>
  <si>
    <t>MANT. Y REP. DE OTRAS MAQ. Y EQUIPO</t>
  </si>
  <si>
    <t>MANT. Y REPARACION DE EDIFICIOS</t>
  </si>
  <si>
    <t>dgunicar@yahoo.es          Tel. 24163000</t>
  </si>
  <si>
    <t>Ejecucion y/o avance de cumplimiento de metas fisicas correspondiente al primer cuatrimestre</t>
  </si>
  <si>
    <t>EQUIPO MEDICO-SANITARIO Y DE LABORATORIO</t>
  </si>
  <si>
    <t>F-5</t>
  </si>
  <si>
    <t>Programación y ejecucion mensual por tipo de gasto año  2023, Expresado en Quetzales primer cuatrimestre 2023</t>
  </si>
  <si>
    <t>CATEGORIA DEL GASTO DE FUNCIONAMIENTO</t>
  </si>
  <si>
    <t>PROG.</t>
  </si>
  <si>
    <t>EJECUTADO</t>
  </si>
  <si>
    <t>SUELOS Y SALARIOS</t>
  </si>
  <si>
    <t>CUOTA PATRONAL</t>
  </si>
  <si>
    <t>GASTOS DE OPERACIÓN</t>
  </si>
  <si>
    <t>SERVICIO DE INTERNET Y TELEFONIA</t>
  </si>
  <si>
    <t>TOTAL GASTOS DE OPERACIÓN</t>
  </si>
  <si>
    <t>Programación y ejecucion mensual por tipo de gasto año  2023, Expresado en Quetzales segundo cuatrimestre 2023</t>
  </si>
  <si>
    <t>BONO 14</t>
  </si>
  <si>
    <t>Programación y ejecucion mensual por tipo de gasto año  2023, Expresado en Quetzales tercer cuatrimestre 2023</t>
  </si>
  <si>
    <t>RESUMEN AÑO 2023</t>
  </si>
  <si>
    <t xml:space="preserve">         Lic. Douglas Antonio Díaz Rivera</t>
  </si>
  <si>
    <t xml:space="preserve">                    Representante Legal</t>
  </si>
  <si>
    <t>10 de octubre 2023</t>
  </si>
  <si>
    <t>ANEXO DE F-5</t>
  </si>
  <si>
    <t>PROGRAMACION POR TIPO DE GASTO AÑO 2023</t>
  </si>
  <si>
    <t>RESUMEN AL 30 DE SEPTIEMBRE 2023</t>
  </si>
  <si>
    <t>F-6</t>
  </si>
  <si>
    <t>CORREO ELECTRÓNICO Y TELÉFONO</t>
  </si>
  <si>
    <t>Ejecucion fìnanciera por categoria del gasto primer cuatrimestre 2023</t>
  </si>
  <si>
    <t>Categoría del gasto de funcionamiento</t>
  </si>
  <si>
    <t>Prog.</t>
  </si>
  <si>
    <t>Gastos de operación</t>
  </si>
  <si>
    <t>Ejecucion fìnanciera por categoria del gasto segundo cuatrimestre 2023</t>
  </si>
  <si>
    <t>Ejecucion fìnanciera por categoria del gasto tercer cuatrimestre 2023</t>
  </si>
  <si>
    <t>Resumen año 2023</t>
  </si>
  <si>
    <t>año 2023</t>
  </si>
  <si>
    <t>F-8</t>
  </si>
  <si>
    <t xml:space="preserve">Meta/Servicio </t>
  </si>
  <si>
    <t>MONITOREO DE PRESION ARTERIAL</t>
  </si>
  <si>
    <t>Total servicios/beneficiarios</t>
  </si>
  <si>
    <t>Ejecucion y/o avance de cumplimiento de metas fisicas correspondiente al segundo cuatrimestre</t>
  </si>
  <si>
    <t>Ejecucion y/o avance de cumplimiento de metas fisicas correspondiente al tercer cuatrimestre</t>
  </si>
  <si>
    <t xml:space="preserve">             Lic. Douglas Antonio Díaz Rivera</t>
  </si>
  <si>
    <t xml:space="preserve">                        Representante Legal</t>
  </si>
  <si>
    <t xml:space="preserve">               10 de octubre 2,023</t>
  </si>
  <si>
    <t>de Salud Publica y Asistencia Social.</t>
  </si>
  <si>
    <t>Nota:  Presupuesto pendiente de aprobacion, por parte de la comision tecnica del Ministerio</t>
  </si>
  <si>
    <t>MANTENIMIENTO Y REPARACION DE EDIFICIOS</t>
  </si>
  <si>
    <t>MANTENIMIENTO Y REP. DE EQUIPO DE COMPUTO</t>
  </si>
  <si>
    <t>SALDO</t>
  </si>
  <si>
    <t>SUELDOS, CUOTA PATRONAL, BONO 14 Y AGUINALDO</t>
  </si>
  <si>
    <t>PRESUPUESTO AJUSTADO 2,020</t>
  </si>
  <si>
    <t>PRESUPUESTO 2023</t>
  </si>
  <si>
    <t>PRESUPUESTO SEPTIEMBRE 2,023</t>
  </si>
  <si>
    <t>APORTES MINISTERIO DE SALUD PUBLICA Y ASISTENCIA SOCIAL AÑO 2,023</t>
  </si>
  <si>
    <t>FECHA REC.</t>
  </si>
  <si>
    <t>No. RECIBO</t>
  </si>
  <si>
    <t>No. De Cur</t>
  </si>
  <si>
    <t>Victor Cresencio Reyes Porres</t>
  </si>
  <si>
    <t>10 de noviembre 2023</t>
  </si>
  <si>
    <t>RESUMEN AL 31 DE OCTUBRE 2023</t>
  </si>
  <si>
    <t xml:space="preserve">               10 de noviembre 2,023</t>
  </si>
  <si>
    <t>CONVENIO 09-2023</t>
  </si>
  <si>
    <t>CONVENIO 38-2023</t>
  </si>
  <si>
    <t>PRESUPUESTO AJUSTADO 2,023</t>
  </si>
  <si>
    <t>PRESUPUESTO OCTUBRE 2,023 CONVENIO 09-2023</t>
  </si>
  <si>
    <t>PRESUPUESTO OCTUBRE 2,023 CONVENIO 38-2023</t>
  </si>
  <si>
    <t>PRESUPUESTO NOVIEMBRE 2,023 CONVENIO 09-2023</t>
  </si>
  <si>
    <t>PRESUPUESTO NOVIEMBRE 2,023 CONVENIO 38-2023</t>
  </si>
  <si>
    <t>8 de diciembre 2023</t>
  </si>
  <si>
    <t>RESUMEN AL 30 DE NOVIEMBRE 2023</t>
  </si>
  <si>
    <t xml:space="preserve">               8 de diciembre 2,023</t>
  </si>
  <si>
    <t>PRESUPUESTO DICIEMBRE 2,023 CONVENIO 09-2023</t>
  </si>
  <si>
    <t>PRESUPUESTO DICIEMBRE 2,023 CONVENIO 38-2023</t>
  </si>
  <si>
    <t>DEPOSITO FONDO COMUN</t>
  </si>
  <si>
    <t>SUMAS IGUALES</t>
  </si>
  <si>
    <t>10 de enero 2024</t>
  </si>
  <si>
    <t>RESUMEN AL 31 DE DICIEMBRE 2023</t>
  </si>
  <si>
    <t xml:space="preserve">               10 de enero 2,024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</si>
</sst>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_-* #,##0.00\ _€_-;\-* #,##0.00\ _€_-;_-* &quot;-&quot;??\ _€_-;_-@_-"/>
    <numFmt numFmtId="165" formatCode="_-* #,##0\ _€_-;\-* #,##0\ _€_-;_-* &quot;-&quot;??\ _€_-;_-@_-"/>
    <numFmt numFmtId="166" formatCode="#,##0.00;[Red]#,##0.00"/>
    <numFmt numFmtId="167" formatCode="0_);[Red]\(0\)"/>
  </numFmts>
  <fonts count="5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9"/>
      <color theme="1"/>
      <name val="Book Antiqua"/>
      <family val="1"/>
    </font>
    <font>
      <sz val="9"/>
      <color theme="1"/>
      <name val="Book Antiqua"/>
      <family val="1"/>
    </font>
    <font>
      <sz val="9"/>
      <name val="Book Antiqua"/>
      <family val="1"/>
    </font>
    <font>
      <b/>
      <sz val="9"/>
      <name val="Book Antiqua"/>
      <family val="1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1"/>
      <color theme="3" tint="-0.249977111117893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sz val="9.3000000000000007"/>
      <name val="Calibri"/>
      <family val="2"/>
      <scheme val="minor"/>
    </font>
    <font>
      <sz val="9.5"/>
      <name val="Calibri"/>
      <family val="2"/>
      <scheme val="minor"/>
    </font>
    <font>
      <b/>
      <sz val="10"/>
      <name val="Calibri"/>
      <family val="2"/>
      <scheme val="minor"/>
    </font>
    <font>
      <b/>
      <sz val="9.5"/>
      <name val="Calibri"/>
      <family val="2"/>
      <scheme val="minor"/>
    </font>
    <font>
      <b/>
      <sz val="11"/>
      <name val="Calibri"/>
      <family val="2"/>
      <scheme val="minor"/>
    </font>
    <font>
      <b/>
      <sz val="9.3000000000000007"/>
      <name val="Calibri"/>
      <family val="2"/>
      <scheme val="minor"/>
    </font>
    <font>
      <b/>
      <sz val="9.3000000000000007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.3000000000000007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sz val="10"/>
      <name val="Arial"/>
    </font>
    <font>
      <b/>
      <sz val="10"/>
      <name val="Book Antiqua"/>
      <family val="1"/>
    </font>
    <font>
      <b/>
      <sz val="10"/>
      <color theme="0"/>
      <name val="Book Antiqua"/>
      <family val="1"/>
    </font>
    <font>
      <sz val="12"/>
      <name val="Book Antiqua"/>
      <family val="1"/>
    </font>
    <font>
      <b/>
      <sz val="12"/>
      <name val="Book Antiqua"/>
      <family val="1"/>
    </font>
    <font>
      <b/>
      <i/>
      <sz val="10"/>
      <color theme="0"/>
      <name val="Book Antiqua"/>
      <family val="1"/>
    </font>
    <font>
      <sz val="8.5"/>
      <name val="Book Antiqua"/>
      <family val="1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8"/>
      <color theme="1"/>
      <name val="Calibri"/>
      <family val="2"/>
      <scheme val="minor"/>
    </font>
    <font>
      <sz val="12"/>
      <name val="Arial"/>
      <family val="2"/>
    </font>
    <font>
      <sz val="9"/>
      <color theme="0"/>
      <name val="Book Antiqua"/>
      <family val="1"/>
    </font>
    <font>
      <sz val="9"/>
      <color theme="0"/>
      <name val="Calibri"/>
      <family val="2"/>
      <scheme val="minor"/>
    </font>
    <font>
      <b/>
      <sz val="10"/>
      <color theme="0"/>
      <name val="Arial"/>
      <family val="2"/>
    </font>
    <font>
      <sz val="12"/>
      <color theme="0"/>
      <name val="Book Antiqua"/>
      <family val="1"/>
    </font>
    <font>
      <b/>
      <sz val="12"/>
      <color theme="0"/>
      <name val="Book Antiqua"/>
      <family val="1"/>
    </font>
    <font>
      <b/>
      <u/>
      <sz val="10"/>
      <color theme="1"/>
      <name val="Arial"/>
      <family val="2"/>
    </font>
    <font>
      <b/>
      <i/>
      <sz val="12"/>
      <name val="Calibri"/>
      <family val="2"/>
      <scheme val="minor"/>
    </font>
    <font>
      <b/>
      <i/>
      <sz val="10"/>
      <name val="Calibri"/>
      <family val="2"/>
      <scheme val="minor"/>
    </font>
    <font>
      <sz val="8"/>
      <name val="Calibri"/>
      <family val="2"/>
      <scheme val="minor"/>
    </font>
    <font>
      <sz val="7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6">
    <xf numFmtId="0" fontId="0" fillId="0" borderId="0"/>
    <xf numFmtId="0" fontId="4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36" fillId="0" borderId="0"/>
    <xf numFmtId="43" fontId="36" fillId="0" borderId="0" applyFont="0" applyFill="0" applyBorder="0" applyAlignment="0" applyProtection="0"/>
    <xf numFmtId="43" fontId="43" fillId="0" borderId="0" applyFont="0" applyFill="0" applyBorder="0" applyAlignment="0" applyProtection="0"/>
  </cellStyleXfs>
  <cellXfs count="400">
    <xf numFmtId="0" fontId="0" fillId="0" borderId="0" xfId="0"/>
    <xf numFmtId="0" fontId="3" fillId="0" borderId="1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2" xfId="0" applyFont="1" applyBorder="1"/>
    <xf numFmtId="0" fontId="6" fillId="0" borderId="13" xfId="0" applyFont="1" applyBorder="1" applyAlignment="1">
      <alignment horizontal="center"/>
    </xf>
    <xf numFmtId="49" fontId="7" fillId="0" borderId="12" xfId="0" applyNumberFormat="1" applyFont="1" applyBorder="1" applyAlignment="1">
      <alignment horizontal="center"/>
    </xf>
    <xf numFmtId="164" fontId="6" fillId="0" borderId="12" xfId="2" applyFont="1" applyBorder="1"/>
    <xf numFmtId="0" fontId="8" fillId="0" borderId="12" xfId="0" applyFont="1" applyBorder="1"/>
    <xf numFmtId="0" fontId="9" fillId="0" borderId="12" xfId="0" applyFont="1" applyBorder="1"/>
    <xf numFmtId="43" fontId="8" fillId="0" borderId="12" xfId="0" applyNumberFormat="1" applyFont="1" applyBorder="1"/>
    <xf numFmtId="164" fontId="8" fillId="0" borderId="12" xfId="0" applyNumberFormat="1" applyFont="1" applyBorder="1"/>
    <xf numFmtId="164" fontId="9" fillId="0" borderId="12" xfId="2" applyFont="1" applyBorder="1"/>
    <xf numFmtId="0" fontId="10" fillId="0" borderId="12" xfId="0" applyFont="1" applyBorder="1" applyAlignment="1">
      <alignment horizontal="center"/>
    </xf>
    <xf numFmtId="37" fontId="8" fillId="0" borderId="14" xfId="0" applyNumberFormat="1" applyFont="1" applyBorder="1"/>
    <xf numFmtId="164" fontId="10" fillId="0" borderId="12" xfId="2" applyFont="1" applyBorder="1"/>
    <xf numFmtId="37" fontId="9" fillId="0" borderId="15" xfId="0" applyNumberFormat="1" applyFont="1" applyBorder="1"/>
    <xf numFmtId="37" fontId="9" fillId="0" borderId="14" xfId="0" applyNumberFormat="1" applyFont="1" applyBorder="1"/>
    <xf numFmtId="164" fontId="10" fillId="0" borderId="14" xfId="2" applyFont="1" applyBorder="1"/>
    <xf numFmtId="37" fontId="9" fillId="0" borderId="16" xfId="0" applyNumberFormat="1" applyFont="1" applyBorder="1"/>
    <xf numFmtId="0" fontId="12" fillId="0" borderId="12" xfId="0" applyFont="1" applyBorder="1"/>
    <xf numFmtId="0" fontId="12" fillId="0" borderId="0" xfId="0" applyFont="1"/>
    <xf numFmtId="0" fontId="9" fillId="0" borderId="5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164" fontId="11" fillId="0" borderId="12" xfId="2" applyFont="1" applyBorder="1"/>
    <xf numFmtId="164" fontId="13" fillId="0" borderId="12" xfId="2" applyFont="1" applyBorder="1"/>
    <xf numFmtId="164" fontId="14" fillId="0" borderId="12" xfId="2" applyFont="1" applyBorder="1"/>
    <xf numFmtId="0" fontId="2" fillId="0" borderId="0" xfId="0" applyFont="1"/>
    <xf numFmtId="43" fontId="0" fillId="0" borderId="0" xfId="0" applyNumberFormat="1"/>
    <xf numFmtId="164" fontId="0" fillId="0" borderId="0" xfId="0" applyNumberFormat="1"/>
    <xf numFmtId="0" fontId="7" fillId="0" borderId="12" xfId="0" applyFont="1" applyBorder="1"/>
    <xf numFmtId="43" fontId="7" fillId="0" borderId="12" xfId="0" applyNumberFormat="1" applyFont="1" applyBorder="1"/>
    <xf numFmtId="164" fontId="15" fillId="0" borderId="0" xfId="0" applyNumberFormat="1" applyFont="1"/>
    <xf numFmtId="43" fontId="16" fillId="0" borderId="0" xfId="0" applyNumberFormat="1" applyFont="1"/>
    <xf numFmtId="0" fontId="14" fillId="0" borderId="12" xfId="0" applyFont="1" applyBorder="1" applyAlignment="1">
      <alignment horizontal="center"/>
    </xf>
    <xf numFmtId="164" fontId="17" fillId="0" borderId="15" xfId="2" applyFont="1" applyBorder="1"/>
    <xf numFmtId="164" fontId="14" fillId="0" borderId="14" xfId="2" applyFont="1" applyBorder="1"/>
    <xf numFmtId="164" fontId="1" fillId="0" borderId="0" xfId="2" applyFont="1"/>
    <xf numFmtId="0" fontId="0" fillId="0" borderId="12" xfId="0" applyBorder="1"/>
    <xf numFmtId="37" fontId="8" fillId="0" borderId="12" xfId="0" applyNumberFormat="1" applyFont="1" applyBorder="1"/>
    <xf numFmtId="43" fontId="14" fillId="0" borderId="0" xfId="0" applyNumberFormat="1" applyFont="1"/>
    <xf numFmtId="164" fontId="6" fillId="0" borderId="20" xfId="2" applyFont="1" applyBorder="1"/>
    <xf numFmtId="40" fontId="18" fillId="0" borderId="0" xfId="0" applyNumberFormat="1" applyFont="1"/>
    <xf numFmtId="164" fontId="6" fillId="0" borderId="0" xfId="2" applyFont="1" applyBorder="1"/>
    <xf numFmtId="164" fontId="19" fillId="0" borderId="0" xfId="0" applyNumberFormat="1" applyFont="1"/>
    <xf numFmtId="0" fontId="2" fillId="0" borderId="0" xfId="0" applyFont="1" applyAlignment="1">
      <alignment horizontal="right"/>
    </xf>
    <xf numFmtId="0" fontId="0" fillId="0" borderId="0" xfId="0" applyAlignment="1">
      <alignment horizontal="center" wrapText="1"/>
    </xf>
    <xf numFmtId="0" fontId="0" fillId="0" borderId="0" xfId="0" applyAlignment="1">
      <alignment horizontal="right"/>
    </xf>
    <xf numFmtId="164" fontId="7" fillId="0" borderId="12" xfId="0" applyNumberFormat="1" applyFont="1" applyBorder="1"/>
    <xf numFmtId="0" fontId="2" fillId="0" borderId="13" xfId="0" applyFont="1" applyBorder="1" applyAlignment="1">
      <alignment horizontal="center"/>
    </xf>
    <xf numFmtId="0" fontId="2" fillId="0" borderId="12" xfId="0" applyFont="1" applyBorder="1"/>
    <xf numFmtId="164" fontId="14" fillId="0" borderId="0" xfId="2" applyFont="1"/>
    <xf numFmtId="0" fontId="6" fillId="0" borderId="22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164" fontId="9" fillId="0" borderId="24" xfId="2" applyFont="1" applyBorder="1"/>
    <xf numFmtId="164" fontId="9" fillId="0" borderId="20" xfId="2" applyFont="1" applyBorder="1"/>
    <xf numFmtId="164" fontId="9" fillId="0" borderId="0" xfId="2" applyFont="1" applyBorder="1"/>
    <xf numFmtId="0" fontId="18" fillId="0" borderId="0" xfId="0" applyFont="1"/>
    <xf numFmtId="165" fontId="5" fillId="0" borderId="0" xfId="2" applyNumberFormat="1" applyFont="1" applyFill="1" applyBorder="1" applyAlignment="1">
      <alignment wrapText="1"/>
    </xf>
    <xf numFmtId="165" fontId="21" fillId="0" borderId="0" xfId="2" applyNumberFormat="1" applyFont="1" applyFill="1" applyBorder="1" applyAlignment="1">
      <alignment horizontal="center" wrapText="1"/>
    </xf>
    <xf numFmtId="165" fontId="23" fillId="0" borderId="12" xfId="2" applyNumberFormat="1" applyFont="1" applyFill="1" applyBorder="1" applyAlignment="1">
      <alignment horizontal="center"/>
    </xf>
    <xf numFmtId="165" fontId="22" fillId="0" borderId="0" xfId="2" applyNumberFormat="1" applyFont="1" applyFill="1" applyBorder="1"/>
    <xf numFmtId="165" fontId="24" fillId="0" borderId="12" xfId="2" applyNumberFormat="1" applyFont="1" applyBorder="1" applyAlignment="1">
      <alignment vertical="top" wrapText="1"/>
    </xf>
    <xf numFmtId="164" fontId="25" fillId="0" borderId="12" xfId="2" applyFont="1" applyBorder="1"/>
    <xf numFmtId="164" fontId="8" fillId="0" borderId="12" xfId="2" applyFont="1" applyBorder="1"/>
    <xf numFmtId="164" fontId="26" fillId="0" borderId="12" xfId="2" applyFont="1" applyBorder="1"/>
    <xf numFmtId="39" fontId="1" fillId="0" borderId="0" xfId="2" applyNumberFormat="1" applyFont="1" applyBorder="1"/>
    <xf numFmtId="164" fontId="12" fillId="0" borderId="12" xfId="2" applyFont="1" applyBorder="1"/>
    <xf numFmtId="164" fontId="28" fillId="0" borderId="12" xfId="2" applyFont="1" applyBorder="1"/>
    <xf numFmtId="165" fontId="1" fillId="0" borderId="0" xfId="2" applyNumberFormat="1" applyFont="1" applyBorder="1"/>
    <xf numFmtId="39" fontId="12" fillId="0" borderId="0" xfId="0" applyNumberFormat="1" applyFont="1"/>
    <xf numFmtId="39" fontId="29" fillId="0" borderId="0" xfId="0" applyNumberFormat="1" applyFont="1"/>
    <xf numFmtId="165" fontId="29" fillId="0" borderId="0" xfId="0" applyNumberFormat="1" applyFont="1"/>
    <xf numFmtId="39" fontId="2" fillId="0" borderId="0" xfId="0" applyNumberFormat="1" applyFont="1"/>
    <xf numFmtId="165" fontId="22" fillId="0" borderId="0" xfId="2" applyNumberFormat="1" applyFont="1" applyFill="1" applyBorder="1" applyAlignment="1">
      <alignment wrapText="1"/>
    </xf>
    <xf numFmtId="165" fontId="24" fillId="0" borderId="0" xfId="2" applyNumberFormat="1" applyFont="1" applyBorder="1" applyAlignment="1">
      <alignment vertical="top" wrapText="1"/>
    </xf>
    <xf numFmtId="164" fontId="30" fillId="0" borderId="0" xfId="2" applyFont="1" applyBorder="1"/>
    <xf numFmtId="164" fontId="27" fillId="0" borderId="0" xfId="2" applyFont="1" applyBorder="1"/>
    <xf numFmtId="165" fontId="24" fillId="0" borderId="0" xfId="2" applyNumberFormat="1" applyFont="1" applyFill="1" applyBorder="1" applyAlignment="1">
      <alignment horizontal="center" wrapText="1"/>
    </xf>
    <xf numFmtId="165" fontId="22" fillId="0" borderId="0" xfId="2" applyNumberFormat="1" applyFont="1" applyBorder="1" applyAlignment="1">
      <alignment vertical="top" wrapText="1"/>
    </xf>
    <xf numFmtId="164" fontId="31" fillId="0" borderId="0" xfId="2" applyFont="1" applyBorder="1"/>
    <xf numFmtId="164" fontId="32" fillId="0" borderId="0" xfId="2" applyFont="1" applyBorder="1"/>
    <xf numFmtId="165" fontId="22" fillId="0" borderId="0" xfId="2" applyNumberFormat="1" applyFont="1" applyBorder="1" applyAlignment="1">
      <alignment horizontal="left" wrapText="1"/>
    </xf>
    <xf numFmtId="165" fontId="22" fillId="0" borderId="12" xfId="2" applyNumberFormat="1" applyFont="1" applyBorder="1" applyAlignment="1">
      <alignment vertical="top" wrapText="1"/>
    </xf>
    <xf numFmtId="164" fontId="33" fillId="0" borderId="12" xfId="2" applyFont="1" applyBorder="1"/>
    <xf numFmtId="0" fontId="17" fillId="0" borderId="0" xfId="0" applyFont="1" applyAlignment="1">
      <alignment horizontal="center"/>
    </xf>
    <xf numFmtId="164" fontId="17" fillId="0" borderId="0" xfId="2" applyFont="1" applyBorder="1"/>
    <xf numFmtId="0" fontId="34" fillId="0" borderId="0" xfId="0" applyFont="1"/>
    <xf numFmtId="165" fontId="22" fillId="0" borderId="15" xfId="2" applyNumberFormat="1" applyFont="1" applyFill="1" applyBorder="1" applyAlignment="1">
      <alignment horizontal="center"/>
    </xf>
    <xf numFmtId="165" fontId="22" fillId="0" borderId="31" xfId="2" applyNumberFormat="1" applyFont="1" applyFill="1" applyBorder="1" applyAlignment="1">
      <alignment horizontal="center"/>
    </xf>
    <xf numFmtId="0" fontId="32" fillId="0" borderId="32" xfId="0" applyFont="1" applyBorder="1" applyAlignment="1">
      <alignment horizontal="center"/>
    </xf>
    <xf numFmtId="165" fontId="35" fillId="0" borderId="14" xfId="2" applyNumberFormat="1" applyFont="1" applyBorder="1" applyAlignment="1">
      <alignment vertical="top" wrapText="1"/>
    </xf>
    <xf numFmtId="1" fontId="1" fillId="0" borderId="14" xfId="2" applyNumberFormat="1" applyFont="1" applyBorder="1" applyAlignment="1">
      <alignment horizontal="center"/>
    </xf>
    <xf numFmtId="1" fontId="1" fillId="0" borderId="33" xfId="2" applyNumberFormat="1" applyFont="1" applyBorder="1" applyAlignment="1">
      <alignment horizontal="center"/>
    </xf>
    <xf numFmtId="0" fontId="32" fillId="0" borderId="34" xfId="0" applyFont="1" applyBorder="1" applyAlignment="1">
      <alignment horizontal="center"/>
    </xf>
    <xf numFmtId="165" fontId="35" fillId="0" borderId="12" xfId="2" applyNumberFormat="1" applyFont="1" applyBorder="1" applyAlignment="1">
      <alignment vertical="top" wrapText="1"/>
    </xf>
    <xf numFmtId="165" fontId="35" fillId="0" borderId="12" xfId="2" applyNumberFormat="1" applyFont="1" applyBorder="1" applyAlignment="1">
      <alignment horizontal="left" wrapText="1"/>
    </xf>
    <xf numFmtId="0" fontId="2" fillId="0" borderId="21" xfId="0" applyFont="1" applyBorder="1" applyAlignment="1">
      <alignment horizontal="center"/>
    </xf>
    <xf numFmtId="165" fontId="22" fillId="0" borderId="0" xfId="2" applyNumberFormat="1" applyFont="1" applyBorder="1" applyAlignment="1">
      <alignment horizontal="center"/>
    </xf>
    <xf numFmtId="1" fontId="2" fillId="0" borderId="0" xfId="2" applyNumberFormat="1" applyFont="1" applyBorder="1" applyAlignment="1">
      <alignment horizontal="center"/>
    </xf>
    <xf numFmtId="165" fontId="2" fillId="0" borderId="6" xfId="2" applyNumberFormat="1" applyFont="1" applyBorder="1" applyAlignment="1">
      <alignment horizontal="center"/>
    </xf>
    <xf numFmtId="165" fontId="2" fillId="0" borderId="17" xfId="2" applyNumberFormat="1" applyFont="1" applyBorder="1" applyAlignment="1">
      <alignment horizontal="center"/>
    </xf>
    <xf numFmtId="0" fontId="36" fillId="0" borderId="0" xfId="3"/>
    <xf numFmtId="0" fontId="42" fillId="0" borderId="0" xfId="3" applyFont="1"/>
    <xf numFmtId="0" fontId="44" fillId="0" borderId="12" xfId="0" applyFont="1" applyBorder="1" applyAlignment="1">
      <alignment horizontal="center"/>
    </xf>
    <xf numFmtId="0" fontId="45" fillId="0" borderId="12" xfId="0" applyFont="1" applyBorder="1"/>
    <xf numFmtId="40" fontId="43" fillId="0" borderId="12" xfId="0" applyNumberFormat="1" applyFont="1" applyBorder="1"/>
    <xf numFmtId="40" fontId="44" fillId="0" borderId="35" xfId="0" applyNumberFormat="1" applyFont="1" applyBorder="1"/>
    <xf numFmtId="0" fontId="46" fillId="0" borderId="0" xfId="0" applyFont="1"/>
    <xf numFmtId="14" fontId="45" fillId="0" borderId="12" xfId="0" applyNumberFormat="1" applyFont="1" applyBorder="1" applyAlignment="1">
      <alignment horizontal="center"/>
    </xf>
    <xf numFmtId="167" fontId="45" fillId="0" borderId="12" xfId="0" applyNumberFormat="1" applyFont="1" applyBorder="1" applyAlignment="1">
      <alignment horizontal="center"/>
    </xf>
    <xf numFmtId="0" fontId="45" fillId="0" borderId="12" xfId="0" applyFont="1" applyBorder="1" applyAlignment="1">
      <alignment horizontal="center"/>
    </xf>
    <xf numFmtId="37" fontId="8" fillId="0" borderId="23" xfId="0" applyNumberFormat="1" applyFont="1" applyBorder="1"/>
    <xf numFmtId="164" fontId="10" fillId="0" borderId="24" xfId="2" applyFont="1" applyBorder="1"/>
    <xf numFmtId="37" fontId="9" fillId="0" borderId="6" xfId="0" applyNumberFormat="1" applyFont="1" applyBorder="1"/>
    <xf numFmtId="164" fontId="11" fillId="0" borderId="6" xfId="2" applyFont="1" applyBorder="1"/>
    <xf numFmtId="164" fontId="11" fillId="0" borderId="17" xfId="2" applyFont="1" applyBorder="1"/>
    <xf numFmtId="0" fontId="10" fillId="0" borderId="5" xfId="0" applyFont="1" applyBorder="1" applyAlignment="1">
      <alignment horizontal="center"/>
    </xf>
    <xf numFmtId="37" fontId="9" fillId="0" borderId="36" xfId="0" applyNumberFormat="1" applyFont="1" applyBorder="1"/>
    <xf numFmtId="0" fontId="12" fillId="0" borderId="5" xfId="0" applyFont="1" applyBorder="1"/>
    <xf numFmtId="40" fontId="1" fillId="0" borderId="0" xfId="2" applyNumberFormat="1" applyFont="1" applyBorder="1"/>
    <xf numFmtId="49" fontId="8" fillId="0" borderId="12" xfId="0" applyNumberFormat="1" applyFont="1" applyBorder="1" applyAlignment="1">
      <alignment horizontal="center"/>
    </xf>
    <xf numFmtId="0" fontId="36" fillId="0" borderId="0" xfId="3" applyAlignment="1">
      <alignment horizontal="center"/>
    </xf>
    <xf numFmtId="0" fontId="9" fillId="0" borderId="14" xfId="0" applyFont="1" applyBorder="1"/>
    <xf numFmtId="0" fontId="9" fillId="0" borderId="23" xfId="0" applyFont="1" applyBorder="1" applyAlignment="1">
      <alignment horizontal="center"/>
    </xf>
    <xf numFmtId="37" fontId="8" fillId="0" borderId="14" xfId="0" applyNumberFormat="1" applyFont="1" applyBorder="1" applyAlignment="1">
      <alignment wrapText="1"/>
    </xf>
    <xf numFmtId="0" fontId="47" fillId="0" borderId="0" xfId="0" applyFont="1" applyAlignment="1">
      <alignment horizontal="center" wrapText="1"/>
    </xf>
    <xf numFmtId="39" fontId="39" fillId="0" borderId="12" xfId="4" applyNumberFormat="1" applyFont="1" applyFill="1" applyBorder="1"/>
    <xf numFmtId="39" fontId="40" fillId="0" borderId="12" xfId="4" applyNumberFormat="1" applyFont="1" applyFill="1" applyBorder="1"/>
    <xf numFmtId="0" fontId="2" fillId="0" borderId="0" xfId="0" applyFont="1" applyAlignment="1"/>
    <xf numFmtId="0" fontId="5" fillId="0" borderId="0" xfId="0" applyFont="1" applyBorder="1" applyAlignment="1"/>
    <xf numFmtId="0" fontId="2" fillId="0" borderId="0" xfId="0" applyFont="1" applyBorder="1" applyAlignment="1">
      <alignment horizontal="center" vertical="justify"/>
    </xf>
    <xf numFmtId="0" fontId="0" fillId="0" borderId="0" xfId="0" applyBorder="1"/>
    <xf numFmtId="37" fontId="9" fillId="0" borderId="0" xfId="0" applyNumberFormat="1" applyFont="1" applyBorder="1"/>
    <xf numFmtId="164" fontId="11" fillId="0" borderId="0" xfId="0" applyNumberFormat="1" applyFont="1" applyBorder="1"/>
    <xf numFmtId="0" fontId="6" fillId="0" borderId="22" xfId="0" applyFont="1" applyBorder="1"/>
    <xf numFmtId="0" fontId="6" fillId="0" borderId="38" xfId="0" applyFont="1" applyBorder="1" applyAlignment="1">
      <alignment horizontal="center"/>
    </xf>
    <xf numFmtId="164" fontId="9" fillId="0" borderId="39" xfId="2" applyFont="1" applyBorder="1"/>
    <xf numFmtId="43" fontId="8" fillId="0" borderId="39" xfId="0" applyNumberFormat="1" applyFont="1" applyBorder="1"/>
    <xf numFmtId="0" fontId="10" fillId="0" borderId="34" xfId="0" applyFont="1" applyBorder="1" applyAlignment="1">
      <alignment horizontal="center"/>
    </xf>
    <xf numFmtId="164" fontId="10" fillId="0" borderId="39" xfId="2" applyFont="1" applyBorder="1"/>
    <xf numFmtId="0" fontId="3" fillId="0" borderId="1" xfId="0" applyFont="1" applyFill="1" applyBorder="1" applyAlignment="1">
      <alignment horizontal="center"/>
    </xf>
    <xf numFmtId="0" fontId="20" fillId="0" borderId="0" xfId="0" applyFont="1" applyBorder="1" applyAlignment="1">
      <alignment horizontal="center"/>
    </xf>
    <xf numFmtId="39" fontId="0" fillId="0" borderId="0" xfId="0" applyNumberFormat="1" applyFont="1"/>
    <xf numFmtId="0" fontId="2" fillId="0" borderId="1" xfId="0" applyFont="1" applyFill="1" applyBorder="1" applyAlignment="1">
      <alignment horizontal="center"/>
    </xf>
    <xf numFmtId="0" fontId="2" fillId="0" borderId="0" xfId="0" applyFont="1" applyBorder="1"/>
    <xf numFmtId="49" fontId="49" fillId="0" borderId="12" xfId="0" applyNumberFormat="1" applyFont="1" applyBorder="1" applyAlignment="1">
      <alignment horizontal="center"/>
    </xf>
    <xf numFmtId="0" fontId="49" fillId="0" borderId="12" xfId="0" applyFont="1" applyBorder="1"/>
    <xf numFmtId="0" fontId="50" fillId="0" borderId="12" xfId="0" applyFont="1" applyBorder="1" applyAlignment="1">
      <alignment horizontal="center"/>
    </xf>
    <xf numFmtId="49" fontId="8" fillId="0" borderId="34" xfId="0" applyNumberFormat="1" applyFont="1" applyBorder="1" applyAlignment="1">
      <alignment horizontal="center"/>
    </xf>
    <xf numFmtId="0" fontId="8" fillId="0" borderId="34" xfId="0" applyFont="1" applyBorder="1"/>
    <xf numFmtId="164" fontId="7" fillId="0" borderId="12" xfId="2" applyFont="1" applyBorder="1"/>
    <xf numFmtId="0" fontId="36" fillId="0" borderId="0" xfId="3" applyBorder="1"/>
    <xf numFmtId="37" fontId="39" fillId="0" borderId="12" xfId="3" applyNumberFormat="1" applyFont="1" applyFill="1" applyBorder="1" applyAlignment="1">
      <alignment horizontal="center"/>
    </xf>
    <xf numFmtId="37" fontId="40" fillId="0" borderId="12" xfId="3" applyNumberFormat="1" applyFont="1" applyFill="1" applyBorder="1"/>
    <xf numFmtId="43" fontId="40" fillId="0" borderId="12" xfId="3" applyNumberFormat="1" applyFont="1" applyFill="1" applyBorder="1"/>
    <xf numFmtId="0" fontId="43" fillId="0" borderId="12" xfId="3" applyFont="1" applyFill="1" applyBorder="1"/>
    <xf numFmtId="40" fontId="39" fillId="0" borderId="12" xfId="3" applyNumberFormat="1" applyFont="1" applyFill="1" applyBorder="1"/>
    <xf numFmtId="166" fontId="40" fillId="0" borderId="12" xfId="3" applyNumberFormat="1" applyFont="1" applyFill="1" applyBorder="1"/>
    <xf numFmtId="37" fontId="39" fillId="0" borderId="12" xfId="3" applyNumberFormat="1" applyFont="1" applyFill="1" applyBorder="1"/>
    <xf numFmtId="43" fontId="39" fillId="0" borderId="12" xfId="3" applyNumberFormat="1" applyFont="1" applyFill="1" applyBorder="1"/>
    <xf numFmtId="39" fontId="39" fillId="0" borderId="12" xfId="3" applyNumberFormat="1" applyFont="1" applyFill="1" applyBorder="1"/>
    <xf numFmtId="0" fontId="39" fillId="0" borderId="12" xfId="3" applyNumberFormat="1" applyFont="1" applyFill="1" applyBorder="1" applyAlignment="1" applyProtection="1">
      <alignment vertical="center" wrapText="1"/>
    </xf>
    <xf numFmtId="0" fontId="48" fillId="0" borderId="0" xfId="3" applyFont="1" applyBorder="1" applyAlignment="1">
      <alignment horizontal="center"/>
    </xf>
    <xf numFmtId="0" fontId="48" fillId="0" borderId="0" xfId="3" applyFont="1" applyBorder="1"/>
    <xf numFmtId="0" fontId="40" fillId="0" borderId="0" xfId="3" applyFont="1" applyBorder="1" applyAlignment="1">
      <alignment horizontal="right"/>
    </xf>
    <xf numFmtId="0" fontId="36" fillId="0" borderId="0" xfId="3" applyBorder="1" applyAlignment="1">
      <alignment horizontal="center"/>
    </xf>
    <xf numFmtId="43" fontId="42" fillId="0" borderId="0" xfId="3" applyNumberFormat="1" applyFont="1" applyBorder="1"/>
    <xf numFmtId="0" fontId="42" fillId="0" borderId="0" xfId="3" applyFont="1" applyBorder="1"/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65" fontId="22" fillId="0" borderId="12" xfId="2" applyNumberFormat="1" applyFont="1" applyFill="1" applyBorder="1" applyAlignment="1">
      <alignment horizontal="center"/>
    </xf>
    <xf numFmtId="165" fontId="22" fillId="0" borderId="0" xfId="2" applyNumberFormat="1" applyFont="1" applyFill="1" applyBorder="1" applyAlignment="1">
      <alignment horizontal="center" wrapText="1"/>
    </xf>
    <xf numFmtId="0" fontId="38" fillId="2" borderId="12" xfId="3" applyFont="1" applyFill="1" applyBorder="1" applyAlignment="1">
      <alignment horizontal="center" vertical="center" wrapText="1"/>
    </xf>
    <xf numFmtId="0" fontId="50" fillId="0" borderId="34" xfId="0" applyFont="1" applyBorder="1" applyAlignment="1">
      <alignment horizontal="center"/>
    </xf>
    <xf numFmtId="0" fontId="50" fillId="0" borderId="40" xfId="0" applyFont="1" applyBorder="1" applyAlignment="1">
      <alignment horizontal="center"/>
    </xf>
    <xf numFmtId="0" fontId="38" fillId="2" borderId="12" xfId="3" applyFont="1" applyFill="1" applyBorder="1" applyAlignment="1">
      <alignment horizontal="center" vertical="center" wrapText="1"/>
    </xf>
    <xf numFmtId="0" fontId="6" fillId="0" borderId="21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6" fillId="0" borderId="41" xfId="0" applyFont="1" applyBorder="1" applyAlignment="1">
      <alignment horizontal="center"/>
    </xf>
    <xf numFmtId="0" fontId="6" fillId="0" borderId="42" xfId="0" applyFont="1" applyBorder="1" applyAlignment="1">
      <alignment horizontal="center"/>
    </xf>
    <xf numFmtId="49" fontId="49" fillId="0" borderId="34" xfId="0" applyNumberFormat="1" applyFont="1" applyBorder="1" applyAlignment="1">
      <alignment horizontal="center"/>
    </xf>
    <xf numFmtId="164" fontId="6" fillId="0" borderId="39" xfId="2" applyFont="1" applyBorder="1"/>
    <xf numFmtId="164" fontId="11" fillId="0" borderId="39" xfId="2" applyFont="1" applyBorder="1"/>
    <xf numFmtId="0" fontId="49" fillId="0" borderId="34" xfId="0" applyFont="1" applyBorder="1"/>
    <xf numFmtId="0" fontId="50" fillId="0" borderId="32" xfId="0" applyFont="1" applyBorder="1" applyAlignment="1">
      <alignment horizontal="center"/>
    </xf>
    <xf numFmtId="164" fontId="10" fillId="0" borderId="33" xfId="2" applyFont="1" applyBorder="1"/>
    <xf numFmtId="37" fontId="8" fillId="0" borderId="15" xfId="0" applyNumberFormat="1" applyFont="1" applyBorder="1"/>
    <xf numFmtId="164" fontId="10" fillId="0" borderId="15" xfId="2" applyFont="1" applyBorder="1"/>
    <xf numFmtId="164" fontId="10" fillId="0" borderId="31" xfId="2" applyFont="1" applyBorder="1"/>
    <xf numFmtId="0" fontId="10" fillId="0" borderId="43" xfId="0" applyFont="1" applyBorder="1" applyAlignment="1">
      <alignment horizontal="center"/>
    </xf>
    <xf numFmtId="164" fontId="11" fillId="0" borderId="16" xfId="2" applyFont="1" applyBorder="1"/>
    <xf numFmtId="164" fontId="11" fillId="0" borderId="19" xfId="2" applyFont="1" applyBorder="1"/>
    <xf numFmtId="0" fontId="12" fillId="0" borderId="43" xfId="0" applyFont="1" applyBorder="1"/>
    <xf numFmtId="43" fontId="11" fillId="0" borderId="16" xfId="0" applyNumberFormat="1" applyFont="1" applyBorder="1"/>
    <xf numFmtId="0" fontId="9" fillId="0" borderId="21" xfId="0" applyFont="1" applyBorder="1" applyAlignment="1">
      <alignment horizontal="center"/>
    </xf>
    <xf numFmtId="0" fontId="9" fillId="0" borderId="22" xfId="0" applyFont="1" applyBorder="1"/>
    <xf numFmtId="37" fontId="42" fillId="0" borderId="12" xfId="0" applyNumberFormat="1" applyFont="1" applyBorder="1"/>
    <xf numFmtId="164" fontId="10" fillId="0" borderId="44" xfId="2" applyFont="1" applyBorder="1"/>
    <xf numFmtId="37" fontId="8" fillId="0" borderId="16" xfId="0" applyNumberFormat="1" applyFont="1" applyBorder="1"/>
    <xf numFmtId="0" fontId="9" fillId="0" borderId="41" xfId="0" applyFont="1" applyBorder="1" applyAlignment="1">
      <alignment horizontal="center"/>
    </xf>
    <xf numFmtId="37" fontId="42" fillId="0" borderId="14" xfId="0" applyNumberFormat="1" applyFont="1" applyBorder="1"/>
    <xf numFmtId="0" fontId="10" fillId="0" borderId="45" xfId="0" applyFont="1" applyBorder="1" applyAlignment="1">
      <alignment horizontal="center"/>
    </xf>
    <xf numFmtId="0" fontId="10" fillId="0" borderId="41" xfId="0" applyFont="1" applyBorder="1" applyAlignment="1">
      <alignment horizontal="center"/>
    </xf>
    <xf numFmtId="43" fontId="11" fillId="0" borderId="6" xfId="0" applyNumberFormat="1" applyFont="1" applyBorder="1"/>
    <xf numFmtId="43" fontId="11" fillId="0" borderId="17" xfId="0" applyNumberFormat="1" applyFont="1" applyBorder="1"/>
    <xf numFmtId="0" fontId="6" fillId="0" borderId="1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29" fillId="0" borderId="2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9" fillId="0" borderId="18" xfId="0" applyFont="1" applyBorder="1"/>
    <xf numFmtId="164" fontId="31" fillId="0" borderId="46" xfId="2" applyFont="1" applyBorder="1"/>
    <xf numFmtId="164" fontId="17" fillId="0" borderId="46" xfId="2" applyFont="1" applyBorder="1"/>
    <xf numFmtId="38" fontId="2" fillId="0" borderId="6" xfId="2" applyNumberFormat="1" applyFont="1" applyBorder="1" applyAlignment="1">
      <alignment horizontal="center"/>
    </xf>
    <xf numFmtId="38" fontId="2" fillId="0" borderId="17" xfId="2" applyNumberFormat="1" applyFont="1" applyBorder="1" applyAlignment="1">
      <alignment horizontal="center"/>
    </xf>
    <xf numFmtId="0" fontId="51" fillId="0" borderId="0" xfId="3" applyFont="1" applyBorder="1" applyAlignment="1"/>
    <xf numFmtId="43" fontId="40" fillId="0" borderId="15" xfId="3" applyNumberFormat="1" applyFont="1" applyFill="1" applyBorder="1"/>
    <xf numFmtId="43" fontId="40" fillId="0" borderId="24" xfId="3" applyNumberFormat="1" applyFont="1" applyFill="1" applyBorder="1"/>
    <xf numFmtId="37" fontId="40" fillId="0" borderId="24" xfId="3" applyNumberFormat="1" applyFont="1" applyFill="1" applyBorder="1"/>
    <xf numFmtId="37" fontId="39" fillId="0" borderId="24" xfId="3" applyNumberFormat="1" applyFont="1" applyFill="1" applyBorder="1" applyAlignment="1">
      <alignment horizontal="center"/>
    </xf>
    <xf numFmtId="37" fontId="52" fillId="0" borderId="12" xfId="3" applyNumberFormat="1" applyFont="1" applyFill="1" applyBorder="1" applyAlignment="1">
      <alignment horizontal="center"/>
    </xf>
    <xf numFmtId="43" fontId="37" fillId="0" borderId="23" xfId="3" applyNumberFormat="1" applyFont="1" applyFill="1" applyBorder="1" applyAlignment="1">
      <alignment horizontal="center" vertical="center" wrapText="1"/>
    </xf>
    <xf numFmtId="0" fontId="38" fillId="2" borderId="14" xfId="3" applyFont="1" applyFill="1" applyBorder="1" applyAlignment="1">
      <alignment horizontal="center" vertical="center" wrapText="1"/>
    </xf>
    <xf numFmtId="37" fontId="41" fillId="2" borderId="14" xfId="3" applyNumberFormat="1" applyFont="1" applyFill="1" applyBorder="1" applyAlignment="1">
      <alignment horizontal="center"/>
    </xf>
    <xf numFmtId="37" fontId="53" fillId="0" borderId="12" xfId="3" applyNumberFormat="1" applyFont="1" applyFill="1" applyBorder="1" applyAlignment="1">
      <alignment horizontal="center"/>
    </xf>
    <xf numFmtId="49" fontId="52" fillId="0" borderId="12" xfId="3" applyNumberFormat="1" applyFont="1" applyFill="1" applyBorder="1" applyAlignment="1">
      <alignment horizontal="center"/>
    </xf>
    <xf numFmtId="43" fontId="37" fillId="0" borderId="12" xfId="3" applyNumberFormat="1" applyFont="1" applyFill="1" applyBorder="1" applyAlignment="1">
      <alignment horizontal="center" vertical="center" wrapText="1"/>
    </xf>
    <xf numFmtId="0" fontId="43" fillId="0" borderId="0" xfId="3" applyFont="1" applyFill="1" applyBorder="1"/>
    <xf numFmtId="0" fontId="40" fillId="0" borderId="0" xfId="3" applyFont="1" applyFill="1" applyBorder="1"/>
    <xf numFmtId="37" fontId="40" fillId="0" borderId="0" xfId="3" applyNumberFormat="1" applyFont="1" applyFill="1" applyBorder="1"/>
    <xf numFmtId="37" fontId="40" fillId="0" borderId="0" xfId="3" applyNumberFormat="1" applyFont="1" applyFill="1" applyBorder="1" applyAlignment="1">
      <alignment horizontal="center"/>
    </xf>
    <xf numFmtId="37" fontId="40" fillId="0" borderId="30" xfId="3" applyNumberFormat="1" applyFont="1" applyFill="1" applyBorder="1"/>
    <xf numFmtId="37" fontId="39" fillId="0" borderId="30" xfId="3" applyNumberFormat="1" applyFont="1" applyFill="1" applyBorder="1" applyAlignment="1">
      <alignment horizontal="center"/>
    </xf>
    <xf numFmtId="39" fontId="39" fillId="0" borderId="23" xfId="4" applyNumberFormat="1" applyFont="1" applyFill="1" applyBorder="1"/>
    <xf numFmtId="37" fontId="39" fillId="0" borderId="11" xfId="3" applyNumberFormat="1" applyFont="1" applyFill="1" applyBorder="1" applyAlignment="1">
      <alignment horizontal="center"/>
    </xf>
    <xf numFmtId="0" fontId="44" fillId="0" borderId="12" xfId="0" applyFont="1" applyFill="1" applyBorder="1" applyAlignment="1">
      <alignment horizontal="center"/>
    </xf>
    <xf numFmtId="38" fontId="0" fillId="0" borderId="12" xfId="0" applyNumberFormat="1" applyBorder="1"/>
    <xf numFmtId="38" fontId="0" fillId="0" borderId="12" xfId="0" applyNumberFormat="1" applyBorder="1" applyAlignment="1">
      <alignment horizontal="center"/>
    </xf>
    <xf numFmtId="0" fontId="44" fillId="0" borderId="0" xfId="0" applyFont="1" applyFill="1" applyBorder="1"/>
    <xf numFmtId="0" fontId="44" fillId="0" borderId="0" xfId="0" applyFont="1" applyBorder="1"/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9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165" fontId="24" fillId="0" borderId="12" xfId="2" applyNumberFormat="1" applyFont="1" applyFill="1" applyBorder="1" applyAlignment="1">
      <alignment horizontal="center"/>
    </xf>
    <xf numFmtId="165" fontId="22" fillId="0" borderId="12" xfId="2" applyNumberFormat="1" applyFont="1" applyFill="1" applyBorder="1" applyAlignment="1">
      <alignment horizontal="center"/>
    </xf>
    <xf numFmtId="165" fontId="22" fillId="0" borderId="0" xfId="2" applyNumberFormat="1" applyFont="1" applyFill="1" applyBorder="1" applyAlignment="1">
      <alignment horizontal="center" wrapText="1"/>
    </xf>
    <xf numFmtId="0" fontId="38" fillId="2" borderId="12" xfId="3" applyFont="1" applyFill="1" applyBorder="1" applyAlignment="1">
      <alignment horizontal="center" vertical="center" wrapText="1"/>
    </xf>
    <xf numFmtId="0" fontId="9" fillId="0" borderId="28" xfId="0" applyFont="1" applyBorder="1" applyAlignment="1">
      <alignment horizontal="center"/>
    </xf>
    <xf numFmtId="0" fontId="9" fillId="0" borderId="42" xfId="0" applyFont="1" applyBorder="1" applyAlignment="1">
      <alignment horizontal="center"/>
    </xf>
    <xf numFmtId="0" fontId="10" fillId="0" borderId="32" xfId="0" applyFont="1" applyBorder="1" applyAlignment="1">
      <alignment horizontal="center"/>
    </xf>
    <xf numFmtId="0" fontId="10" fillId="0" borderId="40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9" fillId="0" borderId="38" xfId="0" applyFont="1" applyBorder="1" applyAlignment="1">
      <alignment horizontal="center"/>
    </xf>
    <xf numFmtId="0" fontId="29" fillId="0" borderId="0" xfId="0" applyFont="1"/>
    <xf numFmtId="0" fontId="20" fillId="0" borderId="1" xfId="0" applyFont="1" applyFill="1" applyBorder="1" applyAlignment="1">
      <alignment horizontal="center"/>
    </xf>
    <xf numFmtId="165" fontId="56" fillId="0" borderId="12" xfId="2" applyNumberFormat="1" applyFont="1" applyFill="1" applyBorder="1" applyAlignment="1">
      <alignment horizontal="center"/>
    </xf>
    <xf numFmtId="165" fontId="24" fillId="0" borderId="0" xfId="2" applyNumberFormat="1" applyFont="1" applyBorder="1" applyAlignment="1">
      <alignment horizontal="left" wrapText="1"/>
    </xf>
    <xf numFmtId="165" fontId="12" fillId="0" borderId="0" xfId="2" applyNumberFormat="1" applyFont="1" applyBorder="1"/>
    <xf numFmtId="39" fontId="12" fillId="0" borderId="0" xfId="2" applyNumberFormat="1" applyFont="1" applyBorder="1"/>
    <xf numFmtId="164" fontId="30" fillId="0" borderId="46" xfId="2" applyFont="1" applyBorder="1"/>
    <xf numFmtId="164" fontId="11" fillId="0" borderId="46" xfId="2" applyFont="1" applyBorder="1"/>
    <xf numFmtId="0" fontId="11" fillId="0" borderId="0" xfId="0" applyFont="1" applyAlignment="1">
      <alignment horizontal="center"/>
    </xf>
    <xf numFmtId="164" fontId="11" fillId="0" borderId="0" xfId="2" applyFont="1" applyBorder="1"/>
    <xf numFmtId="43" fontId="12" fillId="0" borderId="0" xfId="0" applyNumberFormat="1" applyFont="1"/>
    <xf numFmtId="43" fontId="18" fillId="0" borderId="0" xfId="0" applyNumberFormat="1" applyFont="1"/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2" fillId="0" borderId="12" xfId="0" applyFont="1" applyBorder="1" applyAlignment="1">
      <alignment horizontal="center"/>
    </xf>
    <xf numFmtId="0" fontId="29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65" fontId="24" fillId="0" borderId="12" xfId="2" applyNumberFormat="1" applyFont="1" applyFill="1" applyBorder="1" applyAlignment="1">
      <alignment horizontal="center"/>
    </xf>
    <xf numFmtId="165" fontId="22" fillId="0" borderId="12" xfId="2" applyNumberFormat="1" applyFont="1" applyFill="1" applyBorder="1" applyAlignment="1">
      <alignment horizontal="center"/>
    </xf>
    <xf numFmtId="165" fontId="22" fillId="0" borderId="0" xfId="2" applyNumberFormat="1" applyFont="1" applyFill="1" applyBorder="1" applyAlignment="1">
      <alignment horizontal="center" wrapText="1"/>
    </xf>
    <xf numFmtId="0" fontId="38" fillId="2" borderId="12" xfId="3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9" fillId="0" borderId="2" xfId="0" applyFont="1" applyBorder="1" applyAlignment="1">
      <alignment horizontal="center"/>
    </xf>
    <xf numFmtId="0" fontId="29" fillId="0" borderId="0" xfId="0" applyFont="1" applyAlignment="1">
      <alignment horizontal="center"/>
    </xf>
    <xf numFmtId="165" fontId="22" fillId="0" borderId="12" xfId="2" applyNumberFormat="1" applyFont="1" applyFill="1" applyBorder="1" applyAlignment="1">
      <alignment horizontal="center"/>
    </xf>
    <xf numFmtId="165" fontId="24" fillId="0" borderId="12" xfId="2" applyNumberFormat="1" applyFont="1" applyFill="1" applyBorder="1" applyAlignment="1">
      <alignment horizontal="center"/>
    </xf>
    <xf numFmtId="165" fontId="22" fillId="0" borderId="0" xfId="2" applyNumberFormat="1" applyFont="1" applyFill="1" applyBorder="1" applyAlignment="1">
      <alignment horizontal="center" wrapText="1"/>
    </xf>
    <xf numFmtId="0" fontId="38" fillId="2" borderId="12" xfId="3" applyFont="1" applyFill="1" applyBorder="1" applyAlignment="1">
      <alignment horizontal="center" vertical="center" wrapText="1"/>
    </xf>
    <xf numFmtId="0" fontId="50" fillId="0" borderId="43" xfId="0" applyFont="1" applyBorder="1" applyAlignment="1">
      <alignment horizontal="center"/>
    </xf>
    <xf numFmtId="0" fontId="50" fillId="0" borderId="45" xfId="0" applyFont="1" applyBorder="1" applyAlignment="1">
      <alignment horizontal="center"/>
    </xf>
    <xf numFmtId="0" fontId="50" fillId="0" borderId="41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164" fontId="12" fillId="0" borderId="0" xfId="0" applyNumberFormat="1" applyFont="1"/>
    <xf numFmtId="164" fontId="57" fillId="0" borderId="0" xfId="0" applyNumberFormat="1" applyFont="1"/>
    <xf numFmtId="43" fontId="58" fillId="0" borderId="0" xfId="0" applyNumberFormat="1" applyFont="1"/>
    <xf numFmtId="164" fontId="12" fillId="0" borderId="0" xfId="2" applyFont="1"/>
    <xf numFmtId="43" fontId="10" fillId="0" borderId="0" xfId="0" applyNumberFormat="1" applyFont="1"/>
    <xf numFmtId="40" fontId="29" fillId="0" borderId="0" xfId="0" applyNumberFormat="1" applyFont="1"/>
    <xf numFmtId="164" fontId="27" fillId="0" borderId="0" xfId="0" applyNumberFormat="1" applyFont="1"/>
    <xf numFmtId="0" fontId="29" fillId="0" borderId="0" xfId="0" applyFont="1" applyAlignment="1">
      <alignment horizontal="right"/>
    </xf>
    <xf numFmtId="0" fontId="12" fillId="0" borderId="0" xfId="0" applyFont="1" applyBorder="1"/>
    <xf numFmtId="0" fontId="12" fillId="0" borderId="0" xfId="0" applyFont="1" applyAlignment="1">
      <alignment horizontal="center" wrapText="1"/>
    </xf>
    <xf numFmtId="0" fontId="12" fillId="0" borderId="0" xfId="0" applyFont="1" applyAlignment="1">
      <alignment horizontal="right"/>
    </xf>
    <xf numFmtId="0" fontId="9" fillId="0" borderId="0" xfId="0" applyFont="1" applyAlignment="1">
      <alignment horizontal="right"/>
    </xf>
    <xf numFmtId="43" fontId="10" fillId="0" borderId="47" xfId="0" applyNumberFormat="1" applyFont="1" applyBorder="1"/>
    <xf numFmtId="164" fontId="9" fillId="0" borderId="47" xfId="2" applyFont="1" applyBorder="1"/>
    <xf numFmtId="164" fontId="9" fillId="0" borderId="35" xfId="2" applyFont="1" applyBorder="1"/>
    <xf numFmtId="0" fontId="9" fillId="0" borderId="0" xfId="0" applyFont="1" applyBorder="1" applyAlignment="1">
      <alignment horizontal="right"/>
    </xf>
    <xf numFmtId="0" fontId="0" fillId="0" borderId="47" xfId="0" applyBorder="1"/>
    <xf numFmtId="164" fontId="9" fillId="0" borderId="48" xfId="2" applyFont="1" applyBorder="1"/>
    <xf numFmtId="165" fontId="24" fillId="0" borderId="24" xfId="2" applyNumberFormat="1" applyFont="1" applyBorder="1" applyAlignment="1">
      <alignment vertical="top" wrapText="1"/>
    </xf>
    <xf numFmtId="165" fontId="24" fillId="0" borderId="0" xfId="2" applyNumberFormat="1" applyFont="1" applyBorder="1" applyAlignment="1">
      <alignment horizontal="right" vertical="top" wrapText="1"/>
    </xf>
    <xf numFmtId="165" fontId="12" fillId="0" borderId="49" xfId="2" applyNumberFormat="1" applyFont="1" applyBorder="1"/>
    <xf numFmtId="164" fontId="11" fillId="0" borderId="49" xfId="2" applyFont="1" applyBorder="1"/>
    <xf numFmtId="164" fontId="30" fillId="0" borderId="48" xfId="2" applyFont="1" applyBorder="1"/>
    <xf numFmtId="164" fontId="11" fillId="0" borderId="48" xfId="2" applyFont="1" applyBorder="1"/>
    <xf numFmtId="0" fontId="6" fillId="0" borderId="0" xfId="0" applyFont="1" applyBorder="1" applyAlignment="1">
      <alignment horizontal="right"/>
    </xf>
    <xf numFmtId="43" fontId="14" fillId="0" borderId="47" xfId="0" applyNumberFormat="1" applyFont="1" applyBorder="1"/>
    <xf numFmtId="164" fontId="6" fillId="0" borderId="47" xfId="2" applyFont="1" applyBorder="1"/>
    <xf numFmtId="164" fontId="6" fillId="0" borderId="35" xfId="2" applyFont="1" applyBorder="1"/>
    <xf numFmtId="165" fontId="1" fillId="0" borderId="49" xfId="2" applyNumberFormat="1" applyFont="1" applyBorder="1"/>
    <xf numFmtId="164" fontId="17" fillId="0" borderId="49" xfId="2" applyFont="1" applyBorder="1"/>
    <xf numFmtId="165" fontId="22" fillId="0" borderId="0" xfId="2" applyNumberFormat="1" applyFont="1" applyBorder="1" applyAlignment="1">
      <alignment horizontal="right" vertical="top" wrapText="1"/>
    </xf>
    <xf numFmtId="164" fontId="31" fillId="0" borderId="48" xfId="2" applyFont="1" applyBorder="1"/>
    <xf numFmtId="164" fontId="17" fillId="0" borderId="48" xfId="2" applyFont="1" applyBorder="1"/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4" fillId="0" borderId="0" xfId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9" fillId="0" borderId="37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2" xfId="0" applyFont="1" applyBorder="1" applyAlignment="1">
      <alignment horizontal="center" wrapText="1"/>
    </xf>
    <xf numFmtId="0" fontId="9" fillId="0" borderId="3" xfId="0" applyFont="1" applyBorder="1" applyAlignment="1">
      <alignment horizontal="center" wrapText="1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0" fontId="6" fillId="0" borderId="12" xfId="0" applyFont="1" applyBorder="1" applyAlignment="1">
      <alignment horizontal="center" wrapText="1"/>
    </xf>
    <xf numFmtId="0" fontId="2" fillId="0" borderId="0" xfId="0" applyFont="1" applyAlignment="1">
      <alignment wrapText="1"/>
    </xf>
    <xf numFmtId="0" fontId="0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9" fillId="0" borderId="4" xfId="0" applyFont="1" applyBorder="1" applyAlignment="1">
      <alignment horizontal="center"/>
    </xf>
    <xf numFmtId="0" fontId="29" fillId="0" borderId="2" xfId="0" applyFont="1" applyBorder="1" applyAlignment="1">
      <alignment horizontal="center"/>
    </xf>
    <xf numFmtId="0" fontId="29" fillId="0" borderId="3" xfId="0" applyFont="1" applyBorder="1" applyAlignment="1">
      <alignment horizontal="center"/>
    </xf>
    <xf numFmtId="0" fontId="29" fillId="0" borderId="0" xfId="0" applyFont="1" applyAlignment="1">
      <alignment horizontal="center"/>
    </xf>
    <xf numFmtId="165" fontId="22" fillId="0" borderId="12" xfId="2" applyNumberFormat="1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165" fontId="5" fillId="0" borderId="0" xfId="2" applyNumberFormat="1" applyFont="1" applyFill="1" applyBorder="1" applyAlignment="1">
      <alignment horizontal="center" wrapText="1"/>
    </xf>
    <xf numFmtId="165" fontId="24" fillId="0" borderId="24" xfId="2" applyNumberFormat="1" applyFont="1" applyFill="1" applyBorder="1" applyAlignment="1">
      <alignment horizontal="center" vertical="center" wrapText="1"/>
    </xf>
    <xf numFmtId="165" fontId="24" fillId="0" borderId="14" xfId="2" applyNumberFormat="1" applyFont="1" applyFill="1" applyBorder="1" applyAlignment="1">
      <alignment horizontal="center" vertical="center" wrapText="1"/>
    </xf>
    <xf numFmtId="165" fontId="22" fillId="0" borderId="12" xfId="2" applyNumberFormat="1" applyFont="1" applyFill="1" applyBorder="1" applyAlignment="1">
      <alignment horizontal="center" wrapText="1"/>
    </xf>
    <xf numFmtId="165" fontId="24" fillId="0" borderId="12" xfId="2" applyNumberFormat="1" applyFont="1" applyFill="1" applyBorder="1" applyAlignment="1">
      <alignment horizontal="center" wrapText="1"/>
    </xf>
    <xf numFmtId="165" fontId="24" fillId="0" borderId="12" xfId="2" applyNumberFormat="1" applyFont="1" applyFill="1" applyBorder="1" applyAlignment="1">
      <alignment horizontal="center"/>
    </xf>
    <xf numFmtId="165" fontId="22" fillId="0" borderId="24" xfId="2" applyNumberFormat="1" applyFont="1" applyFill="1" applyBorder="1" applyAlignment="1">
      <alignment horizontal="center" vertical="center" wrapText="1"/>
    </xf>
    <xf numFmtId="165" fontId="22" fillId="0" borderId="14" xfId="2" applyNumberFormat="1" applyFont="1" applyFill="1" applyBorder="1" applyAlignment="1">
      <alignment horizontal="center" vertical="center" wrapText="1"/>
    </xf>
    <xf numFmtId="0" fontId="55" fillId="0" borderId="4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20" fillId="0" borderId="2" xfId="0" applyFont="1" applyBorder="1" applyAlignment="1">
      <alignment horizontal="center"/>
    </xf>
    <xf numFmtId="0" fontId="20" fillId="0" borderId="3" xfId="0" applyFont="1" applyBorder="1" applyAlignment="1">
      <alignment horizontal="center"/>
    </xf>
    <xf numFmtId="0" fontId="12" fillId="0" borderId="0" xfId="0" applyFont="1" applyAlignment="1">
      <alignment horizontal="center"/>
    </xf>
    <xf numFmtId="165" fontId="55" fillId="0" borderId="0" xfId="2" applyNumberFormat="1" applyFont="1" applyFill="1" applyBorder="1" applyAlignment="1">
      <alignment horizontal="center" wrapText="1"/>
    </xf>
    <xf numFmtId="0" fontId="9" fillId="0" borderId="12" xfId="0" applyFont="1" applyBorder="1" applyAlignment="1">
      <alignment horizontal="center" wrapText="1"/>
    </xf>
    <xf numFmtId="0" fontId="29" fillId="0" borderId="0" xfId="0" applyFont="1" applyAlignment="1">
      <alignment wrapText="1"/>
    </xf>
    <xf numFmtId="0" fontId="12" fillId="0" borderId="0" xfId="0" applyFont="1" applyAlignment="1">
      <alignment horizontal="center" vertical="center" wrapText="1"/>
    </xf>
    <xf numFmtId="165" fontId="22" fillId="0" borderId="0" xfId="2" applyNumberFormat="1" applyFont="1" applyFill="1" applyBorder="1" applyAlignment="1">
      <alignment horizontal="center" wrapText="1"/>
    </xf>
    <xf numFmtId="165" fontId="22" fillId="0" borderId="22" xfId="2" applyNumberFormat="1" applyFont="1" applyFill="1" applyBorder="1" applyAlignment="1">
      <alignment horizontal="center"/>
    </xf>
    <xf numFmtId="165" fontId="22" fillId="0" borderId="28" xfId="2" applyNumberFormat="1" applyFont="1" applyFill="1" applyBorder="1" applyAlignment="1">
      <alignment horizontal="center"/>
    </xf>
    <xf numFmtId="165" fontId="22" fillId="0" borderId="2" xfId="2" applyNumberFormat="1" applyFont="1" applyBorder="1" applyAlignment="1">
      <alignment horizontal="center"/>
    </xf>
    <xf numFmtId="165" fontId="22" fillId="0" borderId="10" xfId="2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165" fontId="22" fillId="0" borderId="27" xfId="2" applyNumberFormat="1" applyFont="1" applyFill="1" applyBorder="1" applyAlignment="1">
      <alignment horizontal="center" vertical="center" wrapText="1"/>
    </xf>
    <xf numFmtId="165" fontId="22" fillId="0" borderId="30" xfId="2" applyNumberFormat="1" applyFont="1" applyFill="1" applyBorder="1" applyAlignment="1">
      <alignment horizontal="center" vertical="center" wrapText="1"/>
    </xf>
    <xf numFmtId="165" fontId="22" fillId="0" borderId="22" xfId="2" applyNumberFormat="1" applyFont="1" applyFill="1" applyBorder="1" applyAlignment="1">
      <alignment horizontal="center" wrapText="1"/>
    </xf>
    <xf numFmtId="0" fontId="43" fillId="0" borderId="0" xfId="3" applyFont="1" applyBorder="1" applyAlignment="1">
      <alignment horizontal="center"/>
    </xf>
    <xf numFmtId="0" fontId="37" fillId="0" borderId="0" xfId="3" applyFont="1" applyFill="1" applyBorder="1" applyAlignment="1">
      <alignment horizontal="center"/>
    </xf>
    <xf numFmtId="0" fontId="37" fillId="0" borderId="25" xfId="3" applyFont="1" applyFill="1" applyBorder="1" applyAlignment="1">
      <alignment horizontal="center"/>
    </xf>
    <xf numFmtId="0" fontId="38" fillId="2" borderId="12" xfId="3" applyFont="1" applyFill="1" applyBorder="1" applyAlignment="1">
      <alignment horizontal="center" vertical="center" wrapText="1"/>
    </xf>
    <xf numFmtId="37" fontId="38" fillId="2" borderId="12" xfId="3" applyNumberFormat="1" applyFont="1" applyFill="1" applyBorder="1" applyAlignment="1">
      <alignment horizontal="center"/>
    </xf>
    <xf numFmtId="0" fontId="54" fillId="0" borderId="0" xfId="0" applyFont="1" applyBorder="1" applyAlignment="1">
      <alignment horizontal="center"/>
    </xf>
    <xf numFmtId="0" fontId="54" fillId="0" borderId="25" xfId="0" applyFont="1" applyBorder="1" applyAlignment="1">
      <alignment horizontal="center"/>
    </xf>
    <xf numFmtId="0" fontId="44" fillId="0" borderId="25" xfId="0" applyFont="1" applyBorder="1" applyAlignment="1">
      <alignment horizontal="center"/>
    </xf>
  </cellXfs>
  <cellStyles count="6">
    <cellStyle name="Hipervínculo" xfId="1" builtinId="8"/>
    <cellStyle name="Millares 2" xfId="2"/>
    <cellStyle name="Millares 3" xfId="4"/>
    <cellStyle name="Millares 4" xfId="5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5.png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5.png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5.png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323850</xdr:colOff>
      <xdr:row>0</xdr:row>
      <xdr:rowOff>0</xdr:rowOff>
    </xdr:from>
    <xdr:to>
      <xdr:col>9</xdr:col>
      <xdr:colOff>600075</xdr:colOff>
      <xdr:row>6</xdr:row>
      <xdr:rowOff>114300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24875" y="0"/>
          <a:ext cx="2085975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76200</xdr:rowOff>
    </xdr:from>
    <xdr:to>
      <xdr:col>2</xdr:col>
      <xdr:colOff>190500</xdr:colOff>
      <xdr:row>6</xdr:row>
      <xdr:rowOff>9525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85725" y="76200"/>
          <a:ext cx="358140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114300</xdr:colOff>
      <xdr:row>0</xdr:row>
      <xdr:rowOff>0</xdr:rowOff>
    </xdr:from>
    <xdr:to>
      <xdr:col>9</xdr:col>
      <xdr:colOff>314325</xdr:colOff>
      <xdr:row>5</xdr:row>
      <xdr:rowOff>114300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0"/>
          <a:ext cx="2009775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28575</xdr:rowOff>
    </xdr:from>
    <xdr:to>
      <xdr:col>2</xdr:col>
      <xdr:colOff>104775</xdr:colOff>
      <xdr:row>6</xdr:row>
      <xdr:rowOff>38100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28575"/>
          <a:ext cx="3581400" cy="1152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695325</xdr:colOff>
      <xdr:row>0</xdr:row>
      <xdr:rowOff>0</xdr:rowOff>
    </xdr:from>
    <xdr:to>
      <xdr:col>8</xdr:col>
      <xdr:colOff>742950</xdr:colOff>
      <xdr:row>7</xdr:row>
      <xdr:rowOff>9525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0"/>
          <a:ext cx="197167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171450</xdr:colOff>
      <xdr:row>4</xdr:row>
      <xdr:rowOff>142875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0"/>
          <a:ext cx="29241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323850</xdr:colOff>
      <xdr:row>0</xdr:row>
      <xdr:rowOff>0</xdr:rowOff>
    </xdr:from>
    <xdr:to>
      <xdr:col>9</xdr:col>
      <xdr:colOff>600075</xdr:colOff>
      <xdr:row>6</xdr:row>
      <xdr:rowOff>114300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24875" y="0"/>
          <a:ext cx="2085975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76200</xdr:rowOff>
    </xdr:from>
    <xdr:to>
      <xdr:col>2</xdr:col>
      <xdr:colOff>190500</xdr:colOff>
      <xdr:row>6</xdr:row>
      <xdr:rowOff>9525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85725" y="76200"/>
          <a:ext cx="358140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114300</xdr:colOff>
      <xdr:row>0</xdr:row>
      <xdr:rowOff>0</xdr:rowOff>
    </xdr:from>
    <xdr:to>
      <xdr:col>9</xdr:col>
      <xdr:colOff>314325</xdr:colOff>
      <xdr:row>5</xdr:row>
      <xdr:rowOff>114300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0"/>
          <a:ext cx="2009775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28575</xdr:rowOff>
    </xdr:from>
    <xdr:to>
      <xdr:col>2</xdr:col>
      <xdr:colOff>104775</xdr:colOff>
      <xdr:row>6</xdr:row>
      <xdr:rowOff>38100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28575"/>
          <a:ext cx="3581400" cy="1152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695325</xdr:colOff>
      <xdr:row>0</xdr:row>
      <xdr:rowOff>0</xdr:rowOff>
    </xdr:from>
    <xdr:to>
      <xdr:col>8</xdr:col>
      <xdr:colOff>742950</xdr:colOff>
      <xdr:row>7</xdr:row>
      <xdr:rowOff>9525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0"/>
          <a:ext cx="197167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171450</xdr:colOff>
      <xdr:row>4</xdr:row>
      <xdr:rowOff>142875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0"/>
          <a:ext cx="29241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323850</xdr:colOff>
      <xdr:row>0</xdr:row>
      <xdr:rowOff>0</xdr:rowOff>
    </xdr:from>
    <xdr:to>
      <xdr:col>9</xdr:col>
      <xdr:colOff>600075</xdr:colOff>
      <xdr:row>6</xdr:row>
      <xdr:rowOff>114300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24875" y="0"/>
          <a:ext cx="2085975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76200</xdr:rowOff>
    </xdr:from>
    <xdr:to>
      <xdr:col>2</xdr:col>
      <xdr:colOff>190500</xdr:colOff>
      <xdr:row>6</xdr:row>
      <xdr:rowOff>9525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85725" y="76200"/>
          <a:ext cx="358140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114300</xdr:colOff>
      <xdr:row>0</xdr:row>
      <xdr:rowOff>0</xdr:rowOff>
    </xdr:from>
    <xdr:to>
      <xdr:col>9</xdr:col>
      <xdr:colOff>314325</xdr:colOff>
      <xdr:row>5</xdr:row>
      <xdr:rowOff>114300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0"/>
          <a:ext cx="2009775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28575</xdr:rowOff>
    </xdr:from>
    <xdr:to>
      <xdr:col>2</xdr:col>
      <xdr:colOff>104775</xdr:colOff>
      <xdr:row>6</xdr:row>
      <xdr:rowOff>38100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28575"/>
          <a:ext cx="3581400" cy="1152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695325</xdr:colOff>
      <xdr:row>0</xdr:row>
      <xdr:rowOff>0</xdr:rowOff>
    </xdr:from>
    <xdr:to>
      <xdr:col>8</xdr:col>
      <xdr:colOff>742950</xdr:colOff>
      <xdr:row>7</xdr:row>
      <xdr:rowOff>9525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0"/>
          <a:ext cx="197167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171450</xdr:colOff>
      <xdr:row>4</xdr:row>
      <xdr:rowOff>142875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0"/>
          <a:ext cx="29241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323850</xdr:colOff>
      <xdr:row>0</xdr:row>
      <xdr:rowOff>0</xdr:rowOff>
    </xdr:from>
    <xdr:to>
      <xdr:col>9</xdr:col>
      <xdr:colOff>600075</xdr:colOff>
      <xdr:row>6</xdr:row>
      <xdr:rowOff>114300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24875" y="0"/>
          <a:ext cx="2085975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76200</xdr:rowOff>
    </xdr:from>
    <xdr:to>
      <xdr:col>2</xdr:col>
      <xdr:colOff>190500</xdr:colOff>
      <xdr:row>6</xdr:row>
      <xdr:rowOff>9525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85725" y="76200"/>
          <a:ext cx="358140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114300</xdr:colOff>
      <xdr:row>0</xdr:row>
      <xdr:rowOff>0</xdr:rowOff>
    </xdr:from>
    <xdr:to>
      <xdr:col>9</xdr:col>
      <xdr:colOff>314325</xdr:colOff>
      <xdr:row>5</xdr:row>
      <xdr:rowOff>114300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0"/>
          <a:ext cx="2009775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28575</xdr:rowOff>
    </xdr:from>
    <xdr:to>
      <xdr:col>2</xdr:col>
      <xdr:colOff>104775</xdr:colOff>
      <xdr:row>6</xdr:row>
      <xdr:rowOff>38100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28575"/>
          <a:ext cx="3581400" cy="1152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695325</xdr:colOff>
      <xdr:row>0</xdr:row>
      <xdr:rowOff>0</xdr:rowOff>
    </xdr:from>
    <xdr:to>
      <xdr:col>8</xdr:col>
      <xdr:colOff>742950</xdr:colOff>
      <xdr:row>7</xdr:row>
      <xdr:rowOff>9525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0"/>
          <a:ext cx="197167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171450</xdr:colOff>
      <xdr:row>4</xdr:row>
      <xdr:rowOff>142875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0"/>
          <a:ext cx="29241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323850</xdr:colOff>
      <xdr:row>0</xdr:row>
      <xdr:rowOff>0</xdr:rowOff>
    </xdr:from>
    <xdr:to>
      <xdr:col>9</xdr:col>
      <xdr:colOff>600075</xdr:colOff>
      <xdr:row>6</xdr:row>
      <xdr:rowOff>114300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24875" y="0"/>
          <a:ext cx="2085975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76200</xdr:rowOff>
    </xdr:from>
    <xdr:to>
      <xdr:col>2</xdr:col>
      <xdr:colOff>190500</xdr:colOff>
      <xdr:row>6</xdr:row>
      <xdr:rowOff>9525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85725" y="76200"/>
          <a:ext cx="358140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114300</xdr:colOff>
      <xdr:row>0</xdr:row>
      <xdr:rowOff>0</xdr:rowOff>
    </xdr:from>
    <xdr:to>
      <xdr:col>9</xdr:col>
      <xdr:colOff>314325</xdr:colOff>
      <xdr:row>5</xdr:row>
      <xdr:rowOff>114300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0"/>
          <a:ext cx="2009775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28575</xdr:rowOff>
    </xdr:from>
    <xdr:to>
      <xdr:col>2</xdr:col>
      <xdr:colOff>104775</xdr:colOff>
      <xdr:row>6</xdr:row>
      <xdr:rowOff>38100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28575"/>
          <a:ext cx="3581400" cy="1152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695325</xdr:colOff>
      <xdr:row>0</xdr:row>
      <xdr:rowOff>0</xdr:rowOff>
    </xdr:from>
    <xdr:to>
      <xdr:col>8</xdr:col>
      <xdr:colOff>742950</xdr:colOff>
      <xdr:row>7</xdr:row>
      <xdr:rowOff>9525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0"/>
          <a:ext cx="197167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171450</xdr:colOff>
      <xdr:row>4</xdr:row>
      <xdr:rowOff>142875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0"/>
          <a:ext cx="29241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323850</xdr:colOff>
      <xdr:row>0</xdr:row>
      <xdr:rowOff>0</xdr:rowOff>
    </xdr:from>
    <xdr:to>
      <xdr:col>9</xdr:col>
      <xdr:colOff>600075</xdr:colOff>
      <xdr:row>6</xdr:row>
      <xdr:rowOff>114300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24875" y="0"/>
          <a:ext cx="2085975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76200</xdr:rowOff>
    </xdr:from>
    <xdr:to>
      <xdr:col>2</xdr:col>
      <xdr:colOff>190500</xdr:colOff>
      <xdr:row>6</xdr:row>
      <xdr:rowOff>9525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85725" y="76200"/>
          <a:ext cx="358140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114300</xdr:colOff>
      <xdr:row>0</xdr:row>
      <xdr:rowOff>0</xdr:rowOff>
    </xdr:from>
    <xdr:to>
      <xdr:col>9</xdr:col>
      <xdr:colOff>314325</xdr:colOff>
      <xdr:row>5</xdr:row>
      <xdr:rowOff>114300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0"/>
          <a:ext cx="2009775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28575</xdr:rowOff>
    </xdr:from>
    <xdr:to>
      <xdr:col>2</xdr:col>
      <xdr:colOff>104775</xdr:colOff>
      <xdr:row>6</xdr:row>
      <xdr:rowOff>38100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28575"/>
          <a:ext cx="3581400" cy="1152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695325</xdr:colOff>
      <xdr:row>0</xdr:row>
      <xdr:rowOff>0</xdr:rowOff>
    </xdr:from>
    <xdr:to>
      <xdr:col>8</xdr:col>
      <xdr:colOff>742950</xdr:colOff>
      <xdr:row>7</xdr:row>
      <xdr:rowOff>9525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0"/>
          <a:ext cx="197167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171450</xdr:colOff>
      <xdr:row>4</xdr:row>
      <xdr:rowOff>142875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0"/>
          <a:ext cx="29241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323850</xdr:colOff>
      <xdr:row>0</xdr:row>
      <xdr:rowOff>0</xdr:rowOff>
    </xdr:from>
    <xdr:to>
      <xdr:col>9</xdr:col>
      <xdr:colOff>600075</xdr:colOff>
      <xdr:row>6</xdr:row>
      <xdr:rowOff>114300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24875" y="0"/>
          <a:ext cx="2085975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76200</xdr:rowOff>
    </xdr:from>
    <xdr:to>
      <xdr:col>2</xdr:col>
      <xdr:colOff>190500</xdr:colOff>
      <xdr:row>6</xdr:row>
      <xdr:rowOff>9525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85725" y="76200"/>
          <a:ext cx="358140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114300</xdr:colOff>
      <xdr:row>0</xdr:row>
      <xdr:rowOff>0</xdr:rowOff>
    </xdr:from>
    <xdr:to>
      <xdr:col>9</xdr:col>
      <xdr:colOff>314325</xdr:colOff>
      <xdr:row>5</xdr:row>
      <xdr:rowOff>114300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0"/>
          <a:ext cx="2009775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28575</xdr:rowOff>
    </xdr:from>
    <xdr:to>
      <xdr:col>2</xdr:col>
      <xdr:colOff>104775</xdr:colOff>
      <xdr:row>6</xdr:row>
      <xdr:rowOff>38100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28575"/>
          <a:ext cx="3581400" cy="1152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695325</xdr:colOff>
      <xdr:row>0</xdr:row>
      <xdr:rowOff>0</xdr:rowOff>
    </xdr:from>
    <xdr:to>
      <xdr:col>8</xdr:col>
      <xdr:colOff>742950</xdr:colOff>
      <xdr:row>7</xdr:row>
      <xdr:rowOff>9525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0"/>
          <a:ext cx="197167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171450</xdr:colOff>
      <xdr:row>4</xdr:row>
      <xdr:rowOff>142875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0"/>
          <a:ext cx="29241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476250</xdr:colOff>
      <xdr:row>0</xdr:row>
      <xdr:rowOff>0</xdr:rowOff>
    </xdr:from>
    <xdr:to>
      <xdr:col>10</xdr:col>
      <xdr:colOff>361950</xdr:colOff>
      <xdr:row>4</xdr:row>
      <xdr:rowOff>161925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96175" y="0"/>
          <a:ext cx="140970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133350</xdr:colOff>
      <xdr:row>4</xdr:row>
      <xdr:rowOff>38100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0"/>
          <a:ext cx="2428875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476250</xdr:colOff>
      <xdr:row>0</xdr:row>
      <xdr:rowOff>0</xdr:rowOff>
    </xdr:from>
    <xdr:to>
      <xdr:col>10</xdr:col>
      <xdr:colOff>361950</xdr:colOff>
      <xdr:row>4</xdr:row>
      <xdr:rowOff>161925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96175" y="0"/>
          <a:ext cx="140970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133350</xdr:colOff>
      <xdr:row>4</xdr:row>
      <xdr:rowOff>38100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0"/>
          <a:ext cx="2428875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476250</xdr:colOff>
      <xdr:row>0</xdr:row>
      <xdr:rowOff>0</xdr:rowOff>
    </xdr:from>
    <xdr:to>
      <xdr:col>10</xdr:col>
      <xdr:colOff>361950</xdr:colOff>
      <xdr:row>4</xdr:row>
      <xdr:rowOff>161925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96175" y="0"/>
          <a:ext cx="140970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133350</xdr:colOff>
      <xdr:row>4</xdr:row>
      <xdr:rowOff>38100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0"/>
          <a:ext cx="2428875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476250</xdr:colOff>
      <xdr:row>0</xdr:row>
      <xdr:rowOff>0</xdr:rowOff>
    </xdr:from>
    <xdr:to>
      <xdr:col>10</xdr:col>
      <xdr:colOff>361950</xdr:colOff>
      <xdr:row>4</xdr:row>
      <xdr:rowOff>161925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96175" y="0"/>
          <a:ext cx="140970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133350</xdr:colOff>
      <xdr:row>4</xdr:row>
      <xdr:rowOff>38100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0"/>
          <a:ext cx="2428875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7.xml"/><Relationship Id="rId2" Type="http://schemas.openxmlformats.org/officeDocument/2006/relationships/printerSettings" Target="../printerSettings/printerSettings17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8.xml"/><Relationship Id="rId2" Type="http://schemas.openxmlformats.org/officeDocument/2006/relationships/printerSettings" Target="../printerSettings/printerSettings18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9.xml"/><Relationship Id="rId2" Type="http://schemas.openxmlformats.org/officeDocument/2006/relationships/printerSettings" Target="../printerSettings/printerSettings19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0.xml"/><Relationship Id="rId2" Type="http://schemas.openxmlformats.org/officeDocument/2006/relationships/printerSettings" Target="../printerSettings/printerSettings20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1.xml"/><Relationship Id="rId2" Type="http://schemas.openxmlformats.org/officeDocument/2006/relationships/printerSettings" Target="../printerSettings/printerSettings21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2.xml"/><Relationship Id="rId2" Type="http://schemas.openxmlformats.org/officeDocument/2006/relationships/printerSettings" Target="../printerSettings/printerSettings22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3.xml"/><Relationship Id="rId2" Type="http://schemas.openxmlformats.org/officeDocument/2006/relationships/printerSettings" Target="../printerSettings/printerSettings23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4.xml"/><Relationship Id="rId2" Type="http://schemas.openxmlformats.org/officeDocument/2006/relationships/printerSettings" Target="../printerSettings/printerSettings24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5.xml"/><Relationship Id="rId2" Type="http://schemas.openxmlformats.org/officeDocument/2006/relationships/printerSettings" Target="../printerSettings/printerSettings25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16"/>
  <sheetViews>
    <sheetView topLeftCell="A210" workbookViewId="0">
      <selection activeCell="B217" sqref="B217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4" width="5.710937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70" width="5.710937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6" width="5.710937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2" width="5.710937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8" width="5.710937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4" width="5.710937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50" width="5.710937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6" width="5.710937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2" width="5.710937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8" width="5.710937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4" width="5.710937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30" width="5.710937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6" width="5.710937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2" width="5.710937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8" width="5.710937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4" width="5.710937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10" width="5.710937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6" width="5.710937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2" width="5.710937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8" width="5.710937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4" width="5.710937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90" width="5.710937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6" width="5.710937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2" width="5.710937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8" width="5.710937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4" width="5.710937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70" width="5.710937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6" width="5.710937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2" width="5.710937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8" width="5.710937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4" width="5.710937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50" width="5.710937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6" width="5.710937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2" width="5.710937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8" width="5.710937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4" width="5.710937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30" width="5.710937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6" width="5.710937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2" width="5.710937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8" width="5.710937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4" width="5.710937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10" width="5.710937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6" width="5.710937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2" width="5.710937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8" width="5.710937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4" width="5.710937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90" width="5.710937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6" width="5.710937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2" width="5.710937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8" width="5.710937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4" width="5.710937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70" width="5.710937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6" width="5.710937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2" width="5.710937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8" width="5.710937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4" width="5.710937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50" width="5.710937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6" width="5.710937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2" width="5.710937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8" width="5.710937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4" width="5.710937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30" width="5.710937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6" width="5.710937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2" width="5.710937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331" t="s">
        <v>142</v>
      </c>
      <c r="L8" s="332"/>
    </row>
    <row r="10" spans="1:19" x14ac:dyDescent="0.25">
      <c r="A10" s="333" t="s">
        <v>1</v>
      </c>
      <c r="B10" s="333"/>
      <c r="C10" s="333"/>
      <c r="D10" s="333"/>
      <c r="E10" s="333"/>
      <c r="F10" s="333"/>
      <c r="G10" s="333"/>
      <c r="H10" s="333"/>
      <c r="I10" s="333"/>
      <c r="J10" s="333"/>
      <c r="K10" s="333"/>
      <c r="L10" s="333"/>
      <c r="M10" s="130"/>
      <c r="N10" s="130"/>
      <c r="O10" s="130"/>
      <c r="P10" s="130"/>
      <c r="Q10" s="130"/>
      <c r="R10" s="130"/>
      <c r="S10" s="130"/>
    </row>
    <row r="11" spans="1:19" x14ac:dyDescent="0.25">
      <c r="A11" s="334" t="s">
        <v>2</v>
      </c>
      <c r="B11" s="334"/>
      <c r="C11" s="334"/>
      <c r="D11" s="334"/>
      <c r="E11" s="334"/>
      <c r="F11" s="334"/>
      <c r="G11" s="334"/>
      <c r="H11" s="334"/>
      <c r="I11" s="334"/>
      <c r="J11" s="334"/>
      <c r="K11" s="334"/>
      <c r="L11" s="334"/>
      <c r="M11" s="130"/>
      <c r="N11" s="130"/>
      <c r="O11" s="130"/>
      <c r="P11" s="130"/>
      <c r="Q11" s="130"/>
      <c r="R11" s="130"/>
      <c r="S11" s="130"/>
    </row>
    <row r="12" spans="1:19" x14ac:dyDescent="0.25">
      <c r="A12" s="335" t="s">
        <v>3</v>
      </c>
      <c r="B12" s="334"/>
      <c r="C12" s="334"/>
      <c r="D12" s="334"/>
      <c r="E12" s="334"/>
      <c r="F12" s="334"/>
      <c r="G12" s="334"/>
      <c r="H12" s="334"/>
      <c r="I12" s="334"/>
      <c r="J12" s="334"/>
      <c r="K12" s="334"/>
      <c r="L12" s="334"/>
      <c r="M12" s="130"/>
      <c r="N12" s="130"/>
      <c r="O12" s="130"/>
      <c r="P12" s="130"/>
      <c r="Q12" s="130"/>
      <c r="R12" s="130"/>
      <c r="S12" s="130"/>
    </row>
    <row r="13" spans="1:19" x14ac:dyDescent="0.25">
      <c r="A13" s="170"/>
      <c r="B13" s="170"/>
      <c r="C13" s="170"/>
      <c r="D13" s="170"/>
      <c r="E13" s="170"/>
      <c r="F13" s="170"/>
      <c r="G13" s="170"/>
      <c r="H13" s="170"/>
      <c r="I13" s="170"/>
      <c r="J13" s="170"/>
      <c r="K13" s="170"/>
      <c r="L13" s="170"/>
      <c r="M13" s="170"/>
      <c r="N13" s="170"/>
      <c r="O13" s="170"/>
      <c r="P13" s="170"/>
      <c r="Q13" s="170"/>
      <c r="R13" s="170"/>
      <c r="S13" s="170"/>
    </row>
    <row r="14" spans="1:19" ht="16.5" thickBot="1" x14ac:dyDescent="0.3">
      <c r="A14" s="336" t="s">
        <v>143</v>
      </c>
      <c r="B14" s="336"/>
      <c r="C14" s="336"/>
      <c r="D14" s="336"/>
      <c r="E14" s="336"/>
      <c r="F14" s="336"/>
      <c r="G14" s="336"/>
      <c r="H14" s="336"/>
      <c r="I14" s="336"/>
      <c r="J14" s="336"/>
      <c r="K14" s="336"/>
      <c r="L14" s="336"/>
      <c r="M14" s="131"/>
      <c r="N14" s="131"/>
      <c r="O14" s="131"/>
      <c r="P14" s="131"/>
      <c r="Q14" s="131"/>
      <c r="R14" s="131"/>
      <c r="S14" s="131"/>
    </row>
    <row r="15" spans="1:19" ht="30.75" customHeight="1" thickBot="1" x14ac:dyDescent="0.35">
      <c r="A15" s="2" t="s">
        <v>4</v>
      </c>
      <c r="B15" s="3" t="s">
        <v>144</v>
      </c>
      <c r="C15" s="343" t="s">
        <v>6</v>
      </c>
      <c r="D15" s="344"/>
      <c r="E15" s="343" t="s">
        <v>7</v>
      </c>
      <c r="F15" s="345"/>
      <c r="G15" s="343" t="s">
        <v>8</v>
      </c>
      <c r="H15" s="344"/>
      <c r="I15" s="343" t="s">
        <v>9</v>
      </c>
      <c r="J15" s="344"/>
      <c r="K15" s="346" t="s">
        <v>10</v>
      </c>
      <c r="L15" s="347"/>
      <c r="M15" s="171"/>
      <c r="N15" s="337"/>
      <c r="O15" s="337"/>
      <c r="P15" s="337"/>
      <c r="Q15" s="337"/>
      <c r="R15" s="337"/>
      <c r="S15" s="337"/>
    </row>
    <row r="16" spans="1:19" ht="15.75" x14ac:dyDescent="0.3">
      <c r="A16" s="181"/>
      <c r="B16" s="136"/>
      <c r="C16" s="53" t="s">
        <v>145</v>
      </c>
      <c r="D16" s="53" t="s">
        <v>146</v>
      </c>
      <c r="E16" s="53" t="s">
        <v>145</v>
      </c>
      <c r="F16" s="53" t="s">
        <v>146</v>
      </c>
      <c r="G16" s="53" t="s">
        <v>145</v>
      </c>
      <c r="H16" s="53" t="s">
        <v>146</v>
      </c>
      <c r="I16" s="53" t="s">
        <v>145</v>
      </c>
      <c r="J16" s="53" t="s">
        <v>146</v>
      </c>
      <c r="K16" s="53" t="s">
        <v>145</v>
      </c>
      <c r="L16" s="182" t="s">
        <v>146</v>
      </c>
      <c r="M16" s="132"/>
      <c r="N16" s="171"/>
      <c r="O16" s="132"/>
      <c r="P16" s="171"/>
      <c r="Q16" s="132"/>
      <c r="R16" s="171"/>
      <c r="S16" s="132"/>
    </row>
    <row r="17" spans="1:19" ht="15.75" x14ac:dyDescent="0.3">
      <c r="A17" s="183"/>
      <c r="B17" s="5" t="s">
        <v>13</v>
      </c>
      <c r="C17" s="54"/>
      <c r="D17" s="54"/>
      <c r="E17" s="54"/>
      <c r="F17" s="54"/>
      <c r="G17" s="54"/>
      <c r="H17" s="54"/>
      <c r="I17" s="54"/>
      <c r="J17" s="54"/>
      <c r="K17" s="54"/>
      <c r="L17" s="184"/>
      <c r="M17" s="132"/>
      <c r="N17" s="171"/>
      <c r="O17" s="132"/>
      <c r="P17" s="171"/>
      <c r="Q17" s="132"/>
      <c r="R17" s="171"/>
      <c r="S17" s="132"/>
    </row>
    <row r="18" spans="1:19" ht="15.75" x14ac:dyDescent="0.3">
      <c r="A18" s="185" t="s">
        <v>124</v>
      </c>
      <c r="B18" s="5" t="s">
        <v>147</v>
      </c>
      <c r="C18" s="25">
        <v>3361148.47</v>
      </c>
      <c r="D18" s="8">
        <v>2939970.14</v>
      </c>
      <c r="E18" s="8">
        <v>3361148.47</v>
      </c>
      <c r="F18" s="8">
        <v>2914006.39</v>
      </c>
      <c r="G18" s="8">
        <v>3361148.47</v>
      </c>
      <c r="H18" s="8">
        <v>2948436.76</v>
      </c>
      <c r="I18" s="8">
        <v>3361148.47</v>
      </c>
      <c r="J18" s="8">
        <v>2929171.29</v>
      </c>
      <c r="K18" s="8">
        <f>+C18+E18+G18+I18</f>
        <v>13444593.880000001</v>
      </c>
      <c r="L18" s="186">
        <f>+D18+F18+H18+J18</f>
        <v>11731584.579999998</v>
      </c>
      <c r="M18" s="133"/>
      <c r="N18" s="133"/>
      <c r="O18" s="133"/>
      <c r="P18" s="133"/>
      <c r="Q18" s="133"/>
      <c r="R18" s="133"/>
      <c r="S18" s="133"/>
    </row>
    <row r="19" spans="1:19" ht="15.75" x14ac:dyDescent="0.3">
      <c r="A19" s="185"/>
      <c r="B19" s="5" t="s">
        <v>148</v>
      </c>
      <c r="C19" s="25"/>
      <c r="D19" s="8"/>
      <c r="E19" s="8"/>
      <c r="F19" s="8"/>
      <c r="G19" s="8"/>
      <c r="H19" s="8">
        <v>1076452.82</v>
      </c>
      <c r="I19" s="8"/>
      <c r="J19" s="8">
        <v>358716.74</v>
      </c>
      <c r="K19" s="8"/>
      <c r="L19" s="186">
        <f>+D19+F19+H19+J19</f>
        <v>1435169.56</v>
      </c>
      <c r="M19" s="133"/>
      <c r="N19" s="133"/>
      <c r="O19" s="133"/>
      <c r="P19" s="133"/>
      <c r="Q19" s="133"/>
      <c r="R19" s="133"/>
      <c r="S19" s="133"/>
    </row>
    <row r="20" spans="1:19" ht="15.75" x14ac:dyDescent="0.3">
      <c r="A20" s="185"/>
      <c r="B20" s="5" t="s">
        <v>125</v>
      </c>
      <c r="C20" s="25">
        <f>SUM(C18:C19)</f>
        <v>3361148.47</v>
      </c>
      <c r="D20" s="25">
        <f t="shared" ref="D20:L20" si="0">SUM(D18:D19)</f>
        <v>2939970.14</v>
      </c>
      <c r="E20" s="25">
        <f t="shared" si="0"/>
        <v>3361148.47</v>
      </c>
      <c r="F20" s="25">
        <f t="shared" si="0"/>
        <v>2914006.39</v>
      </c>
      <c r="G20" s="25">
        <f t="shared" si="0"/>
        <v>3361148.47</v>
      </c>
      <c r="H20" s="25">
        <f t="shared" si="0"/>
        <v>4024889.58</v>
      </c>
      <c r="I20" s="25">
        <f t="shared" si="0"/>
        <v>3361148.47</v>
      </c>
      <c r="J20" s="25">
        <f t="shared" si="0"/>
        <v>3287888.0300000003</v>
      </c>
      <c r="K20" s="25">
        <f t="shared" si="0"/>
        <v>13444593.880000001</v>
      </c>
      <c r="L20" s="187">
        <f t="shared" si="0"/>
        <v>13166754.139999999</v>
      </c>
      <c r="M20" s="133"/>
      <c r="N20" s="133"/>
      <c r="O20" s="133"/>
      <c r="P20" s="133"/>
      <c r="Q20" s="133"/>
      <c r="R20" s="133"/>
      <c r="S20" s="133"/>
    </row>
    <row r="21" spans="1:19" ht="15.75" x14ac:dyDescent="0.3">
      <c r="A21" s="188"/>
      <c r="B21" s="10"/>
      <c r="C21" s="11"/>
      <c r="D21" s="9"/>
      <c r="E21" s="12"/>
      <c r="F21" s="12"/>
      <c r="G21" s="9"/>
      <c r="H21" s="12"/>
      <c r="I21" s="9"/>
      <c r="J21" s="12"/>
      <c r="K21" s="11"/>
      <c r="L21" s="139"/>
      <c r="M21" s="133"/>
      <c r="N21" s="133"/>
      <c r="O21" s="133"/>
      <c r="P21" s="133"/>
      <c r="Q21" s="133"/>
      <c r="R21" s="133"/>
      <c r="S21" s="133"/>
    </row>
    <row r="22" spans="1:19" ht="15.75" x14ac:dyDescent="0.3">
      <c r="A22" s="188"/>
      <c r="B22" s="10" t="s">
        <v>149</v>
      </c>
      <c r="C22" s="13"/>
      <c r="D22" s="13"/>
      <c r="E22" s="13"/>
      <c r="F22" s="13"/>
      <c r="G22" s="13"/>
      <c r="H22" s="13"/>
      <c r="I22" s="13"/>
      <c r="J22" s="13"/>
      <c r="K22" s="13"/>
      <c r="L22" s="138"/>
      <c r="M22" s="133"/>
      <c r="N22" s="133"/>
      <c r="O22" s="133"/>
      <c r="P22" s="133"/>
      <c r="Q22" s="133"/>
      <c r="R22" s="133"/>
      <c r="S22" s="133"/>
    </row>
    <row r="23" spans="1:19" x14ac:dyDescent="0.25">
      <c r="A23" s="189">
        <v>111</v>
      </c>
      <c r="B23" s="15" t="s">
        <v>15</v>
      </c>
      <c r="C23" s="19">
        <v>0</v>
      </c>
      <c r="D23" s="19">
        <v>0</v>
      </c>
      <c r="E23" s="19">
        <v>88000</v>
      </c>
      <c r="F23" s="19">
        <v>0</v>
      </c>
      <c r="G23" s="19">
        <v>88000</v>
      </c>
      <c r="H23" s="19">
        <v>87425.59</v>
      </c>
      <c r="I23" s="19">
        <v>88000</v>
      </c>
      <c r="J23" s="19">
        <v>100265.42</v>
      </c>
      <c r="K23" s="19">
        <f>+C23+E23+G23+I23</f>
        <v>264000</v>
      </c>
      <c r="L23" s="190">
        <f>+D23+F23+H23+J23</f>
        <v>187691.01</v>
      </c>
      <c r="M23" s="133"/>
      <c r="N23" s="133"/>
      <c r="O23" s="133"/>
      <c r="P23" s="133"/>
      <c r="Q23" s="133"/>
      <c r="R23" s="133"/>
      <c r="S23" s="133"/>
    </row>
    <row r="24" spans="1:19" x14ac:dyDescent="0.25">
      <c r="A24" s="178">
        <v>113</v>
      </c>
      <c r="B24" s="40" t="s">
        <v>150</v>
      </c>
      <c r="C24" s="16">
        <v>0</v>
      </c>
      <c r="D24" s="16">
        <v>0</v>
      </c>
      <c r="E24" s="16">
        <v>11585.06</v>
      </c>
      <c r="F24" s="16">
        <v>8525.7000000000007</v>
      </c>
      <c r="G24" s="16">
        <v>11585.06</v>
      </c>
      <c r="H24" s="16">
        <v>11440.41</v>
      </c>
      <c r="I24" s="16">
        <v>11585.06</v>
      </c>
      <c r="J24" s="16">
        <v>11412.67</v>
      </c>
      <c r="K24" s="16">
        <f t="shared" ref="K24:L39" si="1">+C24+E24+G24+I24</f>
        <v>34755.18</v>
      </c>
      <c r="L24" s="141">
        <f t="shared" si="1"/>
        <v>31378.78</v>
      </c>
      <c r="M24" s="133"/>
      <c r="N24" s="133"/>
      <c r="O24" s="133"/>
      <c r="P24" s="133"/>
      <c r="Q24" s="133"/>
      <c r="R24" s="133"/>
      <c r="S24" s="133"/>
    </row>
    <row r="25" spans="1:19" x14ac:dyDescent="0.25">
      <c r="A25" s="178">
        <v>122</v>
      </c>
      <c r="B25" s="40" t="s">
        <v>17</v>
      </c>
      <c r="C25" s="16">
        <v>0</v>
      </c>
      <c r="D25" s="16">
        <v>0</v>
      </c>
      <c r="E25" s="16">
        <v>68124.37</v>
      </c>
      <c r="F25" s="16">
        <v>0</v>
      </c>
      <c r="G25" s="16">
        <v>0</v>
      </c>
      <c r="H25" s="16">
        <v>440</v>
      </c>
      <c r="I25" s="16">
        <v>0</v>
      </c>
      <c r="J25" s="16">
        <v>42472.5</v>
      </c>
      <c r="K25" s="16">
        <f t="shared" si="1"/>
        <v>68124.37</v>
      </c>
      <c r="L25" s="141">
        <f t="shared" si="1"/>
        <v>42912.5</v>
      </c>
      <c r="M25" s="133"/>
      <c r="N25" s="133"/>
      <c r="O25" s="133"/>
      <c r="P25" s="133"/>
      <c r="Q25" s="133"/>
      <c r="R25" s="133"/>
      <c r="S25" s="133"/>
    </row>
    <row r="26" spans="1:19" x14ac:dyDescent="0.25">
      <c r="A26" s="178">
        <v>163</v>
      </c>
      <c r="B26" s="40" t="s">
        <v>18</v>
      </c>
      <c r="C26" s="16">
        <v>50000</v>
      </c>
      <c r="D26" s="16">
        <v>0</v>
      </c>
      <c r="E26" s="16">
        <f>16335+50000</f>
        <v>66335</v>
      </c>
      <c r="F26" s="16">
        <v>0</v>
      </c>
      <c r="G26" s="16">
        <f>214550+50000</f>
        <v>264550</v>
      </c>
      <c r="H26" s="16">
        <v>6400.89</v>
      </c>
      <c r="I26" s="16">
        <v>50000</v>
      </c>
      <c r="J26" s="16">
        <v>133312.10999999999</v>
      </c>
      <c r="K26" s="16">
        <f t="shared" si="1"/>
        <v>430885</v>
      </c>
      <c r="L26" s="141">
        <f t="shared" si="1"/>
        <v>139713</v>
      </c>
      <c r="M26" s="133"/>
      <c r="N26" s="133"/>
      <c r="O26" s="133"/>
      <c r="P26" s="133"/>
      <c r="Q26" s="133"/>
      <c r="R26" s="133"/>
      <c r="S26" s="133"/>
    </row>
    <row r="27" spans="1:19" x14ac:dyDescent="0.25">
      <c r="A27" s="178">
        <v>168</v>
      </c>
      <c r="B27" s="40" t="s">
        <v>136</v>
      </c>
      <c r="C27" s="16">
        <v>1000</v>
      </c>
      <c r="D27" s="16">
        <v>0</v>
      </c>
      <c r="E27" s="16">
        <v>0</v>
      </c>
      <c r="F27" s="16">
        <v>0</v>
      </c>
      <c r="G27" s="16">
        <v>0</v>
      </c>
      <c r="H27" s="16">
        <v>0</v>
      </c>
      <c r="I27" s="16">
        <v>0</v>
      </c>
      <c r="J27" s="16">
        <v>0</v>
      </c>
      <c r="K27" s="16">
        <f t="shared" si="1"/>
        <v>1000</v>
      </c>
      <c r="L27" s="141">
        <f>+D27+F27+H27+J27</f>
        <v>0</v>
      </c>
      <c r="M27" s="133"/>
      <c r="N27" s="133"/>
      <c r="O27" s="133"/>
      <c r="P27" s="133"/>
      <c r="Q27" s="133"/>
      <c r="R27" s="133"/>
      <c r="S27" s="133"/>
    </row>
    <row r="28" spans="1:19" x14ac:dyDescent="0.25">
      <c r="A28" s="178">
        <v>169</v>
      </c>
      <c r="B28" s="40" t="s">
        <v>137</v>
      </c>
      <c r="C28" s="16">
        <v>10000</v>
      </c>
      <c r="D28" s="16">
        <v>0</v>
      </c>
      <c r="E28" s="16">
        <v>0</v>
      </c>
      <c r="F28" s="16">
        <v>0</v>
      </c>
      <c r="G28" s="16">
        <v>0</v>
      </c>
      <c r="H28" s="16">
        <v>0</v>
      </c>
      <c r="I28" s="16">
        <v>0</v>
      </c>
      <c r="J28" s="16">
        <v>0</v>
      </c>
      <c r="K28" s="16">
        <f t="shared" si="1"/>
        <v>10000</v>
      </c>
      <c r="L28" s="141">
        <f t="shared" si="1"/>
        <v>0</v>
      </c>
      <c r="M28" s="133"/>
      <c r="N28" s="133"/>
      <c r="O28" s="133"/>
      <c r="P28" s="133"/>
      <c r="Q28" s="133"/>
      <c r="R28" s="133"/>
      <c r="S28" s="133"/>
    </row>
    <row r="29" spans="1:19" x14ac:dyDescent="0.25">
      <c r="A29" s="178">
        <v>171</v>
      </c>
      <c r="B29" s="40" t="s">
        <v>138</v>
      </c>
      <c r="C29" s="16">
        <v>10000</v>
      </c>
      <c r="D29" s="16">
        <v>0</v>
      </c>
      <c r="E29" s="16">
        <v>0</v>
      </c>
      <c r="F29" s="16">
        <v>0</v>
      </c>
      <c r="G29" s="16">
        <v>8140</v>
      </c>
      <c r="H29" s="16">
        <v>0</v>
      </c>
      <c r="I29" s="16">
        <v>1320</v>
      </c>
      <c r="J29" s="16">
        <v>7400</v>
      </c>
      <c r="K29" s="16">
        <f t="shared" si="1"/>
        <v>19460</v>
      </c>
      <c r="L29" s="141">
        <f t="shared" si="1"/>
        <v>7400</v>
      </c>
      <c r="M29" s="133"/>
      <c r="N29" s="133"/>
      <c r="O29" s="133"/>
      <c r="P29" s="133"/>
      <c r="Q29" s="133"/>
      <c r="R29" s="133"/>
      <c r="S29" s="133"/>
    </row>
    <row r="30" spans="1:19" x14ac:dyDescent="0.25">
      <c r="A30" s="178">
        <v>174</v>
      </c>
      <c r="B30" s="40" t="s">
        <v>19</v>
      </c>
      <c r="C30" s="16">
        <v>15765.66</v>
      </c>
      <c r="D30" s="16">
        <v>0</v>
      </c>
      <c r="E30" s="16">
        <v>5765.66</v>
      </c>
      <c r="F30" s="16">
        <v>5765.66</v>
      </c>
      <c r="G30" s="16">
        <v>7265.66</v>
      </c>
      <c r="H30" s="16">
        <v>5765.66</v>
      </c>
      <c r="I30" s="16">
        <v>7265.66</v>
      </c>
      <c r="J30" s="16">
        <v>5765.66</v>
      </c>
      <c r="K30" s="16">
        <f t="shared" si="1"/>
        <v>36062.639999999999</v>
      </c>
      <c r="L30" s="141">
        <f t="shared" si="1"/>
        <v>17296.98</v>
      </c>
      <c r="M30" s="133"/>
      <c r="N30" s="133"/>
      <c r="O30" s="133"/>
      <c r="P30" s="133"/>
      <c r="Q30" s="133"/>
      <c r="R30" s="133"/>
      <c r="S30" s="133"/>
    </row>
    <row r="31" spans="1:19" x14ac:dyDescent="0.25">
      <c r="A31" s="178">
        <v>182</v>
      </c>
      <c r="B31" s="40" t="s">
        <v>20</v>
      </c>
      <c r="C31" s="16">
        <v>278286</v>
      </c>
      <c r="D31" s="16">
        <v>0</v>
      </c>
      <c r="E31" s="16">
        <v>274686</v>
      </c>
      <c r="F31" s="16">
        <v>50615</v>
      </c>
      <c r="G31" s="16">
        <v>277086</v>
      </c>
      <c r="H31" s="16">
        <v>257315</v>
      </c>
      <c r="I31" s="16">
        <v>266886</v>
      </c>
      <c r="J31" s="16">
        <v>288696</v>
      </c>
      <c r="K31" s="16">
        <f t="shared" si="1"/>
        <v>1096944</v>
      </c>
      <c r="L31" s="141">
        <f t="shared" si="1"/>
        <v>596626</v>
      </c>
      <c r="M31" s="133"/>
      <c r="N31" s="133"/>
      <c r="O31" s="133"/>
      <c r="P31" s="133"/>
      <c r="Q31" s="133"/>
      <c r="R31" s="133"/>
      <c r="S31" s="133"/>
    </row>
    <row r="32" spans="1:19" x14ac:dyDescent="0.25">
      <c r="A32" s="178">
        <v>197</v>
      </c>
      <c r="B32" s="40" t="s">
        <v>21</v>
      </c>
      <c r="C32" s="16">
        <v>0</v>
      </c>
      <c r="D32" s="16">
        <v>0</v>
      </c>
      <c r="E32" s="16">
        <v>43200</v>
      </c>
      <c r="F32" s="16">
        <v>0</v>
      </c>
      <c r="G32" s="16">
        <v>43200</v>
      </c>
      <c r="H32" s="16">
        <v>42000</v>
      </c>
      <c r="I32" s="16">
        <v>43200</v>
      </c>
      <c r="J32" s="16">
        <v>42000</v>
      </c>
      <c r="K32" s="16">
        <f t="shared" si="1"/>
        <v>129600</v>
      </c>
      <c r="L32" s="141">
        <f t="shared" si="1"/>
        <v>84000</v>
      </c>
      <c r="M32" s="133"/>
      <c r="N32" s="133"/>
      <c r="O32" s="133"/>
      <c r="P32" s="133"/>
      <c r="Q32" s="133"/>
      <c r="R32" s="133"/>
      <c r="S32" s="133"/>
    </row>
    <row r="33" spans="1:19" x14ac:dyDescent="0.25">
      <c r="A33" s="178">
        <v>199</v>
      </c>
      <c r="B33" s="40" t="s">
        <v>22</v>
      </c>
      <c r="C33" s="16">
        <v>60838.7</v>
      </c>
      <c r="D33" s="16">
        <v>0</v>
      </c>
      <c r="E33" s="16">
        <v>147087.5</v>
      </c>
      <c r="F33" s="16">
        <v>8200.7999999999993</v>
      </c>
      <c r="G33" s="16">
        <v>48537.5</v>
      </c>
      <c r="H33" s="16">
        <v>69332.800000000003</v>
      </c>
      <c r="I33" s="16">
        <v>48537.5</v>
      </c>
      <c r="J33" s="16">
        <v>58547.1</v>
      </c>
      <c r="K33" s="16">
        <f t="shared" si="1"/>
        <v>305001.2</v>
      </c>
      <c r="L33" s="141">
        <f t="shared" si="1"/>
        <v>136080.70000000001</v>
      </c>
      <c r="M33" s="133"/>
      <c r="N33" s="133"/>
      <c r="O33" s="133"/>
      <c r="P33" s="133"/>
      <c r="Q33" s="133"/>
      <c r="R33" s="133"/>
      <c r="S33" s="133"/>
    </row>
    <row r="34" spans="1:19" x14ac:dyDescent="0.25">
      <c r="A34" s="178">
        <v>211</v>
      </c>
      <c r="B34" s="40" t="s">
        <v>25</v>
      </c>
      <c r="C34" s="16">
        <v>37249</v>
      </c>
      <c r="D34" s="16">
        <v>0</v>
      </c>
      <c r="E34" s="16">
        <v>47931.75</v>
      </c>
      <c r="F34" s="16">
        <v>0</v>
      </c>
      <c r="G34" s="16">
        <v>47931.75</v>
      </c>
      <c r="H34" s="16">
        <v>59267.75</v>
      </c>
      <c r="I34" s="16">
        <v>37249</v>
      </c>
      <c r="J34" s="16">
        <v>51050.5</v>
      </c>
      <c r="K34" s="16">
        <f t="shared" si="1"/>
        <v>170361.5</v>
      </c>
      <c r="L34" s="141">
        <f>+D34+F34+H34+J34</f>
        <v>110318.25</v>
      </c>
      <c r="M34" s="133"/>
      <c r="N34" s="133"/>
      <c r="O34" s="133"/>
      <c r="P34" s="133"/>
      <c r="Q34" s="133"/>
      <c r="R34" s="133"/>
      <c r="S34" s="133"/>
    </row>
    <row r="35" spans="1:19" x14ac:dyDescent="0.25">
      <c r="A35" s="178">
        <v>232</v>
      </c>
      <c r="B35" s="40" t="s">
        <v>26</v>
      </c>
      <c r="C35" s="16">
        <v>0</v>
      </c>
      <c r="D35" s="16">
        <v>0</v>
      </c>
      <c r="E35" s="16">
        <v>86640</v>
      </c>
      <c r="F35" s="16">
        <v>0</v>
      </c>
      <c r="G35" s="16">
        <v>0</v>
      </c>
      <c r="H35" s="16">
        <v>0</v>
      </c>
      <c r="I35" s="16">
        <v>0</v>
      </c>
      <c r="J35" s="16">
        <v>0</v>
      </c>
      <c r="K35" s="16">
        <f t="shared" si="1"/>
        <v>86640</v>
      </c>
      <c r="L35" s="141">
        <f t="shared" si="1"/>
        <v>0</v>
      </c>
      <c r="M35" s="133"/>
      <c r="N35" s="133"/>
      <c r="O35" s="133"/>
      <c r="P35" s="133"/>
      <c r="Q35" s="133"/>
      <c r="R35" s="133"/>
      <c r="S35" s="133"/>
    </row>
    <row r="36" spans="1:19" x14ac:dyDescent="0.25">
      <c r="A36" s="178">
        <v>261</v>
      </c>
      <c r="B36" s="40" t="s">
        <v>27</v>
      </c>
      <c r="C36" s="16">
        <v>0</v>
      </c>
      <c r="D36" s="16">
        <v>0</v>
      </c>
      <c r="E36" s="16">
        <v>1009687.36</v>
      </c>
      <c r="F36" s="16">
        <v>62510.51</v>
      </c>
      <c r="G36" s="16">
        <v>0</v>
      </c>
      <c r="H36" s="16">
        <v>64391.24</v>
      </c>
      <c r="I36" s="16">
        <v>0</v>
      </c>
      <c r="J36" s="16">
        <v>162057.62</v>
      </c>
      <c r="K36" s="16">
        <f t="shared" si="1"/>
        <v>1009687.36</v>
      </c>
      <c r="L36" s="141">
        <f t="shared" si="1"/>
        <v>288959.37</v>
      </c>
      <c r="M36" s="133"/>
      <c r="N36" s="133"/>
      <c r="O36" s="133"/>
      <c r="P36" s="133"/>
      <c r="Q36" s="133"/>
      <c r="R36" s="133"/>
      <c r="S36" s="133"/>
    </row>
    <row r="37" spans="1:19" x14ac:dyDescent="0.25">
      <c r="A37" s="178">
        <v>262</v>
      </c>
      <c r="B37" s="40" t="s">
        <v>28</v>
      </c>
      <c r="C37" s="16">
        <v>8000</v>
      </c>
      <c r="D37" s="16">
        <v>0</v>
      </c>
      <c r="E37" s="16">
        <v>0</v>
      </c>
      <c r="F37" s="16">
        <v>0</v>
      </c>
      <c r="G37" s="16">
        <v>0</v>
      </c>
      <c r="H37" s="16">
        <v>0</v>
      </c>
      <c r="I37" s="16">
        <v>0</v>
      </c>
      <c r="J37" s="16">
        <v>0</v>
      </c>
      <c r="K37" s="16">
        <f t="shared" si="1"/>
        <v>8000</v>
      </c>
      <c r="L37" s="141">
        <f t="shared" si="1"/>
        <v>0</v>
      </c>
      <c r="M37" s="133"/>
      <c r="N37" s="133"/>
      <c r="O37" s="133"/>
      <c r="P37" s="133"/>
      <c r="Q37" s="133"/>
      <c r="R37" s="133"/>
      <c r="S37" s="133"/>
    </row>
    <row r="38" spans="1:19" x14ac:dyDescent="0.25">
      <c r="A38" s="178">
        <v>266</v>
      </c>
      <c r="B38" s="40" t="s">
        <v>29</v>
      </c>
      <c r="C38" s="16">
        <v>0</v>
      </c>
      <c r="D38" s="16">
        <v>0</v>
      </c>
      <c r="E38" s="16">
        <v>619212.26</v>
      </c>
      <c r="F38" s="16">
        <v>0</v>
      </c>
      <c r="G38" s="16">
        <v>0</v>
      </c>
      <c r="H38" s="16">
        <v>186614</v>
      </c>
      <c r="I38" s="16">
        <v>0</v>
      </c>
      <c r="J38" s="16">
        <v>131300</v>
      </c>
      <c r="K38" s="16">
        <f t="shared" si="1"/>
        <v>619212.26</v>
      </c>
      <c r="L38" s="141">
        <f t="shared" si="1"/>
        <v>317914</v>
      </c>
      <c r="M38" s="133"/>
      <c r="N38" s="133"/>
      <c r="O38" s="133"/>
      <c r="P38" s="133"/>
      <c r="Q38" s="133"/>
      <c r="R38" s="133"/>
      <c r="S38" s="133"/>
    </row>
    <row r="39" spans="1:19" x14ac:dyDescent="0.25">
      <c r="A39" s="178">
        <v>267</v>
      </c>
      <c r="B39" s="40" t="s">
        <v>30</v>
      </c>
      <c r="C39" s="16">
        <v>9000</v>
      </c>
      <c r="D39" s="16">
        <v>0</v>
      </c>
      <c r="E39" s="16">
        <v>0</v>
      </c>
      <c r="F39" s="16">
        <v>0</v>
      </c>
      <c r="G39" s="16">
        <v>0</v>
      </c>
      <c r="H39" s="16">
        <v>0</v>
      </c>
      <c r="I39" s="16">
        <v>0</v>
      </c>
      <c r="J39" s="16">
        <v>0</v>
      </c>
      <c r="K39" s="16">
        <f t="shared" si="1"/>
        <v>9000</v>
      </c>
      <c r="L39" s="141">
        <f t="shared" si="1"/>
        <v>0</v>
      </c>
      <c r="M39" s="133"/>
      <c r="N39" s="133"/>
      <c r="O39" s="133"/>
      <c r="P39" s="133"/>
      <c r="Q39" s="133"/>
      <c r="R39" s="133"/>
      <c r="S39" s="133"/>
    </row>
    <row r="40" spans="1:19" x14ac:dyDescent="0.25">
      <c r="A40" s="178">
        <v>268</v>
      </c>
      <c r="B40" s="40" t="s">
        <v>31</v>
      </c>
      <c r="C40" s="16">
        <v>0</v>
      </c>
      <c r="D40" s="16">
        <v>0</v>
      </c>
      <c r="E40" s="16">
        <v>78656.5</v>
      </c>
      <c r="F40" s="16">
        <v>0</v>
      </c>
      <c r="G40" s="16">
        <v>0</v>
      </c>
      <c r="H40" s="16">
        <v>54260</v>
      </c>
      <c r="I40" s="16">
        <v>0</v>
      </c>
      <c r="J40" s="16">
        <v>10270</v>
      </c>
      <c r="K40" s="16">
        <f t="shared" ref="K40:L48" si="2">+C40+E40+G40+I40</f>
        <v>78656.5</v>
      </c>
      <c r="L40" s="141">
        <f t="shared" si="2"/>
        <v>64530</v>
      </c>
      <c r="M40" s="133"/>
      <c r="N40" s="133"/>
      <c r="O40" s="133"/>
      <c r="P40" s="133"/>
      <c r="Q40" s="133"/>
      <c r="R40" s="133"/>
      <c r="S40" s="133"/>
    </row>
    <row r="41" spans="1:19" x14ac:dyDescent="0.25">
      <c r="A41" s="178">
        <v>269</v>
      </c>
      <c r="B41" s="40" t="s">
        <v>32</v>
      </c>
      <c r="C41" s="16">
        <v>10000</v>
      </c>
      <c r="D41" s="16">
        <v>0</v>
      </c>
      <c r="E41" s="16">
        <v>0</v>
      </c>
      <c r="F41" s="16">
        <v>0</v>
      </c>
      <c r="G41" s="16">
        <v>0</v>
      </c>
      <c r="H41" s="16">
        <v>0</v>
      </c>
      <c r="I41" s="16">
        <v>0</v>
      </c>
      <c r="J41" s="16">
        <v>0</v>
      </c>
      <c r="K41" s="16">
        <f t="shared" si="2"/>
        <v>10000</v>
      </c>
      <c r="L41" s="141">
        <f t="shared" si="2"/>
        <v>0</v>
      </c>
      <c r="M41" s="133"/>
      <c r="N41" s="133"/>
      <c r="O41" s="133"/>
      <c r="P41" s="133"/>
      <c r="Q41" s="133"/>
      <c r="R41" s="133"/>
      <c r="S41" s="133"/>
    </row>
    <row r="42" spans="1:19" x14ac:dyDescent="0.25">
      <c r="A42" s="178">
        <v>289</v>
      </c>
      <c r="B42" s="40" t="s">
        <v>33</v>
      </c>
      <c r="C42" s="16">
        <v>0</v>
      </c>
      <c r="D42" s="16">
        <v>0</v>
      </c>
      <c r="E42" s="16">
        <v>11537</v>
      </c>
      <c r="F42" s="16">
        <v>0</v>
      </c>
      <c r="G42" s="16">
        <v>0</v>
      </c>
      <c r="H42" s="16">
        <v>11237.5</v>
      </c>
      <c r="I42" s="16">
        <v>0</v>
      </c>
      <c r="J42" s="16">
        <v>0</v>
      </c>
      <c r="K42" s="16">
        <f t="shared" si="2"/>
        <v>11537</v>
      </c>
      <c r="L42" s="141">
        <f t="shared" si="2"/>
        <v>11237.5</v>
      </c>
      <c r="M42" s="133"/>
      <c r="N42" s="133"/>
      <c r="O42" s="133"/>
      <c r="P42" s="133"/>
      <c r="Q42" s="133"/>
      <c r="R42" s="133"/>
      <c r="S42" s="133"/>
    </row>
    <row r="43" spans="1:19" x14ac:dyDescent="0.25">
      <c r="A43" s="178">
        <v>292</v>
      </c>
      <c r="B43" s="40" t="s">
        <v>34</v>
      </c>
      <c r="C43" s="16">
        <v>0</v>
      </c>
      <c r="D43" s="16">
        <v>0</v>
      </c>
      <c r="E43" s="16">
        <v>149896.79</v>
      </c>
      <c r="F43" s="16">
        <v>0</v>
      </c>
      <c r="G43" s="16">
        <v>0</v>
      </c>
      <c r="H43" s="16">
        <v>99135.15</v>
      </c>
      <c r="I43" s="16">
        <v>0</v>
      </c>
      <c r="J43" s="16">
        <v>7095</v>
      </c>
      <c r="K43" s="16">
        <f t="shared" si="2"/>
        <v>149896.79</v>
      </c>
      <c r="L43" s="141">
        <f t="shared" si="2"/>
        <v>106230.15</v>
      </c>
      <c r="M43" s="133"/>
      <c r="N43" s="133"/>
      <c r="O43" s="133"/>
      <c r="P43" s="133"/>
      <c r="Q43" s="133"/>
      <c r="R43" s="133"/>
      <c r="S43" s="133"/>
    </row>
    <row r="44" spans="1:19" x14ac:dyDescent="0.25">
      <c r="A44" s="178">
        <v>295</v>
      </c>
      <c r="B44" s="40" t="s">
        <v>35</v>
      </c>
      <c r="C44" s="16">
        <v>0</v>
      </c>
      <c r="D44" s="16">
        <v>0</v>
      </c>
      <c r="E44" s="16">
        <v>3038004.73</v>
      </c>
      <c r="F44" s="16">
        <v>0</v>
      </c>
      <c r="G44" s="16">
        <v>0</v>
      </c>
      <c r="H44" s="16">
        <v>651275.76</v>
      </c>
      <c r="I44" s="16">
        <v>0</v>
      </c>
      <c r="J44" s="16">
        <v>461151.65</v>
      </c>
      <c r="K44" s="16">
        <f t="shared" si="2"/>
        <v>3038004.73</v>
      </c>
      <c r="L44" s="141">
        <f t="shared" si="2"/>
        <v>1112427.4100000001</v>
      </c>
      <c r="M44" s="133"/>
      <c r="N44" s="133"/>
      <c r="O44" s="133"/>
      <c r="P44" s="133"/>
      <c r="Q44" s="133"/>
      <c r="R44" s="133"/>
      <c r="S44" s="133"/>
    </row>
    <row r="45" spans="1:19" x14ac:dyDescent="0.25">
      <c r="A45" s="178">
        <v>297</v>
      </c>
      <c r="B45" s="40" t="s">
        <v>36</v>
      </c>
      <c r="C45" s="16">
        <v>10000</v>
      </c>
      <c r="D45" s="16">
        <v>0</v>
      </c>
      <c r="E45" s="16">
        <v>8945.44</v>
      </c>
      <c r="F45" s="16">
        <v>0</v>
      </c>
      <c r="G45" s="16">
        <v>0</v>
      </c>
      <c r="H45" s="16">
        <v>0</v>
      </c>
      <c r="I45" s="16">
        <v>0</v>
      </c>
      <c r="J45" s="16">
        <v>16586.2</v>
      </c>
      <c r="K45" s="16">
        <f t="shared" si="2"/>
        <v>18945.440000000002</v>
      </c>
      <c r="L45" s="141">
        <f t="shared" si="2"/>
        <v>16586.2</v>
      </c>
      <c r="M45" s="133"/>
      <c r="N45" s="133"/>
      <c r="O45" s="133"/>
      <c r="P45" s="133"/>
      <c r="Q45" s="133"/>
      <c r="R45" s="133"/>
      <c r="S45" s="133"/>
    </row>
    <row r="46" spans="1:19" x14ac:dyDescent="0.25">
      <c r="A46" s="178">
        <v>298</v>
      </c>
      <c r="B46" s="40" t="s">
        <v>37</v>
      </c>
      <c r="C46" s="16">
        <v>33333.33</v>
      </c>
      <c r="D46" s="16">
        <v>0</v>
      </c>
      <c r="E46" s="16">
        <f>33333.33+9801.67</f>
        <v>43135</v>
      </c>
      <c r="F46" s="16">
        <v>0</v>
      </c>
      <c r="G46" s="16">
        <v>33333.33</v>
      </c>
      <c r="H46" s="16">
        <v>12500</v>
      </c>
      <c r="I46" s="16">
        <v>33333.33</v>
      </c>
      <c r="J46" s="16">
        <v>73419.55</v>
      </c>
      <c r="K46" s="16">
        <f t="shared" si="2"/>
        <v>143134.99</v>
      </c>
      <c r="L46" s="141">
        <f t="shared" si="2"/>
        <v>85919.55</v>
      </c>
      <c r="M46" s="133"/>
      <c r="N46" s="133"/>
      <c r="O46" s="133"/>
      <c r="P46" s="133"/>
      <c r="Q46" s="133"/>
      <c r="R46" s="133"/>
      <c r="S46" s="133"/>
    </row>
    <row r="47" spans="1:19" x14ac:dyDescent="0.25">
      <c r="A47" s="178">
        <v>299</v>
      </c>
      <c r="B47" s="40" t="s">
        <v>38</v>
      </c>
      <c r="C47" s="16">
        <v>19097.080000000002</v>
      </c>
      <c r="D47" s="16">
        <v>0</v>
      </c>
      <c r="E47" s="16">
        <v>19097.080000000002</v>
      </c>
      <c r="F47" s="16">
        <v>0</v>
      </c>
      <c r="G47" s="16">
        <v>19097.080000000002</v>
      </c>
      <c r="H47" s="16">
        <v>0</v>
      </c>
      <c r="I47" s="16">
        <v>19097.080000000002</v>
      </c>
      <c r="J47" s="16">
        <v>11561.43</v>
      </c>
      <c r="K47" s="16">
        <f t="shared" si="2"/>
        <v>76388.320000000007</v>
      </c>
      <c r="L47" s="141">
        <f t="shared" si="2"/>
        <v>11561.43</v>
      </c>
      <c r="M47" s="133"/>
      <c r="N47" s="133"/>
      <c r="O47" s="133"/>
      <c r="P47" s="133"/>
      <c r="Q47" s="133"/>
      <c r="R47" s="133"/>
      <c r="S47" s="133"/>
    </row>
    <row r="48" spans="1:19" ht="15.75" thickBot="1" x14ac:dyDescent="0.3">
      <c r="A48" s="179">
        <v>323</v>
      </c>
      <c r="B48" s="191" t="s">
        <v>141</v>
      </c>
      <c r="C48" s="192">
        <v>0</v>
      </c>
      <c r="D48" s="192">
        <v>0</v>
      </c>
      <c r="E48" s="192">
        <v>0</v>
      </c>
      <c r="F48" s="192">
        <v>0</v>
      </c>
      <c r="G48" s="192">
        <v>0</v>
      </c>
      <c r="H48" s="192">
        <v>0</v>
      </c>
      <c r="I48" s="192">
        <v>0</v>
      </c>
      <c r="J48" s="192">
        <v>0</v>
      </c>
      <c r="K48" s="192">
        <f t="shared" si="2"/>
        <v>0</v>
      </c>
      <c r="L48" s="193">
        <f t="shared" si="2"/>
        <v>0</v>
      </c>
      <c r="M48" s="133"/>
      <c r="N48" s="133"/>
      <c r="O48" s="133"/>
      <c r="P48" s="133"/>
      <c r="Q48" s="133"/>
      <c r="R48" s="133"/>
      <c r="S48" s="133"/>
    </row>
    <row r="49" spans="1:19" ht="16.5" thickBot="1" x14ac:dyDescent="0.35">
      <c r="A49" s="194"/>
      <c r="B49" s="20" t="s">
        <v>151</v>
      </c>
      <c r="C49" s="195">
        <f>SUM(C23:C48)</f>
        <v>552569.77</v>
      </c>
      <c r="D49" s="195">
        <f t="shared" ref="D49:J49" si="3">SUM(D23:D48)</f>
        <v>0</v>
      </c>
      <c r="E49" s="195">
        <f t="shared" si="3"/>
        <v>5817527.5000000009</v>
      </c>
      <c r="F49" s="195">
        <f t="shared" si="3"/>
        <v>135617.67000000001</v>
      </c>
      <c r="G49" s="195">
        <f t="shared" si="3"/>
        <v>848726.37999999989</v>
      </c>
      <c r="H49" s="195">
        <f t="shared" si="3"/>
        <v>1618801.75</v>
      </c>
      <c r="I49" s="195">
        <f t="shared" si="3"/>
        <v>606473.62999999989</v>
      </c>
      <c r="J49" s="195">
        <f t="shared" si="3"/>
        <v>1614363.41</v>
      </c>
      <c r="K49" s="195">
        <f>SUM(K23:K48)</f>
        <v>7825297.2800000003</v>
      </c>
      <c r="L49" s="196">
        <f>SUM(L23:L48)</f>
        <v>3368782.83</v>
      </c>
      <c r="M49" s="133"/>
      <c r="N49" s="133"/>
      <c r="O49" s="133"/>
      <c r="P49" s="133"/>
      <c r="Q49" s="133"/>
      <c r="R49" s="133"/>
      <c r="S49" s="133"/>
    </row>
    <row r="50" spans="1:19" ht="16.5" thickBot="1" x14ac:dyDescent="0.35">
      <c r="A50" s="197"/>
      <c r="B50" s="119" t="s">
        <v>52</v>
      </c>
      <c r="C50" s="198">
        <f t="shared" ref="C50:L50" si="4">+C49+C20</f>
        <v>3913718.24</v>
      </c>
      <c r="D50" s="195">
        <f t="shared" si="4"/>
        <v>2939970.14</v>
      </c>
      <c r="E50" s="195">
        <f t="shared" si="4"/>
        <v>9178675.9700000007</v>
      </c>
      <c r="F50" s="195">
        <f t="shared" si="4"/>
        <v>3049624.06</v>
      </c>
      <c r="G50" s="195">
        <f t="shared" si="4"/>
        <v>4209874.8499999996</v>
      </c>
      <c r="H50" s="195">
        <f t="shared" si="4"/>
        <v>5643691.3300000001</v>
      </c>
      <c r="I50" s="195">
        <f t="shared" si="4"/>
        <v>3967622.1</v>
      </c>
      <c r="J50" s="195">
        <f t="shared" si="4"/>
        <v>4902251.4400000004</v>
      </c>
      <c r="K50" s="195">
        <f t="shared" si="4"/>
        <v>21269891.16</v>
      </c>
      <c r="L50" s="196">
        <f t="shared" si="4"/>
        <v>16535536.969999999</v>
      </c>
    </row>
    <row r="51" spans="1:19" x14ac:dyDescent="0.25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</row>
    <row r="52" spans="1:19" x14ac:dyDescent="0.25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</row>
    <row r="53" spans="1:19" x14ac:dyDescent="0.25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</row>
    <row r="54" spans="1:19" x14ac:dyDescent="0.25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</row>
    <row r="55" spans="1:19" x14ac:dyDescent="0.25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</row>
    <row r="56" spans="1:19" ht="16.5" customHeight="1" thickBot="1" x14ac:dyDescent="0.3">
      <c r="A56" s="336" t="s">
        <v>152</v>
      </c>
      <c r="B56" s="336"/>
      <c r="C56" s="336"/>
      <c r="D56" s="336"/>
      <c r="E56" s="336"/>
      <c r="F56" s="336"/>
      <c r="G56" s="336"/>
      <c r="H56" s="336"/>
      <c r="I56" s="336"/>
      <c r="J56" s="336"/>
      <c r="K56" s="336"/>
      <c r="L56" s="336"/>
    </row>
    <row r="57" spans="1:19" ht="16.5" customHeight="1" thickBot="1" x14ac:dyDescent="0.35">
      <c r="A57" s="23" t="s">
        <v>4</v>
      </c>
      <c r="B57" s="24" t="str">
        <f>+B15</f>
        <v>CATEGORIA DEL GASTO DE FUNCIONAMIENTO</v>
      </c>
      <c r="C57" s="338" t="s">
        <v>41</v>
      </c>
      <c r="D57" s="339"/>
      <c r="E57" s="338" t="s">
        <v>42</v>
      </c>
      <c r="F57" s="339"/>
      <c r="G57" s="338" t="s">
        <v>43</v>
      </c>
      <c r="H57" s="339"/>
      <c r="I57" s="338" t="s">
        <v>44</v>
      </c>
      <c r="J57" s="340"/>
      <c r="K57" s="341" t="s">
        <v>10</v>
      </c>
      <c r="L57" s="342"/>
    </row>
    <row r="58" spans="1:19" ht="15.75" customHeight="1" x14ac:dyDescent="0.3">
      <c r="A58" s="199"/>
      <c r="B58" s="200"/>
      <c r="C58" s="6" t="s">
        <v>145</v>
      </c>
      <c r="D58" s="6" t="s">
        <v>146</v>
      </c>
      <c r="E58" s="6" t="s">
        <v>145</v>
      </c>
      <c r="F58" s="6" t="s">
        <v>146</v>
      </c>
      <c r="G58" s="6" t="s">
        <v>145</v>
      </c>
      <c r="H58" s="6" t="s">
        <v>146</v>
      </c>
      <c r="I58" s="6" t="s">
        <v>145</v>
      </c>
      <c r="J58" s="6" t="s">
        <v>146</v>
      </c>
      <c r="K58" s="6" t="s">
        <v>145</v>
      </c>
      <c r="L58" s="137" t="s">
        <v>146</v>
      </c>
    </row>
    <row r="59" spans="1:19" ht="15.75" customHeight="1" x14ac:dyDescent="0.3">
      <c r="A59" s="150" t="s">
        <v>124</v>
      </c>
      <c r="B59" s="10" t="s">
        <v>13</v>
      </c>
      <c r="C59" s="8"/>
      <c r="D59" s="13"/>
      <c r="E59" s="8"/>
      <c r="F59" s="13"/>
      <c r="G59" s="8"/>
      <c r="H59" s="13"/>
      <c r="I59" s="8"/>
      <c r="J59" s="13"/>
      <c r="K59" s="13"/>
      <c r="L59" s="138"/>
    </row>
    <row r="60" spans="1:19" ht="15.75" customHeight="1" x14ac:dyDescent="0.3">
      <c r="A60" s="150"/>
      <c r="B60" s="5" t="s">
        <v>147</v>
      </c>
      <c r="C60" s="8">
        <v>3361148.47</v>
      </c>
      <c r="D60" s="13">
        <v>2940365.11</v>
      </c>
      <c r="E60" s="8">
        <v>3361148.47</v>
      </c>
      <c r="F60" s="13">
        <v>3011624.06</v>
      </c>
      <c r="G60" s="8">
        <v>6070495.4699999997</v>
      </c>
      <c r="H60" s="13">
        <v>3028479</v>
      </c>
      <c r="I60" s="8">
        <v>3361148.47</v>
      </c>
      <c r="J60" s="8">
        <v>3015901.35</v>
      </c>
      <c r="K60" s="13">
        <f>+C60+E60+G60+I60</f>
        <v>16153940.880000001</v>
      </c>
      <c r="L60" s="138">
        <f>+D60+F60+H60+J60</f>
        <v>11996369.52</v>
      </c>
    </row>
    <row r="61" spans="1:19" ht="15.75" customHeight="1" x14ac:dyDescent="0.3">
      <c r="A61" s="150"/>
      <c r="B61" s="5" t="s">
        <v>153</v>
      </c>
      <c r="C61" s="8"/>
      <c r="D61" s="13"/>
      <c r="E61" s="8"/>
      <c r="F61" s="13"/>
      <c r="G61" s="8"/>
      <c r="H61" s="13">
        <v>2668116.4</v>
      </c>
      <c r="I61" s="8"/>
      <c r="J61" s="13">
        <v>0</v>
      </c>
      <c r="K61" s="13"/>
      <c r="L61" s="138">
        <f>+D61+F61+H61+J61</f>
        <v>2668116.4</v>
      </c>
    </row>
    <row r="62" spans="1:19" ht="15.75" customHeight="1" x14ac:dyDescent="0.3">
      <c r="A62" s="150"/>
      <c r="B62" s="5" t="s">
        <v>148</v>
      </c>
      <c r="C62" s="8"/>
      <c r="D62" s="13">
        <v>360102.28</v>
      </c>
      <c r="E62" s="8"/>
      <c r="F62" s="13">
        <v>369024.16</v>
      </c>
      <c r="G62" s="8"/>
      <c r="H62" s="13">
        <v>0</v>
      </c>
      <c r="I62" s="8"/>
      <c r="J62" s="13">
        <v>739957.97</v>
      </c>
      <c r="K62" s="13"/>
      <c r="L62" s="138">
        <f>+D62+F62+H62+J62</f>
        <v>1469084.41</v>
      </c>
    </row>
    <row r="63" spans="1:19" ht="15.75" customHeight="1" x14ac:dyDescent="0.3">
      <c r="A63" s="150"/>
      <c r="B63" s="5" t="s">
        <v>125</v>
      </c>
      <c r="C63" s="8">
        <f>SUM(C60:C62)</f>
        <v>3361148.47</v>
      </c>
      <c r="D63" s="8">
        <f t="shared" ref="D63:J63" si="5">SUM(D60:D62)</f>
        <v>3300467.3899999997</v>
      </c>
      <c r="E63" s="8">
        <f t="shared" si="5"/>
        <v>3361148.47</v>
      </c>
      <c r="F63" s="8">
        <f t="shared" si="5"/>
        <v>3380648.22</v>
      </c>
      <c r="G63" s="8">
        <f t="shared" si="5"/>
        <v>6070495.4699999997</v>
      </c>
      <c r="H63" s="8">
        <f t="shared" si="5"/>
        <v>5696595.4000000004</v>
      </c>
      <c r="I63" s="8">
        <f t="shared" si="5"/>
        <v>3361148.47</v>
      </c>
      <c r="J63" s="8">
        <f t="shared" si="5"/>
        <v>3755859.3200000003</v>
      </c>
      <c r="K63" s="8">
        <f>SUM(K60:K62)</f>
        <v>16153940.880000001</v>
      </c>
      <c r="L63" s="186">
        <f>SUM(L60:L62)</f>
        <v>16133570.33</v>
      </c>
    </row>
    <row r="64" spans="1:19" ht="15.75" customHeight="1" x14ac:dyDescent="0.3">
      <c r="A64" s="9"/>
      <c r="B64" s="10"/>
      <c r="C64" s="9"/>
      <c r="D64" s="9"/>
      <c r="E64" s="9"/>
      <c r="F64" s="12"/>
      <c r="G64" s="12"/>
      <c r="H64" s="12"/>
      <c r="I64" s="12"/>
      <c r="J64" s="12"/>
      <c r="K64" s="11"/>
      <c r="L64" s="139"/>
    </row>
    <row r="65" spans="1:12" ht="15.75" customHeight="1" x14ac:dyDescent="0.3">
      <c r="A65" s="9"/>
      <c r="B65" s="10" t="s">
        <v>149</v>
      </c>
      <c r="C65" s="13"/>
      <c r="D65" s="13"/>
      <c r="E65" s="13"/>
      <c r="F65" s="13"/>
      <c r="G65" s="13"/>
      <c r="H65" s="13"/>
      <c r="I65" s="13"/>
      <c r="J65" s="13"/>
      <c r="K65" s="13"/>
      <c r="L65" s="138"/>
    </row>
    <row r="66" spans="1:12" ht="15" customHeight="1" x14ac:dyDescent="0.25">
      <c r="A66" s="14">
        <v>111</v>
      </c>
      <c r="B66" s="40" t="s">
        <v>15</v>
      </c>
      <c r="C66" s="16">
        <v>88000</v>
      </c>
      <c r="D66" s="16">
        <v>97538.98</v>
      </c>
      <c r="E66" s="16">
        <v>88000</v>
      </c>
      <c r="F66" s="16">
        <v>107910.41</v>
      </c>
      <c r="G66" s="16">
        <v>88000</v>
      </c>
      <c r="H66" s="16">
        <v>101929.93</v>
      </c>
      <c r="I66" s="16">
        <v>88000</v>
      </c>
      <c r="J66" s="16">
        <v>100438.7</v>
      </c>
      <c r="K66" s="16">
        <f>+C66+E66+G66+I66</f>
        <v>352000</v>
      </c>
      <c r="L66" s="141">
        <f>+D66+F66+H66+J66</f>
        <v>407818.02</v>
      </c>
    </row>
    <row r="67" spans="1:12" ht="15" customHeight="1" x14ac:dyDescent="0.25">
      <c r="A67" s="14">
        <v>113</v>
      </c>
      <c r="B67" s="201" t="s">
        <v>150</v>
      </c>
      <c r="C67" s="16">
        <v>11585.06</v>
      </c>
      <c r="D67" s="16">
        <v>11401.8</v>
      </c>
      <c r="E67" s="16">
        <v>11585.06</v>
      </c>
      <c r="F67" s="16">
        <v>11464.57</v>
      </c>
      <c r="G67" s="16">
        <v>11585.06</v>
      </c>
      <c r="H67" s="16">
        <v>11458.71</v>
      </c>
      <c r="I67" s="16">
        <v>11585.06</v>
      </c>
      <c r="J67" s="16">
        <v>11479.01</v>
      </c>
      <c r="K67" s="16">
        <f t="shared" ref="K67:L76" si="6">+C67+E67+G67+I67</f>
        <v>46340.24</v>
      </c>
      <c r="L67" s="141">
        <f t="shared" si="6"/>
        <v>45804.090000000004</v>
      </c>
    </row>
    <row r="68" spans="1:12" ht="15" customHeight="1" x14ac:dyDescent="0.25">
      <c r="A68" s="14">
        <v>122</v>
      </c>
      <c r="B68" s="40" t="s">
        <v>17</v>
      </c>
      <c r="C68" s="16">
        <v>0</v>
      </c>
      <c r="D68" s="16">
        <v>11495</v>
      </c>
      <c r="E68" s="16">
        <v>0</v>
      </c>
      <c r="F68" s="16">
        <v>4070</v>
      </c>
      <c r="G68" s="27">
        <v>0</v>
      </c>
      <c r="H68" s="16">
        <v>2343</v>
      </c>
      <c r="I68" s="16">
        <v>0</v>
      </c>
      <c r="J68" s="16">
        <v>0</v>
      </c>
      <c r="K68" s="16">
        <f t="shared" si="6"/>
        <v>0</v>
      </c>
      <c r="L68" s="141">
        <f t="shared" si="6"/>
        <v>17908</v>
      </c>
    </row>
    <row r="69" spans="1:12" ht="15" customHeight="1" x14ac:dyDescent="0.25">
      <c r="A69" s="140">
        <v>163</v>
      </c>
      <c r="B69" s="15" t="s">
        <v>18</v>
      </c>
      <c r="C69" s="16">
        <f>35375+50000</f>
        <v>85375</v>
      </c>
      <c r="D69" s="16">
        <v>68707</v>
      </c>
      <c r="E69" s="16">
        <f>18575+50000</f>
        <v>68575</v>
      </c>
      <c r="F69" s="16">
        <v>53647.66</v>
      </c>
      <c r="G69" s="16">
        <f>176415+50000</f>
        <v>226415</v>
      </c>
      <c r="H69" s="16">
        <v>53986</v>
      </c>
      <c r="I69" s="16">
        <v>50000</v>
      </c>
      <c r="J69" s="16">
        <v>89559.56</v>
      </c>
      <c r="K69" s="16">
        <f t="shared" si="6"/>
        <v>430365</v>
      </c>
      <c r="L69" s="141">
        <f t="shared" si="6"/>
        <v>265900.21999999997</v>
      </c>
    </row>
    <row r="70" spans="1:12" ht="27" customHeight="1" x14ac:dyDescent="0.25">
      <c r="A70" s="140">
        <v>168</v>
      </c>
      <c r="B70" s="126" t="s">
        <v>136</v>
      </c>
      <c r="C70" s="16">
        <v>0</v>
      </c>
      <c r="D70" s="16">
        <v>0</v>
      </c>
      <c r="E70" s="16">
        <v>0</v>
      </c>
      <c r="F70" s="16">
        <v>0</v>
      </c>
      <c r="G70" s="16">
        <v>0</v>
      </c>
      <c r="H70" s="16">
        <v>0</v>
      </c>
      <c r="I70" s="16">
        <v>0</v>
      </c>
      <c r="J70" s="16">
        <v>0</v>
      </c>
      <c r="K70" s="16">
        <f>+C70+E70+G70+I70</f>
        <v>0</v>
      </c>
      <c r="L70" s="141">
        <f>+D70+F70+H70+J70</f>
        <v>0</v>
      </c>
    </row>
    <row r="71" spans="1:12" ht="15" customHeight="1" x14ac:dyDescent="0.25">
      <c r="A71" s="140">
        <v>169</v>
      </c>
      <c r="B71" s="15" t="s">
        <v>137</v>
      </c>
      <c r="C71" s="16">
        <v>14550</v>
      </c>
      <c r="D71" s="16">
        <v>0</v>
      </c>
      <c r="E71" s="16">
        <v>0</v>
      </c>
      <c r="F71" s="16">
        <v>0</v>
      </c>
      <c r="G71" s="27">
        <v>0</v>
      </c>
      <c r="H71" s="16">
        <v>13150</v>
      </c>
      <c r="I71" s="16">
        <v>0</v>
      </c>
      <c r="J71" s="16">
        <v>0</v>
      </c>
      <c r="K71" s="16">
        <f t="shared" si="6"/>
        <v>14550</v>
      </c>
      <c r="L71" s="141">
        <f t="shared" si="6"/>
        <v>13150</v>
      </c>
    </row>
    <row r="72" spans="1:12" ht="15" customHeight="1" x14ac:dyDescent="0.25">
      <c r="A72" s="140">
        <v>171</v>
      </c>
      <c r="B72" s="15" t="s">
        <v>138</v>
      </c>
      <c r="C72" s="16">
        <v>1320</v>
      </c>
      <c r="D72" s="16">
        <v>6852.5</v>
      </c>
      <c r="E72" s="16">
        <v>1320</v>
      </c>
      <c r="F72" s="16">
        <v>1200</v>
      </c>
      <c r="G72" s="16">
        <v>8140</v>
      </c>
      <c r="H72" s="16">
        <v>1200</v>
      </c>
      <c r="I72" s="16">
        <v>1320</v>
      </c>
      <c r="J72" s="16">
        <v>1200</v>
      </c>
      <c r="K72" s="16">
        <f t="shared" si="6"/>
        <v>12100</v>
      </c>
      <c r="L72" s="141">
        <f t="shared" si="6"/>
        <v>10452.5</v>
      </c>
    </row>
    <row r="73" spans="1:12" ht="15" customHeight="1" x14ac:dyDescent="0.25">
      <c r="A73" s="140">
        <v>174</v>
      </c>
      <c r="B73" s="15" t="s">
        <v>19</v>
      </c>
      <c r="C73" s="16">
        <v>29765.66</v>
      </c>
      <c r="D73" s="16">
        <v>7115.66</v>
      </c>
      <c r="E73" s="16">
        <v>7265.66</v>
      </c>
      <c r="F73" s="16">
        <v>7115.66</v>
      </c>
      <c r="G73" s="16">
        <v>7265.66</v>
      </c>
      <c r="H73" s="16">
        <v>8465.66</v>
      </c>
      <c r="I73" s="16">
        <v>7265.66</v>
      </c>
      <c r="J73" s="16">
        <v>7115.66</v>
      </c>
      <c r="K73" s="16">
        <f t="shared" si="6"/>
        <v>51562.64</v>
      </c>
      <c r="L73" s="141">
        <f t="shared" si="6"/>
        <v>29812.639999999999</v>
      </c>
    </row>
    <row r="74" spans="1:12" ht="15" customHeight="1" x14ac:dyDescent="0.25">
      <c r="A74" s="140">
        <v>182</v>
      </c>
      <c r="B74" s="15" t="s">
        <v>20</v>
      </c>
      <c r="C74" s="16">
        <v>296886</v>
      </c>
      <c r="D74" s="16">
        <v>333329</v>
      </c>
      <c r="E74" s="16">
        <v>277686</v>
      </c>
      <c r="F74" s="16">
        <v>281256</v>
      </c>
      <c r="G74" s="16">
        <v>270486</v>
      </c>
      <c r="H74" s="16">
        <v>328677</v>
      </c>
      <c r="I74" s="16">
        <v>281886</v>
      </c>
      <c r="J74" s="16">
        <v>292049</v>
      </c>
      <c r="K74" s="16">
        <f t="shared" si="6"/>
        <v>1126944</v>
      </c>
      <c r="L74" s="141">
        <f t="shared" si="6"/>
        <v>1235311</v>
      </c>
    </row>
    <row r="75" spans="1:12" ht="15" customHeight="1" x14ac:dyDescent="0.25">
      <c r="A75" s="140">
        <v>197</v>
      </c>
      <c r="B75" s="40" t="s">
        <v>21</v>
      </c>
      <c r="C75" s="16">
        <v>43200</v>
      </c>
      <c r="D75" s="16">
        <v>0</v>
      </c>
      <c r="E75" s="16">
        <v>0</v>
      </c>
      <c r="F75" s="16">
        <v>0</v>
      </c>
      <c r="G75" s="27">
        <v>0</v>
      </c>
      <c r="H75" s="16">
        <v>0</v>
      </c>
      <c r="I75" s="16">
        <v>0</v>
      </c>
      <c r="J75" s="16">
        <v>0</v>
      </c>
      <c r="K75" s="16">
        <f t="shared" si="6"/>
        <v>43200</v>
      </c>
      <c r="L75" s="141">
        <f t="shared" si="6"/>
        <v>0</v>
      </c>
    </row>
    <row r="76" spans="1:12" ht="15" customHeight="1" x14ac:dyDescent="0.25">
      <c r="A76" s="140">
        <v>199</v>
      </c>
      <c r="B76" s="40" t="s">
        <v>22</v>
      </c>
      <c r="C76" s="16">
        <v>50789</v>
      </c>
      <c r="D76" s="114">
        <v>65496.54</v>
      </c>
      <c r="E76" s="16">
        <v>52839.199999999997</v>
      </c>
      <c r="F76" s="114">
        <v>63814.1</v>
      </c>
      <c r="G76" s="16">
        <v>94489</v>
      </c>
      <c r="H76" s="114">
        <v>62879.9</v>
      </c>
      <c r="I76" s="16">
        <v>50789</v>
      </c>
      <c r="J76" s="114">
        <v>63494.2</v>
      </c>
      <c r="K76" s="114">
        <f t="shared" si="6"/>
        <v>248906.2</v>
      </c>
      <c r="L76" s="202">
        <f t="shared" si="6"/>
        <v>255684.74</v>
      </c>
    </row>
    <row r="77" spans="1:12" ht="15" customHeight="1" x14ac:dyDescent="0.25">
      <c r="A77" s="140">
        <v>211</v>
      </c>
      <c r="B77" s="40" t="s">
        <v>25</v>
      </c>
      <c r="C77" s="16">
        <v>47931.75</v>
      </c>
      <c r="D77" s="16">
        <v>52824.75</v>
      </c>
      <c r="E77" s="16">
        <v>47931.75</v>
      </c>
      <c r="F77" s="16">
        <v>57095.75</v>
      </c>
      <c r="G77" s="16">
        <v>47931.75</v>
      </c>
      <c r="H77" s="16">
        <v>25463</v>
      </c>
      <c r="I77" s="16">
        <v>47931.75</v>
      </c>
      <c r="J77" s="16">
        <v>12343.25</v>
      </c>
      <c r="K77" s="16">
        <f>+C77+E77+G77+I77</f>
        <v>191727</v>
      </c>
      <c r="L77" s="141">
        <f>+D77+F77+H77+J77</f>
        <v>147726.75</v>
      </c>
    </row>
    <row r="78" spans="1:12" ht="15" customHeight="1" x14ac:dyDescent="0.25">
      <c r="A78" s="140">
        <v>232</v>
      </c>
      <c r="B78" s="15" t="s">
        <v>26</v>
      </c>
      <c r="C78" s="16">
        <v>86640</v>
      </c>
      <c r="D78" s="16">
        <v>0</v>
      </c>
      <c r="E78" s="16">
        <v>0</v>
      </c>
      <c r="F78" s="16">
        <v>20798</v>
      </c>
      <c r="G78" s="16">
        <v>0</v>
      </c>
      <c r="H78" s="16">
        <v>0</v>
      </c>
      <c r="I78" s="16">
        <v>0</v>
      </c>
      <c r="J78" s="16">
        <v>45825</v>
      </c>
      <c r="K78" s="16">
        <f t="shared" ref="K78:L91" si="7">+C78+E78+G78+I78</f>
        <v>86640</v>
      </c>
      <c r="L78" s="141">
        <f t="shared" si="7"/>
        <v>66623</v>
      </c>
    </row>
    <row r="79" spans="1:12" ht="15" customHeight="1" x14ac:dyDescent="0.25">
      <c r="A79" s="140">
        <v>261</v>
      </c>
      <c r="B79" s="15" t="s">
        <v>27</v>
      </c>
      <c r="C79" s="16">
        <v>0</v>
      </c>
      <c r="D79" s="16">
        <v>64332.02</v>
      </c>
      <c r="E79" s="16">
        <v>0</v>
      </c>
      <c r="F79" s="16">
        <v>0</v>
      </c>
      <c r="G79" s="16">
        <v>0</v>
      </c>
      <c r="H79" s="16">
        <v>109281.64</v>
      </c>
      <c r="I79" s="16">
        <v>0</v>
      </c>
      <c r="J79" s="16">
        <v>20458.96</v>
      </c>
      <c r="K79" s="16">
        <f t="shared" si="7"/>
        <v>0</v>
      </c>
      <c r="L79" s="141">
        <f t="shared" si="7"/>
        <v>194072.62</v>
      </c>
    </row>
    <row r="80" spans="1:12" ht="15" customHeight="1" x14ac:dyDescent="0.25">
      <c r="A80" s="140">
        <v>262</v>
      </c>
      <c r="B80" s="15" t="s">
        <v>28</v>
      </c>
      <c r="C80" s="16">
        <v>0</v>
      </c>
      <c r="D80" s="16">
        <v>0</v>
      </c>
      <c r="E80" s="16">
        <v>0</v>
      </c>
      <c r="F80" s="16">
        <v>0</v>
      </c>
      <c r="G80" s="16">
        <v>0</v>
      </c>
      <c r="H80" s="16">
        <v>0</v>
      </c>
      <c r="I80" s="16">
        <v>0</v>
      </c>
      <c r="J80" s="16">
        <v>7947.35</v>
      </c>
      <c r="K80" s="16">
        <f t="shared" si="7"/>
        <v>0</v>
      </c>
      <c r="L80" s="141">
        <f t="shared" si="7"/>
        <v>7947.35</v>
      </c>
    </row>
    <row r="81" spans="1:12" ht="15" customHeight="1" x14ac:dyDescent="0.25">
      <c r="A81" s="140">
        <v>266</v>
      </c>
      <c r="B81" s="15" t="s">
        <v>29</v>
      </c>
      <c r="C81" s="16">
        <v>810000</v>
      </c>
      <c r="D81" s="16">
        <v>4050</v>
      </c>
      <c r="E81" s="16">
        <v>0</v>
      </c>
      <c r="F81" s="16">
        <v>816961.68</v>
      </c>
      <c r="G81" s="16">
        <v>0</v>
      </c>
      <c r="H81" s="16">
        <v>36650</v>
      </c>
      <c r="I81" s="16">
        <v>0</v>
      </c>
      <c r="J81" s="16">
        <v>48691.5</v>
      </c>
      <c r="K81" s="16">
        <f t="shared" si="7"/>
        <v>810000</v>
      </c>
      <c r="L81" s="141">
        <f t="shared" si="7"/>
        <v>906353.18</v>
      </c>
    </row>
    <row r="82" spans="1:12" ht="15" customHeight="1" x14ac:dyDescent="0.25">
      <c r="A82" s="140">
        <v>267</v>
      </c>
      <c r="B82" s="15" t="s">
        <v>30</v>
      </c>
      <c r="C82" s="16">
        <v>0</v>
      </c>
      <c r="D82" s="16">
        <v>0</v>
      </c>
      <c r="E82" s="16">
        <v>0</v>
      </c>
      <c r="F82" s="16">
        <v>0</v>
      </c>
      <c r="G82" s="16">
        <v>0</v>
      </c>
      <c r="H82" s="16">
        <v>0</v>
      </c>
      <c r="I82" s="16">
        <v>0</v>
      </c>
      <c r="J82" s="16">
        <v>8994</v>
      </c>
      <c r="K82" s="16">
        <f t="shared" si="7"/>
        <v>0</v>
      </c>
      <c r="L82" s="141">
        <f t="shared" si="7"/>
        <v>8994</v>
      </c>
    </row>
    <row r="83" spans="1:12" ht="15" customHeight="1" x14ac:dyDescent="0.25">
      <c r="A83" s="140">
        <v>268</v>
      </c>
      <c r="B83" s="15" t="s">
        <v>31</v>
      </c>
      <c r="C83" s="16">
        <v>44287</v>
      </c>
      <c r="D83" s="16">
        <v>0</v>
      </c>
      <c r="E83" s="16">
        <v>0</v>
      </c>
      <c r="F83" s="16">
        <v>21594</v>
      </c>
      <c r="G83" s="16">
        <v>0</v>
      </c>
      <c r="H83" s="16">
        <v>29330</v>
      </c>
      <c r="I83" s="16">
        <v>0</v>
      </c>
      <c r="J83" s="16">
        <v>0</v>
      </c>
      <c r="K83" s="16">
        <f t="shared" si="7"/>
        <v>44287</v>
      </c>
      <c r="L83" s="141">
        <f t="shared" si="7"/>
        <v>50924</v>
      </c>
    </row>
    <row r="84" spans="1:12" ht="15" customHeight="1" x14ac:dyDescent="0.25">
      <c r="A84" s="140">
        <v>269</v>
      </c>
      <c r="B84" s="15" t="s">
        <v>32</v>
      </c>
      <c r="C84" s="16">
        <v>0</v>
      </c>
      <c r="D84" s="16">
        <v>0</v>
      </c>
      <c r="E84" s="16">
        <v>0</v>
      </c>
      <c r="F84" s="16">
        <v>0</v>
      </c>
      <c r="G84" s="16">
        <v>0</v>
      </c>
      <c r="H84" s="16">
        <v>0</v>
      </c>
      <c r="I84" s="16">
        <v>0</v>
      </c>
      <c r="J84" s="16">
        <v>0</v>
      </c>
      <c r="K84" s="16">
        <f t="shared" si="7"/>
        <v>0</v>
      </c>
      <c r="L84" s="141">
        <f t="shared" si="7"/>
        <v>0</v>
      </c>
    </row>
    <row r="85" spans="1:12" ht="15" customHeight="1" x14ac:dyDescent="0.25">
      <c r="A85" s="140">
        <v>289</v>
      </c>
      <c r="B85" s="15" t="s">
        <v>33</v>
      </c>
      <c r="C85" s="16">
        <v>0</v>
      </c>
      <c r="D85" s="16">
        <v>0</v>
      </c>
      <c r="E85" s="16">
        <v>0</v>
      </c>
      <c r="F85" s="16">
        <v>0</v>
      </c>
      <c r="G85" s="26">
        <v>0</v>
      </c>
      <c r="H85" s="16">
        <v>0</v>
      </c>
      <c r="I85" s="16">
        <v>0</v>
      </c>
      <c r="J85" s="16">
        <v>0</v>
      </c>
      <c r="K85" s="16">
        <f t="shared" si="7"/>
        <v>0</v>
      </c>
      <c r="L85" s="141">
        <f t="shared" si="7"/>
        <v>0</v>
      </c>
    </row>
    <row r="86" spans="1:12" ht="15" customHeight="1" x14ac:dyDescent="0.25">
      <c r="A86" s="140">
        <v>292</v>
      </c>
      <c r="B86" s="15" t="s">
        <v>34</v>
      </c>
      <c r="C86" s="16">
        <v>0</v>
      </c>
      <c r="D86" s="16">
        <v>0</v>
      </c>
      <c r="E86" s="16">
        <v>0</v>
      </c>
      <c r="F86" s="16">
        <v>14995</v>
      </c>
      <c r="G86" s="16">
        <v>0</v>
      </c>
      <c r="H86" s="16">
        <v>18057.5</v>
      </c>
      <c r="I86" s="16">
        <v>0</v>
      </c>
      <c r="J86" s="16">
        <v>0</v>
      </c>
      <c r="K86" s="16">
        <f t="shared" si="7"/>
        <v>0</v>
      </c>
      <c r="L86" s="141">
        <f t="shared" si="7"/>
        <v>33052.5</v>
      </c>
    </row>
    <row r="87" spans="1:12" ht="15" customHeight="1" x14ac:dyDescent="0.25">
      <c r="A87" s="140">
        <v>295</v>
      </c>
      <c r="B87" s="15" t="s">
        <v>35</v>
      </c>
      <c r="C87" s="16">
        <v>730322.4</v>
      </c>
      <c r="D87" s="16">
        <v>771043.5</v>
      </c>
      <c r="E87" s="16">
        <v>16994377.93</v>
      </c>
      <c r="F87" s="16">
        <v>2084938.52</v>
      </c>
      <c r="G87" s="16">
        <v>0</v>
      </c>
      <c r="H87" s="16">
        <v>4299867.74</v>
      </c>
      <c r="I87" s="16">
        <v>0</v>
      </c>
      <c r="J87" s="16">
        <v>1719696.6</v>
      </c>
      <c r="K87" s="16">
        <f t="shared" si="7"/>
        <v>17724700.329999998</v>
      </c>
      <c r="L87" s="141">
        <f t="shared" si="7"/>
        <v>8875546.3599999994</v>
      </c>
    </row>
    <row r="88" spans="1:12" ht="15" customHeight="1" x14ac:dyDescent="0.25">
      <c r="A88" s="140">
        <v>297</v>
      </c>
      <c r="B88" s="40" t="s">
        <v>36</v>
      </c>
      <c r="C88" s="16">
        <v>0</v>
      </c>
      <c r="D88" s="16">
        <v>0</v>
      </c>
      <c r="E88" s="16">
        <v>0</v>
      </c>
      <c r="F88" s="16">
        <v>0</v>
      </c>
      <c r="G88" s="16">
        <v>0</v>
      </c>
      <c r="H88" s="16">
        <v>0</v>
      </c>
      <c r="I88" s="16">
        <v>0</v>
      </c>
      <c r="J88" s="16">
        <v>2356.25</v>
      </c>
      <c r="K88" s="16">
        <f t="shared" si="7"/>
        <v>0</v>
      </c>
      <c r="L88" s="141">
        <f t="shared" si="7"/>
        <v>2356.25</v>
      </c>
    </row>
    <row r="89" spans="1:12" ht="15" customHeight="1" x14ac:dyDescent="0.25">
      <c r="A89" s="140">
        <v>298</v>
      </c>
      <c r="B89" s="40" t="s">
        <v>37</v>
      </c>
      <c r="C89" s="16">
        <v>33333.33</v>
      </c>
      <c r="D89" s="16">
        <v>23425.45</v>
      </c>
      <c r="E89" s="16">
        <v>33333.33</v>
      </c>
      <c r="F89" s="16">
        <v>0</v>
      </c>
      <c r="G89" s="16">
        <v>33333.33</v>
      </c>
      <c r="H89" s="16">
        <v>25750</v>
      </c>
      <c r="I89" s="16">
        <v>33333.33</v>
      </c>
      <c r="J89" s="16">
        <v>43433.48</v>
      </c>
      <c r="K89" s="16">
        <f t="shared" si="7"/>
        <v>133333.32</v>
      </c>
      <c r="L89" s="141">
        <f t="shared" si="7"/>
        <v>92608.93</v>
      </c>
    </row>
    <row r="90" spans="1:12" ht="15" customHeight="1" x14ac:dyDescent="0.25">
      <c r="A90" s="140">
        <v>299</v>
      </c>
      <c r="B90" s="40" t="s">
        <v>38</v>
      </c>
      <c r="C90" s="16">
        <v>19097.080000000002</v>
      </c>
      <c r="D90" s="114">
        <v>37258.03</v>
      </c>
      <c r="E90" s="16">
        <v>19097.080000000002</v>
      </c>
      <c r="F90" s="114">
        <v>11113.48</v>
      </c>
      <c r="G90" s="16">
        <v>19097.080000000002</v>
      </c>
      <c r="H90" s="114">
        <v>70056.06</v>
      </c>
      <c r="I90" s="16">
        <v>19097.080000000002</v>
      </c>
      <c r="J90" s="114">
        <v>87874.5</v>
      </c>
      <c r="K90" s="16">
        <f>+C90+E90+G90+I90</f>
        <v>76388.320000000007</v>
      </c>
      <c r="L90" s="141">
        <f>+D90+F90+H90+J90</f>
        <v>206302.07</v>
      </c>
    </row>
    <row r="91" spans="1:12" ht="15.75" customHeight="1" thickBot="1" x14ac:dyDescent="0.3">
      <c r="A91" s="194">
        <v>323</v>
      </c>
      <c r="B91" s="203" t="s">
        <v>141</v>
      </c>
      <c r="C91" s="16">
        <v>2500000</v>
      </c>
      <c r="D91" s="192">
        <v>0</v>
      </c>
      <c r="E91" s="16"/>
      <c r="F91" s="192">
        <v>68000</v>
      </c>
      <c r="G91" s="192">
        <v>0</v>
      </c>
      <c r="H91" s="192">
        <v>73920</v>
      </c>
      <c r="I91" s="16">
        <v>0</v>
      </c>
      <c r="J91" s="192">
        <v>0</v>
      </c>
      <c r="K91" s="192">
        <f t="shared" si="7"/>
        <v>2500000</v>
      </c>
      <c r="L91" s="193">
        <f t="shared" si="7"/>
        <v>141920</v>
      </c>
    </row>
    <row r="92" spans="1:12" ht="16.5" customHeight="1" thickBot="1" x14ac:dyDescent="0.35">
      <c r="A92" s="118"/>
      <c r="B92" s="115" t="s">
        <v>151</v>
      </c>
      <c r="C92" s="116">
        <f>SUM(C66:C91)</f>
        <v>4893082.28</v>
      </c>
      <c r="D92" s="116">
        <f t="shared" ref="D92:J92" si="8">SUM(D66:D91)</f>
        <v>1554870.23</v>
      </c>
      <c r="E92" s="116">
        <f t="shared" si="8"/>
        <v>17602011.009999998</v>
      </c>
      <c r="F92" s="116">
        <f t="shared" si="8"/>
        <v>3625974.83</v>
      </c>
      <c r="G92" s="116">
        <f t="shared" si="8"/>
        <v>806742.87999999989</v>
      </c>
      <c r="H92" s="116">
        <f t="shared" si="8"/>
        <v>5272466.1399999997</v>
      </c>
      <c r="I92" s="116">
        <f t="shared" si="8"/>
        <v>591207.87999999989</v>
      </c>
      <c r="J92" s="116">
        <f t="shared" si="8"/>
        <v>2562957.02</v>
      </c>
      <c r="K92" s="116">
        <f>SUM(K66:K91)</f>
        <v>23893044.049999997</v>
      </c>
      <c r="L92" s="117">
        <f>SUM(L66:L91)</f>
        <v>13016268.219999999</v>
      </c>
    </row>
    <row r="93" spans="1:12" ht="16.5" customHeight="1" thickBot="1" x14ac:dyDescent="0.35">
      <c r="A93" s="120"/>
      <c r="B93" s="115" t="s">
        <v>52</v>
      </c>
      <c r="C93" s="116">
        <f>+C92+C63</f>
        <v>8254230.75</v>
      </c>
      <c r="D93" s="116">
        <f t="shared" ref="D93:J93" si="9">+D92+D63</f>
        <v>4855337.6199999992</v>
      </c>
      <c r="E93" s="116">
        <f t="shared" si="9"/>
        <v>20963159.479999997</v>
      </c>
      <c r="F93" s="116">
        <f t="shared" si="9"/>
        <v>7006623.0500000007</v>
      </c>
      <c r="G93" s="116">
        <f t="shared" si="9"/>
        <v>6877238.3499999996</v>
      </c>
      <c r="H93" s="116">
        <f t="shared" si="9"/>
        <v>10969061.539999999</v>
      </c>
      <c r="I93" s="116">
        <f t="shared" si="9"/>
        <v>3952356.35</v>
      </c>
      <c r="J93" s="116">
        <f t="shared" si="9"/>
        <v>6318816.3399999999</v>
      </c>
      <c r="K93" s="116">
        <f>+K92+K63</f>
        <v>40046984.93</v>
      </c>
      <c r="L93" s="117">
        <f>+L92+L63</f>
        <v>29149838.549999997</v>
      </c>
    </row>
    <row r="94" spans="1:12" ht="15" customHeight="1" x14ac:dyDescent="0.25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</row>
    <row r="95" spans="1:12" ht="15" customHeight="1" x14ac:dyDescent="0.25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</row>
    <row r="96" spans="1:12" ht="15" customHeight="1" x14ac:dyDescent="0.25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</row>
    <row r="97" spans="1:12" ht="15" customHeight="1" x14ac:dyDescent="0.25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</row>
    <row r="98" spans="1:12" ht="15" customHeight="1" x14ac:dyDescent="0.25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</row>
    <row r="99" spans="1:12" ht="15" customHeight="1" x14ac:dyDescent="0.25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</row>
    <row r="100" spans="1:12" ht="15" customHeight="1" x14ac:dyDescent="0.25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</row>
    <row r="101" spans="1:12" ht="15" customHeight="1" x14ac:dyDescent="0.25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</row>
    <row r="102" spans="1:12" ht="15" customHeight="1" x14ac:dyDescent="0.25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</row>
    <row r="103" spans="1:12" ht="15" customHeight="1" x14ac:dyDescent="0.25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</row>
    <row r="104" spans="1:12" ht="15" customHeight="1" x14ac:dyDescent="0.25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</row>
    <row r="105" spans="1:12" ht="15" customHeight="1" x14ac:dyDescent="0.25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</row>
    <row r="106" spans="1:12" ht="15" customHeight="1" x14ac:dyDescent="0.25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</row>
    <row r="107" spans="1:12" ht="15" customHeight="1" x14ac:dyDescent="0.25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</row>
    <row r="108" spans="1:12" ht="15" customHeight="1" x14ac:dyDescent="0.25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</row>
    <row r="109" spans="1:12" ht="15" customHeight="1" x14ac:dyDescent="0.25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</row>
    <row r="110" spans="1:12" ht="15" customHeight="1" x14ac:dyDescent="0.25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</row>
    <row r="111" spans="1:12" ht="16.5" customHeight="1" thickBot="1" x14ac:dyDescent="0.3">
      <c r="A111" s="336" t="s">
        <v>154</v>
      </c>
      <c r="B111" s="336"/>
      <c r="C111" s="336"/>
      <c r="D111" s="336"/>
      <c r="E111" s="336"/>
      <c r="F111" s="336"/>
      <c r="G111" s="336"/>
      <c r="H111" s="336"/>
      <c r="I111" s="336"/>
      <c r="J111" s="336"/>
      <c r="K111" s="336"/>
      <c r="L111" s="336"/>
    </row>
    <row r="112" spans="1:12" ht="16.5" customHeight="1" thickBot="1" x14ac:dyDescent="0.35">
      <c r="A112" s="23" t="s">
        <v>4</v>
      </c>
      <c r="B112" s="24" t="s">
        <v>5</v>
      </c>
      <c r="C112" s="338" t="s">
        <v>45</v>
      </c>
      <c r="D112" s="339"/>
      <c r="E112" s="338" t="s">
        <v>46</v>
      </c>
      <c r="F112" s="339"/>
      <c r="G112" s="338" t="s">
        <v>47</v>
      </c>
      <c r="H112" s="339"/>
      <c r="I112" s="338" t="s">
        <v>48</v>
      </c>
      <c r="J112" s="340"/>
      <c r="K112" s="341" t="s">
        <v>10</v>
      </c>
      <c r="L112" s="342"/>
    </row>
    <row r="113" spans="1:12" ht="15.75" customHeight="1" x14ac:dyDescent="0.3">
      <c r="A113" s="204"/>
      <c r="B113" s="10"/>
      <c r="C113" s="6" t="s">
        <v>145</v>
      </c>
      <c r="D113" s="6" t="s">
        <v>146</v>
      </c>
      <c r="E113" s="6" t="s">
        <v>145</v>
      </c>
      <c r="F113" s="6" t="s">
        <v>146</v>
      </c>
      <c r="G113" s="6" t="s">
        <v>145</v>
      </c>
      <c r="H113" s="6" t="s">
        <v>146</v>
      </c>
      <c r="I113" s="6" t="s">
        <v>145</v>
      </c>
      <c r="J113" s="6" t="s">
        <v>146</v>
      </c>
      <c r="K113" s="6" t="s">
        <v>145</v>
      </c>
      <c r="L113" s="137" t="s">
        <v>146</v>
      </c>
    </row>
    <row r="114" spans="1:12" ht="15.75" customHeight="1" x14ac:dyDescent="0.3">
      <c r="A114" s="150" t="s">
        <v>124</v>
      </c>
      <c r="B114" s="10" t="s">
        <v>13</v>
      </c>
      <c r="C114" s="13"/>
      <c r="D114" s="13"/>
      <c r="E114" s="13"/>
      <c r="F114" s="13"/>
      <c r="G114" s="13"/>
      <c r="H114" s="13"/>
      <c r="I114" s="13"/>
      <c r="J114" s="13"/>
      <c r="K114" s="13"/>
      <c r="L114" s="138"/>
    </row>
    <row r="115" spans="1:12" ht="15.75" customHeight="1" x14ac:dyDescent="0.3">
      <c r="A115" s="150"/>
      <c r="B115" s="5" t="s">
        <v>147</v>
      </c>
      <c r="C115" s="25">
        <v>3361148.47</v>
      </c>
      <c r="D115" s="13">
        <f>3372846.06-368538.34</f>
        <v>3004307.72</v>
      </c>
      <c r="E115" s="13"/>
      <c r="F115" s="13"/>
      <c r="G115" s="13"/>
      <c r="H115" s="13"/>
      <c r="I115" s="13"/>
      <c r="J115" s="13"/>
      <c r="K115" s="13">
        <f>+C115+E115+G115+I115</f>
        <v>3361148.47</v>
      </c>
      <c r="L115" s="138">
        <f>+D115+F115+H115+J115</f>
        <v>3004307.72</v>
      </c>
    </row>
    <row r="116" spans="1:12" ht="15.75" customHeight="1" x14ac:dyDescent="0.3">
      <c r="A116" s="150"/>
      <c r="B116" s="5" t="s">
        <v>148</v>
      </c>
      <c r="C116" s="13">
        <v>0</v>
      </c>
      <c r="D116" s="13">
        <v>368538.34</v>
      </c>
      <c r="E116" s="13"/>
      <c r="F116" s="13"/>
      <c r="G116" s="13"/>
      <c r="H116" s="13"/>
      <c r="I116" s="13"/>
      <c r="J116" s="13"/>
      <c r="K116" s="13">
        <f>+C116+E116+G116+I116</f>
        <v>0</v>
      </c>
      <c r="L116" s="138">
        <f>+D116+F116+H116+J116</f>
        <v>368538.34</v>
      </c>
    </row>
    <row r="117" spans="1:12" ht="15.75" customHeight="1" x14ac:dyDescent="0.3">
      <c r="A117" s="150"/>
      <c r="B117" s="5" t="s">
        <v>125</v>
      </c>
      <c r="C117" s="13">
        <f>SUM(C115:C116)</f>
        <v>3361148.47</v>
      </c>
      <c r="D117" s="13">
        <f t="shared" ref="D117:L117" si="10">SUM(D115:D116)</f>
        <v>3372846.06</v>
      </c>
      <c r="E117" s="13">
        <f t="shared" si="10"/>
        <v>0</v>
      </c>
      <c r="F117" s="13">
        <f t="shared" si="10"/>
        <v>0</v>
      </c>
      <c r="G117" s="13">
        <f t="shared" si="10"/>
        <v>0</v>
      </c>
      <c r="H117" s="13">
        <f t="shared" si="10"/>
        <v>0</v>
      </c>
      <c r="I117" s="13">
        <f t="shared" si="10"/>
        <v>0</v>
      </c>
      <c r="J117" s="13">
        <f t="shared" si="10"/>
        <v>0</v>
      </c>
      <c r="K117" s="13">
        <f t="shared" si="10"/>
        <v>3361148.47</v>
      </c>
      <c r="L117" s="138">
        <f t="shared" si="10"/>
        <v>3372846.06</v>
      </c>
    </row>
    <row r="118" spans="1:12" ht="15.75" customHeight="1" x14ac:dyDescent="0.3">
      <c r="A118" s="151"/>
      <c r="B118" s="10"/>
      <c r="C118" s="12"/>
      <c r="D118" s="11"/>
      <c r="E118" s="12"/>
      <c r="F118" s="12"/>
      <c r="G118" s="12"/>
      <c r="H118" s="12"/>
      <c r="I118" s="12"/>
      <c r="J118" s="12"/>
      <c r="K118" s="11"/>
      <c r="L118" s="139"/>
    </row>
    <row r="119" spans="1:12" ht="15.75" customHeight="1" x14ac:dyDescent="0.3">
      <c r="A119" s="151"/>
      <c r="B119" s="10" t="s">
        <v>14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8"/>
    </row>
    <row r="120" spans="1:12" ht="15" customHeight="1" x14ac:dyDescent="0.25">
      <c r="A120" s="140">
        <v>111</v>
      </c>
      <c r="B120" s="15" t="s">
        <v>15</v>
      </c>
      <c r="C120" s="16">
        <v>88000</v>
      </c>
      <c r="D120" s="16">
        <v>102900.73</v>
      </c>
      <c r="E120" s="16"/>
      <c r="F120" s="16"/>
      <c r="G120" s="16"/>
      <c r="H120" s="16"/>
      <c r="I120" s="16"/>
      <c r="J120" s="16"/>
      <c r="K120" s="16">
        <f>+C120+E120+G120+I120</f>
        <v>88000</v>
      </c>
      <c r="L120" s="141">
        <f>+D120+F120+H120+J120</f>
        <v>102900.73</v>
      </c>
    </row>
    <row r="121" spans="1:12" ht="15" customHeight="1" x14ac:dyDescent="0.25">
      <c r="A121" s="140">
        <v>113</v>
      </c>
      <c r="B121" s="205" t="s">
        <v>150</v>
      </c>
      <c r="C121" s="16">
        <v>11585.06</v>
      </c>
      <c r="D121" s="16">
        <v>11467.41</v>
      </c>
      <c r="E121" s="16"/>
      <c r="F121" s="16"/>
      <c r="G121" s="16"/>
      <c r="H121" s="16"/>
      <c r="I121" s="16"/>
      <c r="J121" s="16"/>
      <c r="K121" s="16">
        <f t="shared" ref="K121:L136" si="11">+C121+E121+G121+I121</f>
        <v>11585.06</v>
      </c>
      <c r="L121" s="141">
        <f t="shared" si="11"/>
        <v>11467.41</v>
      </c>
    </row>
    <row r="122" spans="1:12" ht="15" customHeight="1" x14ac:dyDescent="0.25">
      <c r="A122" s="140">
        <v>122</v>
      </c>
      <c r="B122" s="15" t="s">
        <v>17</v>
      </c>
      <c r="C122" s="16">
        <v>0</v>
      </c>
      <c r="D122" s="16">
        <v>0</v>
      </c>
      <c r="E122" s="16"/>
      <c r="F122" s="16"/>
      <c r="G122" s="16"/>
      <c r="H122" s="16"/>
      <c r="I122" s="16"/>
      <c r="J122" s="16"/>
      <c r="K122" s="16">
        <f t="shared" si="11"/>
        <v>0</v>
      </c>
      <c r="L122" s="141">
        <f t="shared" si="11"/>
        <v>0</v>
      </c>
    </row>
    <row r="123" spans="1:12" ht="15" customHeight="1" x14ac:dyDescent="0.25">
      <c r="A123" s="140">
        <v>163</v>
      </c>
      <c r="B123" s="15" t="s">
        <v>18</v>
      </c>
      <c r="C123" s="16">
        <f>62900+50000</f>
        <v>112900</v>
      </c>
      <c r="D123" s="16">
        <v>54054.44</v>
      </c>
      <c r="E123" s="26"/>
      <c r="F123" s="16"/>
      <c r="G123" s="26"/>
      <c r="H123" s="16"/>
      <c r="I123" s="16"/>
      <c r="J123" s="16"/>
      <c r="K123" s="16">
        <f t="shared" si="11"/>
        <v>112900</v>
      </c>
      <c r="L123" s="141">
        <f t="shared" si="11"/>
        <v>54054.44</v>
      </c>
    </row>
    <row r="124" spans="1:12" ht="27" customHeight="1" x14ac:dyDescent="0.25">
      <c r="A124" s="140">
        <v>168</v>
      </c>
      <c r="B124" s="126" t="s">
        <v>136</v>
      </c>
      <c r="C124" s="16">
        <v>0</v>
      </c>
      <c r="D124" s="16">
        <v>0</v>
      </c>
      <c r="E124" s="16"/>
      <c r="F124" s="16"/>
      <c r="G124" s="16"/>
      <c r="H124" s="16"/>
      <c r="I124" s="16"/>
      <c r="J124" s="16"/>
      <c r="K124" s="16">
        <f>+C124+E124+G124+I124</f>
        <v>0</v>
      </c>
      <c r="L124" s="141">
        <f>+D124+F124+H124+J124</f>
        <v>0</v>
      </c>
    </row>
    <row r="125" spans="1:12" ht="15" customHeight="1" x14ac:dyDescent="0.25">
      <c r="A125" s="140">
        <v>169</v>
      </c>
      <c r="B125" s="15" t="s">
        <v>137</v>
      </c>
      <c r="C125" s="16">
        <v>0</v>
      </c>
      <c r="D125" s="16">
        <v>0</v>
      </c>
      <c r="E125" s="16"/>
      <c r="F125" s="16"/>
      <c r="G125" s="16"/>
      <c r="H125" s="16"/>
      <c r="I125" s="16"/>
      <c r="J125" s="16"/>
      <c r="K125" s="16">
        <f t="shared" si="11"/>
        <v>0</v>
      </c>
      <c r="L125" s="141">
        <f t="shared" si="11"/>
        <v>0</v>
      </c>
    </row>
    <row r="126" spans="1:12" ht="15" customHeight="1" x14ac:dyDescent="0.25">
      <c r="A126" s="140">
        <v>171</v>
      </c>
      <c r="B126" s="15" t="s">
        <v>138</v>
      </c>
      <c r="C126" s="16">
        <v>1320</v>
      </c>
      <c r="D126" s="16">
        <v>7400</v>
      </c>
      <c r="E126" s="16"/>
      <c r="F126" s="16"/>
      <c r="G126" s="16"/>
      <c r="H126" s="16"/>
      <c r="I126" s="16"/>
      <c r="J126" s="16"/>
      <c r="K126" s="16">
        <f t="shared" si="11"/>
        <v>1320</v>
      </c>
      <c r="L126" s="141">
        <f t="shared" si="11"/>
        <v>7400</v>
      </c>
    </row>
    <row r="127" spans="1:12" ht="15" customHeight="1" x14ac:dyDescent="0.25">
      <c r="A127" s="140">
        <v>174</v>
      </c>
      <c r="B127" s="15" t="s">
        <v>19</v>
      </c>
      <c r="C127" s="16">
        <v>7265.66</v>
      </c>
      <c r="D127" s="16">
        <v>29615.66</v>
      </c>
      <c r="E127" s="16"/>
      <c r="F127" s="16"/>
      <c r="G127" s="16"/>
      <c r="H127" s="16"/>
      <c r="I127" s="16"/>
      <c r="J127" s="16"/>
      <c r="K127" s="16">
        <f t="shared" si="11"/>
        <v>7265.66</v>
      </c>
      <c r="L127" s="141">
        <f t="shared" si="11"/>
        <v>29615.66</v>
      </c>
    </row>
    <row r="128" spans="1:12" ht="15" customHeight="1" x14ac:dyDescent="0.25">
      <c r="A128" s="140">
        <v>182</v>
      </c>
      <c r="B128" s="15" t="s">
        <v>20</v>
      </c>
      <c r="C128" s="16">
        <v>198300</v>
      </c>
      <c r="D128" s="16">
        <v>323108</v>
      </c>
      <c r="E128" s="16"/>
      <c r="F128" s="16"/>
      <c r="G128" s="16"/>
      <c r="H128" s="16"/>
      <c r="I128" s="16"/>
      <c r="J128" s="16"/>
      <c r="K128" s="16">
        <f t="shared" si="11"/>
        <v>198300</v>
      </c>
      <c r="L128" s="141">
        <f t="shared" si="11"/>
        <v>323108</v>
      </c>
    </row>
    <row r="129" spans="1:12" ht="15" customHeight="1" x14ac:dyDescent="0.25">
      <c r="A129" s="140">
        <v>197</v>
      </c>
      <c r="B129" s="15" t="s">
        <v>21</v>
      </c>
      <c r="C129" s="16">
        <v>0</v>
      </c>
      <c r="D129" s="16">
        <v>0</v>
      </c>
      <c r="E129" s="16"/>
      <c r="F129" s="16"/>
      <c r="G129" s="16"/>
      <c r="H129" s="16"/>
      <c r="I129" s="16"/>
      <c r="J129" s="16"/>
      <c r="K129" s="16">
        <f t="shared" si="11"/>
        <v>0</v>
      </c>
      <c r="L129" s="141">
        <f t="shared" si="11"/>
        <v>0</v>
      </c>
    </row>
    <row r="130" spans="1:12" ht="15" customHeight="1" x14ac:dyDescent="0.25">
      <c r="A130" s="206">
        <v>199</v>
      </c>
      <c r="B130" s="113" t="s">
        <v>22</v>
      </c>
      <c r="C130" s="16">
        <v>50789</v>
      </c>
      <c r="D130" s="114">
        <v>59720.61</v>
      </c>
      <c r="E130" s="114"/>
      <c r="F130" s="114"/>
      <c r="G130" s="114"/>
      <c r="H130" s="114"/>
      <c r="I130" s="114"/>
      <c r="J130" s="114"/>
      <c r="K130" s="114">
        <f t="shared" si="11"/>
        <v>50789</v>
      </c>
      <c r="L130" s="202">
        <f t="shared" si="11"/>
        <v>59720.61</v>
      </c>
    </row>
    <row r="131" spans="1:12" ht="15" customHeight="1" x14ac:dyDescent="0.25">
      <c r="A131" s="140">
        <v>211</v>
      </c>
      <c r="B131" s="15" t="s">
        <v>25</v>
      </c>
      <c r="C131" s="16">
        <v>47931.75</v>
      </c>
      <c r="D131" s="16">
        <v>0</v>
      </c>
      <c r="E131" s="16"/>
      <c r="F131" s="16"/>
      <c r="G131" s="16"/>
      <c r="H131" s="16"/>
      <c r="I131" s="16"/>
      <c r="J131" s="16"/>
      <c r="K131" s="16">
        <f t="shared" si="11"/>
        <v>47931.75</v>
      </c>
      <c r="L131" s="141">
        <f>+D131+F131+H131+J131</f>
        <v>0</v>
      </c>
    </row>
    <row r="132" spans="1:12" ht="15" customHeight="1" x14ac:dyDescent="0.25">
      <c r="A132" s="140">
        <v>232</v>
      </c>
      <c r="B132" s="15" t="s">
        <v>26</v>
      </c>
      <c r="C132" s="16">
        <v>25000</v>
      </c>
      <c r="D132" s="16">
        <v>0</v>
      </c>
      <c r="E132" s="16"/>
      <c r="F132" s="16"/>
      <c r="G132" s="16"/>
      <c r="H132" s="16"/>
      <c r="I132" s="16"/>
      <c r="J132" s="16"/>
      <c r="K132" s="16">
        <f t="shared" si="11"/>
        <v>25000</v>
      </c>
      <c r="L132" s="141">
        <f t="shared" si="11"/>
        <v>0</v>
      </c>
    </row>
    <row r="133" spans="1:12" ht="15" customHeight="1" x14ac:dyDescent="0.25">
      <c r="A133" s="140">
        <v>261</v>
      </c>
      <c r="B133" s="15" t="s">
        <v>27</v>
      </c>
      <c r="C133" s="16">
        <v>0</v>
      </c>
      <c r="D133" s="16">
        <v>72046.69</v>
      </c>
      <c r="E133" s="16"/>
      <c r="F133" s="16"/>
      <c r="G133" s="16"/>
      <c r="H133" s="16"/>
      <c r="I133" s="16"/>
      <c r="J133" s="16"/>
      <c r="K133" s="16">
        <f t="shared" si="11"/>
        <v>0</v>
      </c>
      <c r="L133" s="141">
        <f t="shared" si="11"/>
        <v>72046.69</v>
      </c>
    </row>
    <row r="134" spans="1:12" ht="15" customHeight="1" x14ac:dyDescent="0.25">
      <c r="A134" s="140">
        <v>262</v>
      </c>
      <c r="B134" s="15" t="s">
        <v>28</v>
      </c>
      <c r="C134" s="16">
        <v>0</v>
      </c>
      <c r="D134" s="16">
        <v>0</v>
      </c>
      <c r="E134" s="16"/>
      <c r="F134" s="16"/>
      <c r="G134" s="16"/>
      <c r="H134" s="16"/>
      <c r="I134" s="16"/>
      <c r="J134" s="16"/>
      <c r="K134" s="16">
        <f t="shared" si="11"/>
        <v>0</v>
      </c>
      <c r="L134" s="141">
        <f t="shared" si="11"/>
        <v>0</v>
      </c>
    </row>
    <row r="135" spans="1:12" ht="15" customHeight="1" x14ac:dyDescent="0.25">
      <c r="A135" s="140">
        <v>266</v>
      </c>
      <c r="B135" s="15" t="s">
        <v>29</v>
      </c>
      <c r="C135" s="16">
        <v>0</v>
      </c>
      <c r="D135" s="16">
        <v>0</v>
      </c>
      <c r="E135" s="16"/>
      <c r="F135" s="16"/>
      <c r="G135" s="16"/>
      <c r="H135" s="16"/>
      <c r="I135" s="16"/>
      <c r="J135" s="16"/>
      <c r="K135" s="16">
        <f t="shared" si="11"/>
        <v>0</v>
      </c>
      <c r="L135" s="141">
        <f t="shared" si="11"/>
        <v>0</v>
      </c>
    </row>
    <row r="136" spans="1:12" ht="15" customHeight="1" x14ac:dyDescent="0.25">
      <c r="A136" s="140">
        <v>267</v>
      </c>
      <c r="B136" s="15" t="s">
        <v>30</v>
      </c>
      <c r="C136" s="16">
        <v>0</v>
      </c>
      <c r="D136" s="16">
        <v>0</v>
      </c>
      <c r="E136" s="16"/>
      <c r="F136" s="16"/>
      <c r="G136" s="16"/>
      <c r="H136" s="16"/>
      <c r="I136" s="16"/>
      <c r="J136" s="16"/>
      <c r="K136" s="16">
        <f t="shared" si="11"/>
        <v>0</v>
      </c>
      <c r="L136" s="141">
        <f t="shared" si="11"/>
        <v>0</v>
      </c>
    </row>
    <row r="137" spans="1:12" ht="15" customHeight="1" x14ac:dyDescent="0.25">
      <c r="A137" s="140">
        <v>268</v>
      </c>
      <c r="B137" s="15" t="s">
        <v>31</v>
      </c>
      <c r="C137" s="16">
        <v>0</v>
      </c>
      <c r="D137" s="16">
        <v>0</v>
      </c>
      <c r="E137" s="16"/>
      <c r="F137" s="16"/>
      <c r="G137" s="16"/>
      <c r="H137" s="16"/>
      <c r="I137" s="16"/>
      <c r="J137" s="16"/>
      <c r="K137" s="16">
        <f t="shared" ref="K137:L145" si="12">+C137+E137+G137+I137</f>
        <v>0</v>
      </c>
      <c r="L137" s="141">
        <f t="shared" si="12"/>
        <v>0</v>
      </c>
    </row>
    <row r="138" spans="1:12" ht="15" customHeight="1" x14ac:dyDescent="0.25">
      <c r="A138" s="140">
        <v>269</v>
      </c>
      <c r="B138" s="15" t="s">
        <v>32</v>
      </c>
      <c r="C138" s="16">
        <v>0</v>
      </c>
      <c r="D138" s="16">
        <v>9916.0499999999993</v>
      </c>
      <c r="E138" s="16"/>
      <c r="F138" s="16"/>
      <c r="G138" s="16"/>
      <c r="H138" s="16"/>
      <c r="I138" s="16"/>
      <c r="J138" s="16"/>
      <c r="K138" s="16">
        <f t="shared" si="12"/>
        <v>0</v>
      </c>
      <c r="L138" s="141">
        <f t="shared" si="12"/>
        <v>9916.0499999999993</v>
      </c>
    </row>
    <row r="139" spans="1:12" ht="15" customHeight="1" x14ac:dyDescent="0.25">
      <c r="A139" s="140">
        <v>289</v>
      </c>
      <c r="B139" s="15" t="s">
        <v>33</v>
      </c>
      <c r="C139" s="16">
        <v>0</v>
      </c>
      <c r="D139" s="16">
        <v>0</v>
      </c>
      <c r="E139" s="16"/>
      <c r="F139" s="16"/>
      <c r="G139" s="16"/>
      <c r="H139" s="16"/>
      <c r="I139" s="16"/>
      <c r="J139" s="16"/>
      <c r="K139" s="16">
        <f t="shared" si="12"/>
        <v>0</v>
      </c>
      <c r="L139" s="141">
        <f t="shared" si="12"/>
        <v>0</v>
      </c>
    </row>
    <row r="140" spans="1:12" ht="15" customHeight="1" x14ac:dyDescent="0.25">
      <c r="A140" s="140">
        <v>292</v>
      </c>
      <c r="B140" s="15" t="s">
        <v>34</v>
      </c>
      <c r="C140" s="16">
        <v>0</v>
      </c>
      <c r="D140" s="16">
        <v>0</v>
      </c>
      <c r="E140" s="16"/>
      <c r="F140" s="16"/>
      <c r="G140" s="16"/>
      <c r="H140" s="16"/>
      <c r="I140" s="16"/>
      <c r="J140" s="16"/>
      <c r="K140" s="16">
        <f t="shared" si="12"/>
        <v>0</v>
      </c>
      <c r="L140" s="141">
        <f t="shared" si="12"/>
        <v>0</v>
      </c>
    </row>
    <row r="141" spans="1:12" ht="15" customHeight="1" x14ac:dyDescent="0.25">
      <c r="A141" s="140">
        <v>295</v>
      </c>
      <c r="B141" s="15" t="s">
        <v>35</v>
      </c>
      <c r="C141" s="16">
        <v>0</v>
      </c>
      <c r="D141" s="16">
        <v>3044286.94</v>
      </c>
      <c r="E141" s="16"/>
      <c r="F141" s="16"/>
      <c r="G141" s="16"/>
      <c r="H141" s="16"/>
      <c r="I141" s="16"/>
      <c r="J141" s="16"/>
      <c r="K141" s="16">
        <f t="shared" si="12"/>
        <v>0</v>
      </c>
      <c r="L141" s="141">
        <f t="shared" si="12"/>
        <v>3044286.94</v>
      </c>
    </row>
    <row r="142" spans="1:12" ht="15" customHeight="1" x14ac:dyDescent="0.25">
      <c r="A142" s="140">
        <v>297</v>
      </c>
      <c r="B142" s="15" t="s">
        <v>36</v>
      </c>
      <c r="C142" s="16">
        <v>0</v>
      </c>
      <c r="D142" s="16">
        <v>0</v>
      </c>
      <c r="E142" s="16"/>
      <c r="F142" s="16"/>
      <c r="G142" s="16"/>
      <c r="H142" s="16"/>
      <c r="I142" s="16"/>
      <c r="J142" s="16"/>
      <c r="K142" s="16">
        <f t="shared" si="12"/>
        <v>0</v>
      </c>
      <c r="L142" s="141">
        <f t="shared" si="12"/>
        <v>0</v>
      </c>
    </row>
    <row r="143" spans="1:12" ht="15" customHeight="1" x14ac:dyDescent="0.25">
      <c r="A143" s="140">
        <v>298</v>
      </c>
      <c r="B143" s="40" t="s">
        <v>37</v>
      </c>
      <c r="C143" s="16">
        <v>33333.33</v>
      </c>
      <c r="D143" s="16">
        <v>104338.68</v>
      </c>
      <c r="E143" s="16"/>
      <c r="F143" s="16"/>
      <c r="G143" s="16"/>
      <c r="H143" s="16"/>
      <c r="I143" s="16"/>
      <c r="J143" s="16"/>
      <c r="K143" s="16">
        <f t="shared" si="12"/>
        <v>33333.33</v>
      </c>
      <c r="L143" s="141">
        <f t="shared" si="12"/>
        <v>104338.68</v>
      </c>
    </row>
    <row r="144" spans="1:12" ht="15" customHeight="1" x14ac:dyDescent="0.25">
      <c r="A144" s="140">
        <v>299</v>
      </c>
      <c r="B144" s="40" t="s">
        <v>38</v>
      </c>
      <c r="C144" s="16">
        <v>19097.09</v>
      </c>
      <c r="D144" s="114">
        <v>11040.54</v>
      </c>
      <c r="E144" s="114"/>
      <c r="F144" s="114"/>
      <c r="G144" s="114"/>
      <c r="H144" s="114"/>
      <c r="I144" s="114"/>
      <c r="J144" s="114"/>
      <c r="K144" s="16">
        <f>+C144+E144+G144+I144</f>
        <v>19097.09</v>
      </c>
      <c r="L144" s="141">
        <f>+D144+F144+H144+J144</f>
        <v>11040.54</v>
      </c>
    </row>
    <row r="145" spans="1:12" ht="15.75" customHeight="1" thickBot="1" x14ac:dyDescent="0.3">
      <c r="A145" s="207">
        <v>323</v>
      </c>
      <c r="B145" s="113" t="s">
        <v>141</v>
      </c>
      <c r="C145" s="16">
        <v>0</v>
      </c>
      <c r="D145" s="114">
        <v>21000</v>
      </c>
      <c r="E145" s="114"/>
      <c r="F145" s="114"/>
      <c r="G145" s="114"/>
      <c r="H145" s="114"/>
      <c r="I145" s="114"/>
      <c r="J145" s="114"/>
      <c r="K145" s="114">
        <f t="shared" si="12"/>
        <v>0</v>
      </c>
      <c r="L145" s="202">
        <f t="shared" si="12"/>
        <v>21000</v>
      </c>
    </row>
    <row r="146" spans="1:12" ht="16.5" customHeight="1" thickBot="1" x14ac:dyDescent="0.35">
      <c r="A146" s="118"/>
      <c r="B146" s="115" t="s">
        <v>51</v>
      </c>
      <c r="C146" s="116">
        <f>SUM(C120:C145)</f>
        <v>595521.8899999999</v>
      </c>
      <c r="D146" s="116">
        <f t="shared" ref="D146:J146" si="13">SUM(D120:D145)</f>
        <v>3850895.7500000005</v>
      </c>
      <c r="E146" s="116">
        <f t="shared" si="13"/>
        <v>0</v>
      </c>
      <c r="F146" s="116">
        <f t="shared" si="13"/>
        <v>0</v>
      </c>
      <c r="G146" s="116">
        <f t="shared" si="13"/>
        <v>0</v>
      </c>
      <c r="H146" s="116">
        <f t="shared" si="13"/>
        <v>0</v>
      </c>
      <c r="I146" s="116">
        <f t="shared" si="13"/>
        <v>0</v>
      </c>
      <c r="J146" s="116">
        <f t="shared" si="13"/>
        <v>0</v>
      </c>
      <c r="K146" s="116">
        <f>SUM(K120:K145)</f>
        <v>595521.8899999999</v>
      </c>
      <c r="L146" s="117">
        <f>SUM(L120:L145)</f>
        <v>3850895.7500000005</v>
      </c>
    </row>
    <row r="147" spans="1:12" ht="16.5" customHeight="1" thickBot="1" x14ac:dyDescent="0.35">
      <c r="A147" s="120"/>
      <c r="B147" s="115" t="s">
        <v>52</v>
      </c>
      <c r="C147" s="208">
        <f>+C146+C117</f>
        <v>3956670.3600000003</v>
      </c>
      <c r="D147" s="208">
        <f t="shared" ref="D147:L147" si="14">+D146+D117</f>
        <v>7223741.8100000005</v>
      </c>
      <c r="E147" s="208">
        <f t="shared" si="14"/>
        <v>0</v>
      </c>
      <c r="F147" s="208">
        <f t="shared" si="14"/>
        <v>0</v>
      </c>
      <c r="G147" s="208">
        <f t="shared" si="14"/>
        <v>0</v>
      </c>
      <c r="H147" s="208">
        <f t="shared" si="14"/>
        <v>0</v>
      </c>
      <c r="I147" s="208">
        <f t="shared" si="14"/>
        <v>0</v>
      </c>
      <c r="J147" s="208">
        <f t="shared" si="14"/>
        <v>0</v>
      </c>
      <c r="K147" s="208">
        <f t="shared" si="14"/>
        <v>3956670.3600000003</v>
      </c>
      <c r="L147" s="209">
        <f t="shared" si="14"/>
        <v>7223741.8100000005</v>
      </c>
    </row>
    <row r="148" spans="1:12" ht="15.75" x14ac:dyDescent="0.3">
      <c r="A148" s="22"/>
      <c r="B148" s="134"/>
      <c r="C148" s="135"/>
      <c r="D148" s="135"/>
      <c r="E148" s="135"/>
      <c r="F148" s="135"/>
      <c r="G148" s="135"/>
      <c r="H148" s="135"/>
      <c r="I148" s="135"/>
      <c r="J148" s="135"/>
      <c r="K148" s="135"/>
      <c r="L148" s="135"/>
    </row>
    <row r="149" spans="1:12" ht="15.75" x14ac:dyDescent="0.3">
      <c r="A149" s="22"/>
      <c r="B149" s="134"/>
      <c r="C149" s="135"/>
      <c r="D149" s="135"/>
      <c r="E149" s="135"/>
      <c r="F149" s="135"/>
      <c r="G149" s="135"/>
      <c r="H149" s="135"/>
      <c r="I149" s="135"/>
      <c r="J149" s="135"/>
      <c r="K149" s="135"/>
      <c r="L149" s="135"/>
    </row>
    <row r="150" spans="1:12" ht="15.75" x14ac:dyDescent="0.3">
      <c r="A150" s="22"/>
      <c r="B150" s="134"/>
      <c r="C150" s="135"/>
      <c r="D150" s="135"/>
      <c r="E150" s="135"/>
      <c r="F150" s="135"/>
      <c r="G150" s="135"/>
      <c r="H150" s="135"/>
      <c r="I150" s="135"/>
      <c r="J150" s="135"/>
      <c r="K150" s="135"/>
      <c r="L150" s="135"/>
    </row>
    <row r="151" spans="1:12" ht="15.75" x14ac:dyDescent="0.3">
      <c r="A151" s="22"/>
      <c r="B151" s="134"/>
      <c r="C151" s="135"/>
      <c r="D151" s="135"/>
      <c r="E151" s="135"/>
      <c r="F151" s="135"/>
      <c r="G151" s="135"/>
      <c r="H151" s="135"/>
      <c r="I151" s="135"/>
      <c r="J151" s="135"/>
      <c r="K151" s="135"/>
      <c r="L151" s="135"/>
    </row>
    <row r="152" spans="1:12" ht="15.75" x14ac:dyDescent="0.3">
      <c r="A152" s="22"/>
      <c r="B152" s="134"/>
      <c r="C152" s="135"/>
      <c r="D152" s="135"/>
      <c r="E152" s="135"/>
      <c r="F152" s="135"/>
      <c r="G152" s="135"/>
      <c r="H152" s="135"/>
      <c r="I152" s="135"/>
      <c r="J152" s="135"/>
      <c r="K152" s="135"/>
      <c r="L152" s="135"/>
    </row>
    <row r="153" spans="1:12" ht="15.75" x14ac:dyDescent="0.3">
      <c r="A153" s="22"/>
      <c r="B153" s="134"/>
      <c r="C153" s="135"/>
      <c r="D153" s="135"/>
      <c r="E153" s="135"/>
      <c r="F153" s="135"/>
      <c r="G153" s="135"/>
      <c r="H153" s="135"/>
      <c r="I153" s="135"/>
      <c r="J153" s="135"/>
      <c r="K153" s="135"/>
      <c r="L153" s="135"/>
    </row>
    <row r="154" spans="1:12" ht="15.75" x14ac:dyDescent="0.3">
      <c r="A154" s="22"/>
      <c r="B154" s="134"/>
      <c r="C154" s="135"/>
      <c r="D154" s="135"/>
      <c r="E154" s="135"/>
      <c r="F154" s="135"/>
      <c r="G154" s="135"/>
      <c r="H154" s="135"/>
      <c r="I154" s="135"/>
      <c r="J154" s="135"/>
      <c r="K154" s="135"/>
      <c r="L154" s="135"/>
    </row>
    <row r="155" spans="1:12" ht="15.75" x14ac:dyDescent="0.3">
      <c r="A155" s="22"/>
      <c r="B155" s="134"/>
      <c r="C155" s="135"/>
      <c r="D155" s="135"/>
      <c r="E155" s="135"/>
      <c r="F155" s="135"/>
      <c r="G155" s="135"/>
      <c r="H155" s="135"/>
      <c r="I155" s="135"/>
      <c r="J155" s="135"/>
      <c r="K155" s="135"/>
      <c r="L155" s="135"/>
    </row>
    <row r="156" spans="1:12" ht="15.75" x14ac:dyDescent="0.3">
      <c r="A156" s="22"/>
      <c r="B156" s="134"/>
      <c r="C156" s="135"/>
      <c r="D156" s="135"/>
      <c r="E156" s="135"/>
      <c r="F156" s="135"/>
      <c r="G156" s="135"/>
      <c r="H156" s="135"/>
      <c r="I156" s="135"/>
      <c r="J156" s="135"/>
      <c r="K156" s="135"/>
      <c r="L156" s="135"/>
    </row>
    <row r="157" spans="1:12" ht="15.75" x14ac:dyDescent="0.3">
      <c r="A157" s="22"/>
      <c r="B157" s="134"/>
      <c r="C157" s="135"/>
      <c r="D157" s="135"/>
      <c r="E157" s="135"/>
      <c r="F157" s="135"/>
      <c r="G157" s="135"/>
      <c r="H157" s="135"/>
      <c r="I157" s="135"/>
      <c r="J157" s="135"/>
      <c r="K157" s="135"/>
      <c r="L157" s="135"/>
    </row>
    <row r="158" spans="1:12" ht="15.75" x14ac:dyDescent="0.3">
      <c r="A158" s="22"/>
      <c r="B158" s="134"/>
      <c r="C158" s="135"/>
      <c r="D158" s="135"/>
      <c r="E158" s="135"/>
      <c r="F158" s="135"/>
      <c r="G158" s="135"/>
      <c r="H158" s="135"/>
      <c r="I158" s="135"/>
      <c r="J158" s="135"/>
      <c r="K158" s="135"/>
      <c r="L158" s="135"/>
    </row>
    <row r="159" spans="1:12" ht="15.75" x14ac:dyDescent="0.3">
      <c r="A159" s="22"/>
      <c r="B159" s="134"/>
      <c r="C159" s="135"/>
      <c r="D159" s="135"/>
      <c r="E159" s="135"/>
      <c r="F159" s="135"/>
      <c r="G159" s="135"/>
      <c r="H159" s="135"/>
      <c r="I159" s="135"/>
      <c r="J159" s="135"/>
      <c r="K159" s="135"/>
      <c r="L159" s="135"/>
    </row>
    <row r="160" spans="1:12" ht="15.75" x14ac:dyDescent="0.3">
      <c r="A160" s="22"/>
      <c r="B160" s="134"/>
      <c r="C160" s="135"/>
      <c r="D160" s="135"/>
      <c r="E160" s="135"/>
      <c r="F160" s="135"/>
      <c r="G160" s="135"/>
      <c r="H160" s="135"/>
      <c r="I160" s="135"/>
      <c r="J160" s="135"/>
      <c r="K160" s="135"/>
      <c r="L160" s="135"/>
    </row>
    <row r="161" spans="1:12" ht="15.75" x14ac:dyDescent="0.3">
      <c r="A161" s="22"/>
      <c r="B161" s="134"/>
      <c r="C161" s="135"/>
      <c r="D161" s="135"/>
      <c r="E161" s="135"/>
      <c r="F161" s="135"/>
      <c r="G161" s="135"/>
      <c r="H161" s="135"/>
      <c r="I161" s="135"/>
      <c r="J161" s="135"/>
      <c r="K161" s="135"/>
      <c r="L161" s="135"/>
    </row>
    <row r="162" spans="1:12" ht="15.75" x14ac:dyDescent="0.3">
      <c r="A162" s="22"/>
      <c r="B162" s="134"/>
      <c r="C162" s="135"/>
      <c r="D162" s="135"/>
      <c r="E162" s="135"/>
      <c r="F162" s="135"/>
      <c r="G162" s="135"/>
      <c r="H162" s="135"/>
      <c r="I162" s="135"/>
      <c r="J162" s="135"/>
      <c r="K162" s="135"/>
      <c r="L162" s="135"/>
    </row>
    <row r="163" spans="1:12" ht="15.75" x14ac:dyDescent="0.3">
      <c r="A163" s="22"/>
      <c r="B163" s="134"/>
      <c r="C163" s="135"/>
      <c r="D163" s="135"/>
      <c r="E163" s="135"/>
      <c r="F163" s="135"/>
      <c r="G163" s="135"/>
      <c r="H163" s="135"/>
      <c r="I163" s="135"/>
      <c r="J163" s="135"/>
      <c r="K163" s="135"/>
      <c r="L163" s="135"/>
    </row>
    <row r="164" spans="1:12" ht="15.75" x14ac:dyDescent="0.3">
      <c r="A164" s="22"/>
      <c r="B164" s="134"/>
      <c r="C164" s="135"/>
      <c r="D164" s="135"/>
      <c r="E164" s="135"/>
      <c r="F164" s="135"/>
      <c r="G164" s="135"/>
      <c r="H164" s="135"/>
      <c r="I164" s="135"/>
      <c r="J164" s="135"/>
      <c r="K164" s="135"/>
      <c r="L164" s="135"/>
    </row>
    <row r="165" spans="1:12" ht="15.75" x14ac:dyDescent="0.3">
      <c r="A165" s="22"/>
      <c r="B165" s="134"/>
      <c r="C165" s="135"/>
      <c r="D165" s="135"/>
      <c r="E165" s="135"/>
      <c r="F165" s="135"/>
      <c r="G165" s="135"/>
      <c r="H165" s="135"/>
      <c r="I165" s="135"/>
      <c r="J165" s="135"/>
      <c r="K165" s="135"/>
      <c r="L165" s="135"/>
    </row>
    <row r="166" spans="1:12" x14ac:dyDescent="0.25">
      <c r="B166" s="28" t="s">
        <v>155</v>
      </c>
      <c r="I166" s="22"/>
      <c r="J166" s="22"/>
    </row>
    <row r="167" spans="1:12" ht="15.75" x14ac:dyDescent="0.3">
      <c r="A167" s="210" t="s">
        <v>4</v>
      </c>
      <c r="B167" s="210" t="s">
        <v>5</v>
      </c>
      <c r="C167" s="348" t="s">
        <v>50</v>
      </c>
      <c r="D167" s="348"/>
      <c r="I167" s="22"/>
      <c r="J167" s="22"/>
    </row>
    <row r="168" spans="1:12" ht="15.75" x14ac:dyDescent="0.3">
      <c r="A168" s="210"/>
      <c r="B168" s="5"/>
      <c r="C168" s="210" t="s">
        <v>11</v>
      </c>
      <c r="D168" s="210" t="s">
        <v>12</v>
      </c>
      <c r="I168" s="22"/>
      <c r="J168" s="22"/>
    </row>
    <row r="169" spans="1:12" ht="15.75" x14ac:dyDescent="0.3">
      <c r="A169" s="147" t="s">
        <v>124</v>
      </c>
      <c r="B169" s="5" t="s">
        <v>13</v>
      </c>
      <c r="C169" s="8">
        <f>+K20+K63+K117</f>
        <v>32959683.23</v>
      </c>
      <c r="D169" s="8">
        <f>+L20+L63+L117</f>
        <v>32673170.529999997</v>
      </c>
      <c r="E169" s="29"/>
      <c r="F169" s="30"/>
      <c r="I169" s="22"/>
      <c r="J169" s="22"/>
    </row>
    <row r="170" spans="1:12" ht="15.75" x14ac:dyDescent="0.3">
      <c r="A170" s="148"/>
      <c r="B170" s="5"/>
      <c r="C170" s="31"/>
      <c r="D170" s="32"/>
      <c r="E170" s="33"/>
      <c r="F170" s="33"/>
      <c r="G170" s="29"/>
      <c r="I170" s="22"/>
      <c r="J170" s="22"/>
    </row>
    <row r="171" spans="1:12" ht="15.75" x14ac:dyDescent="0.3">
      <c r="A171" s="148"/>
      <c r="B171" s="5" t="s">
        <v>149</v>
      </c>
      <c r="C171" s="8"/>
      <c r="D171" s="8"/>
      <c r="E171" s="34"/>
      <c r="F171" s="34"/>
      <c r="I171" s="22"/>
      <c r="J171" s="22"/>
    </row>
    <row r="172" spans="1:12" x14ac:dyDescent="0.25">
      <c r="A172" s="149">
        <v>111</v>
      </c>
      <c r="B172" s="15" t="s">
        <v>15</v>
      </c>
      <c r="C172" s="27">
        <f t="shared" ref="C172:D187" si="15">+K23+K66+K120</f>
        <v>704000</v>
      </c>
      <c r="D172" s="27">
        <f t="shared" si="15"/>
        <v>698409.76</v>
      </c>
      <c r="E172" s="29"/>
      <c r="F172" s="30"/>
      <c r="I172" s="22"/>
      <c r="J172" s="22"/>
    </row>
    <row r="173" spans="1:12" x14ac:dyDescent="0.25">
      <c r="A173" s="149">
        <v>113</v>
      </c>
      <c r="B173" s="15" t="s">
        <v>16</v>
      </c>
      <c r="C173" s="27">
        <f t="shared" si="15"/>
        <v>92680.48</v>
      </c>
      <c r="D173" s="27">
        <f t="shared" si="15"/>
        <v>88650.28</v>
      </c>
      <c r="E173" s="29"/>
      <c r="F173" s="30"/>
      <c r="I173" s="22"/>
      <c r="J173" s="22"/>
    </row>
    <row r="174" spans="1:12" x14ac:dyDescent="0.25">
      <c r="A174" s="149">
        <v>122</v>
      </c>
      <c r="B174" s="15" t="s">
        <v>17</v>
      </c>
      <c r="C174" s="27">
        <f t="shared" si="15"/>
        <v>68124.37</v>
      </c>
      <c r="D174" s="27">
        <f t="shared" si="15"/>
        <v>60820.5</v>
      </c>
      <c r="E174" s="29"/>
      <c r="F174" s="30"/>
      <c r="I174" s="22"/>
      <c r="J174" s="22"/>
    </row>
    <row r="175" spans="1:12" x14ac:dyDescent="0.25">
      <c r="A175" s="149">
        <v>163</v>
      </c>
      <c r="B175" s="15" t="s">
        <v>18</v>
      </c>
      <c r="C175" s="27">
        <f t="shared" si="15"/>
        <v>974150</v>
      </c>
      <c r="D175" s="27">
        <f t="shared" si="15"/>
        <v>459667.66</v>
      </c>
      <c r="E175" s="29"/>
      <c r="F175" s="30"/>
    </row>
    <row r="176" spans="1:12" x14ac:dyDescent="0.25">
      <c r="A176" s="149">
        <v>168</v>
      </c>
      <c r="B176" s="15" t="s">
        <v>136</v>
      </c>
      <c r="C176" s="27">
        <f t="shared" si="15"/>
        <v>1000</v>
      </c>
      <c r="D176" s="27">
        <f t="shared" si="15"/>
        <v>0</v>
      </c>
      <c r="E176" s="29"/>
      <c r="F176" s="30"/>
    </row>
    <row r="177" spans="1:6" x14ac:dyDescent="0.25">
      <c r="A177" s="149">
        <v>169</v>
      </c>
      <c r="B177" s="15" t="s">
        <v>137</v>
      </c>
      <c r="C177" s="27">
        <f t="shared" si="15"/>
        <v>24550</v>
      </c>
      <c r="D177" s="27">
        <f t="shared" si="15"/>
        <v>13150</v>
      </c>
      <c r="E177" s="29"/>
      <c r="F177" s="30"/>
    </row>
    <row r="178" spans="1:6" x14ac:dyDescent="0.25">
      <c r="A178" s="149">
        <v>171</v>
      </c>
      <c r="B178" s="15" t="s">
        <v>138</v>
      </c>
      <c r="C178" s="27">
        <f t="shared" si="15"/>
        <v>32880</v>
      </c>
      <c r="D178" s="27">
        <f t="shared" si="15"/>
        <v>25252.5</v>
      </c>
      <c r="E178" s="29"/>
      <c r="F178" s="30"/>
    </row>
    <row r="179" spans="1:6" x14ac:dyDescent="0.25">
      <c r="A179" s="149">
        <v>174</v>
      </c>
      <c r="B179" s="15" t="s">
        <v>19</v>
      </c>
      <c r="C179" s="27">
        <f t="shared" si="15"/>
        <v>94890.94</v>
      </c>
      <c r="D179" s="27">
        <f t="shared" si="15"/>
        <v>76725.279999999999</v>
      </c>
      <c r="E179" s="29"/>
      <c r="F179" s="30"/>
    </row>
    <row r="180" spans="1:6" x14ac:dyDescent="0.25">
      <c r="A180" s="149">
        <v>182</v>
      </c>
      <c r="B180" s="15" t="s">
        <v>20</v>
      </c>
      <c r="C180" s="27">
        <f t="shared" si="15"/>
        <v>2422188</v>
      </c>
      <c r="D180" s="27">
        <f t="shared" si="15"/>
        <v>2155045</v>
      </c>
      <c r="E180" s="29"/>
      <c r="F180" s="30"/>
    </row>
    <row r="181" spans="1:6" x14ac:dyDescent="0.25">
      <c r="A181" s="149">
        <v>197</v>
      </c>
      <c r="B181" s="15" t="s">
        <v>21</v>
      </c>
      <c r="C181" s="27">
        <f t="shared" si="15"/>
        <v>172800</v>
      </c>
      <c r="D181" s="27">
        <f t="shared" si="15"/>
        <v>84000</v>
      </c>
      <c r="E181" s="29"/>
      <c r="F181" s="30"/>
    </row>
    <row r="182" spans="1:6" x14ac:dyDescent="0.25">
      <c r="A182" s="149">
        <v>199</v>
      </c>
      <c r="B182" s="15" t="s">
        <v>22</v>
      </c>
      <c r="C182" s="27">
        <f t="shared" si="15"/>
        <v>604696.4</v>
      </c>
      <c r="D182" s="27">
        <f t="shared" si="15"/>
        <v>451486.05</v>
      </c>
      <c r="E182" s="29"/>
      <c r="F182" s="30"/>
    </row>
    <row r="183" spans="1:6" x14ac:dyDescent="0.25">
      <c r="A183" s="149">
        <v>211</v>
      </c>
      <c r="B183" s="15" t="s">
        <v>25</v>
      </c>
      <c r="C183" s="27">
        <f t="shared" si="15"/>
        <v>410020.25</v>
      </c>
      <c r="D183" s="27">
        <f t="shared" si="15"/>
        <v>258045</v>
      </c>
      <c r="E183" s="29"/>
      <c r="F183" s="30"/>
    </row>
    <row r="184" spans="1:6" x14ac:dyDescent="0.25">
      <c r="A184" s="149">
        <v>232</v>
      </c>
      <c r="B184" s="15" t="s">
        <v>26</v>
      </c>
      <c r="C184" s="27">
        <f t="shared" si="15"/>
        <v>198280</v>
      </c>
      <c r="D184" s="27">
        <f t="shared" si="15"/>
        <v>66623</v>
      </c>
      <c r="E184" s="29"/>
      <c r="F184" s="30"/>
    </row>
    <row r="185" spans="1:6" x14ac:dyDescent="0.25">
      <c r="A185" s="149">
        <v>261</v>
      </c>
      <c r="B185" s="15" t="s">
        <v>27</v>
      </c>
      <c r="C185" s="27">
        <f t="shared" si="15"/>
        <v>1009687.36</v>
      </c>
      <c r="D185" s="27">
        <f t="shared" si="15"/>
        <v>555078.67999999993</v>
      </c>
      <c r="E185" s="29"/>
      <c r="F185" s="30"/>
    </row>
    <row r="186" spans="1:6" x14ac:dyDescent="0.25">
      <c r="A186" s="149">
        <v>262</v>
      </c>
      <c r="B186" s="15" t="s">
        <v>28</v>
      </c>
      <c r="C186" s="27">
        <f t="shared" si="15"/>
        <v>8000</v>
      </c>
      <c r="D186" s="27">
        <f t="shared" si="15"/>
        <v>7947.35</v>
      </c>
      <c r="E186" s="29"/>
      <c r="F186" s="30"/>
    </row>
    <row r="187" spans="1:6" x14ac:dyDescent="0.25">
      <c r="A187" s="149">
        <v>266</v>
      </c>
      <c r="B187" s="15" t="s">
        <v>29</v>
      </c>
      <c r="C187" s="27">
        <f t="shared" si="15"/>
        <v>1429212.26</v>
      </c>
      <c r="D187" s="27">
        <f t="shared" si="15"/>
        <v>1224267.1800000002</v>
      </c>
      <c r="E187" s="29"/>
      <c r="F187" s="30"/>
    </row>
    <row r="188" spans="1:6" x14ac:dyDescent="0.25">
      <c r="A188" s="149">
        <v>267</v>
      </c>
      <c r="B188" s="15" t="s">
        <v>30</v>
      </c>
      <c r="C188" s="27">
        <f t="shared" ref="C188:D197" si="16">+K39+K82+K136</f>
        <v>9000</v>
      </c>
      <c r="D188" s="27">
        <f t="shared" si="16"/>
        <v>8994</v>
      </c>
      <c r="E188" s="29"/>
      <c r="F188" s="30"/>
    </row>
    <row r="189" spans="1:6" x14ac:dyDescent="0.25">
      <c r="A189" s="149">
        <v>268</v>
      </c>
      <c r="B189" s="15" t="s">
        <v>31</v>
      </c>
      <c r="C189" s="27">
        <f t="shared" si="16"/>
        <v>122943.5</v>
      </c>
      <c r="D189" s="27">
        <f t="shared" si="16"/>
        <v>115454</v>
      </c>
      <c r="E189" s="29"/>
      <c r="F189" s="30"/>
    </row>
    <row r="190" spans="1:6" x14ac:dyDescent="0.25">
      <c r="A190" s="149">
        <v>269</v>
      </c>
      <c r="B190" s="15" t="s">
        <v>32</v>
      </c>
      <c r="C190" s="27">
        <f t="shared" si="16"/>
        <v>10000</v>
      </c>
      <c r="D190" s="27">
        <f t="shared" si="16"/>
        <v>9916.0499999999993</v>
      </c>
      <c r="E190" s="29"/>
      <c r="F190" s="30"/>
    </row>
    <row r="191" spans="1:6" x14ac:dyDescent="0.25">
      <c r="A191" s="149">
        <v>289</v>
      </c>
      <c r="B191" s="15" t="s">
        <v>33</v>
      </c>
      <c r="C191" s="27">
        <f t="shared" si="16"/>
        <v>11537</v>
      </c>
      <c r="D191" s="27">
        <f t="shared" si="16"/>
        <v>11237.5</v>
      </c>
      <c r="E191" s="29"/>
      <c r="F191" s="30"/>
    </row>
    <row r="192" spans="1:6" x14ac:dyDescent="0.25">
      <c r="A192" s="149">
        <v>292</v>
      </c>
      <c r="B192" s="15" t="s">
        <v>34</v>
      </c>
      <c r="C192" s="27">
        <f t="shared" si="16"/>
        <v>149896.79</v>
      </c>
      <c r="D192" s="27">
        <f t="shared" si="16"/>
        <v>139282.65</v>
      </c>
      <c r="E192" s="29"/>
      <c r="F192" s="30"/>
    </row>
    <row r="193" spans="1:7" x14ac:dyDescent="0.25">
      <c r="A193" s="149">
        <v>295</v>
      </c>
      <c r="B193" s="15" t="s">
        <v>35</v>
      </c>
      <c r="C193" s="27">
        <f t="shared" si="16"/>
        <v>20762705.059999999</v>
      </c>
      <c r="D193" s="27">
        <f t="shared" si="16"/>
        <v>13032260.709999999</v>
      </c>
      <c r="E193" s="29"/>
      <c r="F193" s="30"/>
      <c r="G193" s="38"/>
    </row>
    <row r="194" spans="1:7" x14ac:dyDescent="0.25">
      <c r="A194" s="149">
        <v>297</v>
      </c>
      <c r="B194" s="15" t="s">
        <v>36</v>
      </c>
      <c r="C194" s="27">
        <f t="shared" si="16"/>
        <v>18945.440000000002</v>
      </c>
      <c r="D194" s="27">
        <f t="shared" si="16"/>
        <v>18942.45</v>
      </c>
      <c r="E194" s="29"/>
      <c r="F194" s="30"/>
    </row>
    <row r="195" spans="1:7" x14ac:dyDescent="0.25">
      <c r="A195" s="149">
        <v>298</v>
      </c>
      <c r="B195" s="15" t="s">
        <v>37</v>
      </c>
      <c r="C195" s="27">
        <f t="shared" si="16"/>
        <v>309801.64</v>
      </c>
      <c r="D195" s="27">
        <f t="shared" si="16"/>
        <v>282867.15999999997</v>
      </c>
      <c r="E195" s="29"/>
      <c r="F195" s="30"/>
    </row>
    <row r="196" spans="1:7" x14ac:dyDescent="0.25">
      <c r="A196" s="149">
        <v>299</v>
      </c>
      <c r="B196" s="15" t="s">
        <v>38</v>
      </c>
      <c r="C196" s="27">
        <f t="shared" si="16"/>
        <v>171873.73</v>
      </c>
      <c r="D196" s="27">
        <f t="shared" si="16"/>
        <v>228904.04</v>
      </c>
      <c r="E196" s="29"/>
      <c r="F196" s="30"/>
    </row>
    <row r="197" spans="1:7" x14ac:dyDescent="0.25">
      <c r="A197" s="149">
        <v>323</v>
      </c>
      <c r="B197" s="15" t="s">
        <v>40</v>
      </c>
      <c r="C197" s="27">
        <f t="shared" si="16"/>
        <v>2500000</v>
      </c>
      <c r="D197" s="27">
        <f t="shared" si="16"/>
        <v>162920</v>
      </c>
      <c r="E197" s="29"/>
      <c r="F197" s="30"/>
    </row>
    <row r="198" spans="1:7" ht="15.75" x14ac:dyDescent="0.3">
      <c r="A198" s="21"/>
      <c r="B198" s="5" t="s">
        <v>51</v>
      </c>
      <c r="C198" s="8">
        <f>SUM(C172:C197)</f>
        <v>32313863.219999999</v>
      </c>
      <c r="D198" s="8">
        <f>SUM(D172:D197)</f>
        <v>20235946.799999997</v>
      </c>
    </row>
    <row r="199" spans="1:7" ht="15.75" x14ac:dyDescent="0.3">
      <c r="A199" s="21"/>
      <c r="B199" s="5" t="s">
        <v>52</v>
      </c>
      <c r="C199" s="8">
        <f>+C198+C169</f>
        <v>65273546.450000003</v>
      </c>
      <c r="D199" s="8">
        <f>D198+D169</f>
        <v>52909117.329999998</v>
      </c>
      <c r="E199" s="29"/>
      <c r="F199" s="29"/>
      <c r="G199" s="29"/>
    </row>
    <row r="200" spans="1:7" ht="15.75" x14ac:dyDescent="0.3">
      <c r="A200" s="22"/>
      <c r="B200" s="170"/>
      <c r="C200" s="41"/>
      <c r="D200" s="42"/>
    </row>
    <row r="201" spans="1:7" ht="15.75" x14ac:dyDescent="0.3">
      <c r="A201" s="22"/>
      <c r="B201" s="170"/>
      <c r="C201" s="43"/>
      <c r="D201" s="44"/>
    </row>
    <row r="202" spans="1:7" ht="15.75" x14ac:dyDescent="0.3">
      <c r="A202" s="22"/>
      <c r="B202" s="170"/>
      <c r="C202" s="43"/>
      <c r="D202" s="44"/>
    </row>
    <row r="203" spans="1:7" ht="15.75" x14ac:dyDescent="0.3">
      <c r="B203" s="170"/>
      <c r="C203" s="43"/>
      <c r="D203" s="44"/>
    </row>
    <row r="204" spans="1:7" ht="15.75" x14ac:dyDescent="0.3">
      <c r="B204" s="170"/>
      <c r="C204" s="43"/>
      <c r="D204" s="44"/>
    </row>
    <row r="205" spans="1:7" ht="15.75" x14ac:dyDescent="0.3">
      <c r="B205" s="170"/>
      <c r="C205" s="43"/>
      <c r="D205" s="44"/>
    </row>
    <row r="206" spans="1:7" ht="15.75" x14ac:dyDescent="0.3">
      <c r="B206" s="170"/>
      <c r="C206" s="43"/>
      <c r="D206" s="44"/>
    </row>
    <row r="207" spans="1:7" ht="15.75" x14ac:dyDescent="0.3">
      <c r="B207" s="170"/>
      <c r="C207" s="43"/>
      <c r="D207" s="44"/>
    </row>
    <row r="208" spans="1:7" x14ac:dyDescent="0.25">
      <c r="B208" s="28"/>
      <c r="C208" s="45"/>
      <c r="D208" s="41"/>
    </row>
    <row r="212" spans="2:12" x14ac:dyDescent="0.25">
      <c r="B212" s="46" t="s">
        <v>53</v>
      </c>
      <c r="D212" s="133" t="s">
        <v>54</v>
      </c>
      <c r="E212" s="133"/>
      <c r="F212" s="133"/>
      <c r="G212" s="28" t="s">
        <v>55</v>
      </c>
      <c r="I212" t="s">
        <v>59</v>
      </c>
    </row>
    <row r="213" spans="2:12" x14ac:dyDescent="0.25">
      <c r="D213" s="349" t="s">
        <v>56</v>
      </c>
      <c r="E213" s="349"/>
      <c r="F213" s="349"/>
      <c r="G213" s="28"/>
      <c r="H213" s="28"/>
      <c r="I213" s="28" t="s">
        <v>156</v>
      </c>
      <c r="J213" s="28"/>
      <c r="K213" s="28"/>
      <c r="L213" s="28"/>
    </row>
    <row r="214" spans="2:12" x14ac:dyDescent="0.25">
      <c r="D214" s="349" t="s">
        <v>57</v>
      </c>
      <c r="E214" s="349"/>
      <c r="F214" s="349"/>
      <c r="G214" s="28"/>
      <c r="H214" s="28"/>
      <c r="I214" s="28" t="s">
        <v>157</v>
      </c>
      <c r="J214" s="28"/>
      <c r="K214" s="28"/>
      <c r="L214" s="28"/>
    </row>
    <row r="215" spans="2:12" x14ac:dyDescent="0.25">
      <c r="D215" s="47"/>
      <c r="E215" s="47"/>
      <c r="H215" s="28"/>
      <c r="I215" s="28"/>
      <c r="J215" s="28"/>
    </row>
    <row r="216" spans="2:12" x14ac:dyDescent="0.25">
      <c r="B216" s="46" t="s">
        <v>58</v>
      </c>
      <c r="D216" s="28" t="s">
        <v>158</v>
      </c>
      <c r="H216" s="48"/>
      <c r="I216" s="48"/>
      <c r="J216" s="48"/>
      <c r="K216" s="350"/>
      <c r="L216" s="350"/>
    </row>
  </sheetData>
  <mergeCells count="29">
    <mergeCell ref="C167:D167"/>
    <mergeCell ref="D213:F213"/>
    <mergeCell ref="D214:F214"/>
    <mergeCell ref="K216:L216"/>
    <mergeCell ref="A111:L111"/>
    <mergeCell ref="C112:D112"/>
    <mergeCell ref="E112:F112"/>
    <mergeCell ref="G112:H112"/>
    <mergeCell ref="I112:J112"/>
    <mergeCell ref="K112:L112"/>
    <mergeCell ref="N15:O15"/>
    <mergeCell ref="P15:Q15"/>
    <mergeCell ref="R15:S15"/>
    <mergeCell ref="A56:L56"/>
    <mergeCell ref="C57:D57"/>
    <mergeCell ref="E57:F57"/>
    <mergeCell ref="G57:H57"/>
    <mergeCell ref="I57:J57"/>
    <mergeCell ref="K57:L57"/>
    <mergeCell ref="C15:D15"/>
    <mergeCell ref="E15:F15"/>
    <mergeCell ref="G15:H15"/>
    <mergeCell ref="I15:J15"/>
    <mergeCell ref="K15:L15"/>
    <mergeCell ref="K8:L8"/>
    <mergeCell ref="A10:L10"/>
    <mergeCell ref="A11:L11"/>
    <mergeCell ref="A12:L12"/>
    <mergeCell ref="A14:L14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1"/>
  <sheetViews>
    <sheetView topLeftCell="A216" workbookViewId="0">
      <selection activeCell="B217" sqref="B217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331" t="s">
        <v>159</v>
      </c>
      <c r="J8" s="332"/>
    </row>
    <row r="9" spans="1:10" ht="5.25" customHeight="1" x14ac:dyDescent="0.25"/>
    <row r="10" spans="1:10" x14ac:dyDescent="0.25">
      <c r="A10" s="333" t="s">
        <v>1</v>
      </c>
      <c r="B10" s="333"/>
      <c r="C10" s="333"/>
      <c r="D10" s="333"/>
      <c r="E10" s="333"/>
      <c r="F10" s="333"/>
      <c r="G10" s="333"/>
      <c r="H10" s="333"/>
      <c r="I10" s="333"/>
      <c r="J10" s="333"/>
    </row>
    <row r="11" spans="1:10" x14ac:dyDescent="0.25">
      <c r="A11" s="334" t="s">
        <v>2</v>
      </c>
      <c r="B11" s="334"/>
      <c r="C11" s="334"/>
      <c r="D11" s="334"/>
      <c r="E11" s="334"/>
      <c r="F11" s="334"/>
      <c r="G11" s="334"/>
      <c r="H11" s="334"/>
      <c r="I11" s="334"/>
      <c r="J11" s="334"/>
    </row>
    <row r="12" spans="1:10" x14ac:dyDescent="0.25">
      <c r="A12" s="335" t="s">
        <v>3</v>
      </c>
      <c r="B12" s="334"/>
      <c r="C12" s="334"/>
      <c r="D12" s="334"/>
      <c r="E12" s="334"/>
      <c r="F12" s="334"/>
      <c r="G12" s="334"/>
      <c r="H12" s="334"/>
      <c r="I12" s="334"/>
      <c r="J12" s="334"/>
    </row>
    <row r="13" spans="1:10" ht="4.5" customHeight="1" x14ac:dyDescent="0.25">
      <c r="A13" s="170"/>
      <c r="B13" s="170"/>
      <c r="C13" s="170"/>
      <c r="D13" s="170"/>
      <c r="E13" s="170"/>
      <c r="F13" s="170"/>
      <c r="G13" s="170"/>
      <c r="H13" s="170"/>
      <c r="I13" s="170"/>
      <c r="J13" s="170"/>
    </row>
    <row r="14" spans="1:10" ht="16.5" hidden="1" thickBot="1" x14ac:dyDescent="0.3">
      <c r="A14" s="336" t="s">
        <v>60</v>
      </c>
      <c r="B14" s="336"/>
      <c r="C14" s="336"/>
      <c r="D14" s="336"/>
      <c r="E14" s="336"/>
      <c r="F14" s="336"/>
      <c r="G14" s="336"/>
      <c r="H14" s="336"/>
      <c r="I14" s="336"/>
      <c r="J14" s="336"/>
    </row>
    <row r="15" spans="1:10" ht="30.75" hidden="1" customHeight="1" thickBot="1" x14ac:dyDescent="0.35">
      <c r="A15" s="2" t="s">
        <v>4</v>
      </c>
      <c r="B15" s="3" t="s">
        <v>5</v>
      </c>
      <c r="C15" s="343" t="s">
        <v>6</v>
      </c>
      <c r="D15" s="344"/>
      <c r="E15" s="343" t="s">
        <v>7</v>
      </c>
      <c r="F15" s="345"/>
      <c r="G15" s="343" t="s">
        <v>8</v>
      </c>
      <c r="H15" s="344"/>
      <c r="I15" s="343" t="s">
        <v>9</v>
      </c>
      <c r="J15" s="344"/>
    </row>
    <row r="16" spans="1:10" ht="15.75" hidden="1" x14ac:dyDescent="0.3">
      <c r="A16" s="4"/>
      <c r="B16" s="5"/>
      <c r="C16" s="6" t="s">
        <v>11</v>
      </c>
      <c r="D16" s="6" t="s">
        <v>12</v>
      </c>
      <c r="E16" s="6" t="s">
        <v>11</v>
      </c>
      <c r="F16" s="6" t="s">
        <v>12</v>
      </c>
      <c r="G16" s="6" t="s">
        <v>11</v>
      </c>
      <c r="H16" s="6" t="s">
        <v>12</v>
      </c>
      <c r="I16" s="6" t="s">
        <v>11</v>
      </c>
      <c r="J16" s="6" t="s">
        <v>12</v>
      </c>
    </row>
    <row r="17" spans="1:10" ht="15.75" hidden="1" x14ac:dyDescent="0.3">
      <c r="A17" s="7"/>
      <c r="B17" s="5" t="s">
        <v>13</v>
      </c>
      <c r="C17" s="8">
        <v>1764858.42</v>
      </c>
      <c r="D17" s="8">
        <v>1492317.42</v>
      </c>
      <c r="E17" s="8">
        <v>1764858.42</v>
      </c>
      <c r="F17" s="8">
        <v>1792563.63</v>
      </c>
      <c r="G17" s="8">
        <v>1764858.42</v>
      </c>
      <c r="H17" s="8">
        <v>1578007.92</v>
      </c>
      <c r="I17" s="8">
        <v>1764858.42</v>
      </c>
      <c r="J17" s="8">
        <v>1803793.55</v>
      </c>
    </row>
    <row r="18" spans="1:10" ht="15.75" hidden="1" x14ac:dyDescent="0.3">
      <c r="A18" s="31"/>
      <c r="B18" s="5"/>
      <c r="C18" s="32"/>
      <c r="D18" s="31"/>
      <c r="E18" s="49"/>
      <c r="F18" s="49"/>
      <c r="G18" s="31"/>
      <c r="H18" s="49"/>
      <c r="I18" s="31"/>
      <c r="J18" s="49"/>
    </row>
    <row r="19" spans="1:10" ht="15.75" hidden="1" x14ac:dyDescent="0.3">
      <c r="A19" s="31"/>
      <c r="B19" s="5" t="s">
        <v>14</v>
      </c>
      <c r="C19" s="8">
        <f t="shared" ref="C19:J19" si="0">+C27+C43</f>
        <v>2818474.9200000004</v>
      </c>
      <c r="D19" s="8">
        <f t="shared" si="0"/>
        <v>0</v>
      </c>
      <c r="E19" s="8">
        <f t="shared" si="0"/>
        <v>2818474.9200000004</v>
      </c>
      <c r="F19" s="8">
        <f t="shared" si="0"/>
        <v>67111.01999999999</v>
      </c>
      <c r="G19" s="8">
        <f t="shared" si="0"/>
        <v>2818474.9200000004</v>
      </c>
      <c r="H19" s="8">
        <f t="shared" si="0"/>
        <v>58543.64</v>
      </c>
      <c r="I19" s="8">
        <f t="shared" si="0"/>
        <v>2818474.9200000004</v>
      </c>
      <c r="J19" s="8">
        <f t="shared" si="0"/>
        <v>3743927.3</v>
      </c>
    </row>
    <row r="20" spans="1:10" hidden="1" x14ac:dyDescent="0.25">
      <c r="A20" s="35"/>
      <c r="B20" s="15" t="s">
        <v>15</v>
      </c>
      <c r="C20" s="27">
        <v>62500</v>
      </c>
      <c r="D20" s="27"/>
      <c r="E20" s="27">
        <v>62500</v>
      </c>
      <c r="F20" s="27">
        <v>56112.02</v>
      </c>
      <c r="G20" s="27">
        <v>62500</v>
      </c>
      <c r="H20" s="27"/>
      <c r="I20" s="27">
        <v>62500</v>
      </c>
      <c r="J20" s="27">
        <v>68083.009999999995</v>
      </c>
    </row>
    <row r="21" spans="1:10" hidden="1" x14ac:dyDescent="0.25">
      <c r="A21" s="35"/>
      <c r="B21" s="15" t="s">
        <v>16</v>
      </c>
      <c r="C21" s="27">
        <v>7500</v>
      </c>
      <c r="D21" s="27"/>
      <c r="E21" s="27">
        <v>7500</v>
      </c>
      <c r="F21" s="27">
        <v>10999</v>
      </c>
      <c r="G21" s="27">
        <v>7500</v>
      </c>
      <c r="H21" s="27">
        <v>11011</v>
      </c>
      <c r="I21" s="27">
        <v>7500</v>
      </c>
      <c r="J21" s="27">
        <v>10992</v>
      </c>
    </row>
    <row r="22" spans="1:10" hidden="1" x14ac:dyDescent="0.25">
      <c r="A22" s="35"/>
      <c r="B22" s="15" t="s">
        <v>17</v>
      </c>
      <c r="C22" s="27">
        <v>8133.97</v>
      </c>
      <c r="D22" s="27"/>
      <c r="E22" s="27">
        <v>8133.97</v>
      </c>
      <c r="F22" s="27"/>
      <c r="G22" s="27">
        <v>8133.97</v>
      </c>
      <c r="H22" s="27"/>
      <c r="I22" s="27">
        <v>8133.97</v>
      </c>
      <c r="J22" s="27">
        <v>4358</v>
      </c>
    </row>
    <row r="23" spans="1:10" hidden="1" x14ac:dyDescent="0.25">
      <c r="A23" s="35"/>
      <c r="B23" s="15" t="s">
        <v>18</v>
      </c>
      <c r="C23" s="27">
        <v>33333.33</v>
      </c>
      <c r="D23" s="27"/>
      <c r="E23" s="27">
        <v>33333.33</v>
      </c>
      <c r="F23" s="27"/>
      <c r="G23" s="27">
        <v>33333.33</v>
      </c>
      <c r="H23" s="27"/>
      <c r="I23" s="27">
        <v>33333.33</v>
      </c>
      <c r="J23" s="27">
        <v>45020</v>
      </c>
    </row>
    <row r="24" spans="1:10" hidden="1" x14ac:dyDescent="0.25">
      <c r="A24" s="35"/>
      <c r="B24" s="15" t="s">
        <v>20</v>
      </c>
      <c r="C24" s="27">
        <v>165141.75</v>
      </c>
      <c r="D24" s="27"/>
      <c r="E24" s="27">
        <v>165141.75</v>
      </c>
      <c r="F24" s="27"/>
      <c r="G24" s="27">
        <v>165141.75</v>
      </c>
      <c r="H24" s="27">
        <v>1000</v>
      </c>
      <c r="I24" s="27">
        <v>165141.75</v>
      </c>
      <c r="J24" s="27">
        <v>26842.86</v>
      </c>
    </row>
    <row r="25" spans="1:10" hidden="1" x14ac:dyDescent="0.25">
      <c r="A25" s="35"/>
      <c r="B25" s="15" t="s">
        <v>21</v>
      </c>
      <c r="C25" s="27">
        <v>40000</v>
      </c>
      <c r="D25" s="27"/>
      <c r="E25" s="27">
        <v>40000</v>
      </c>
      <c r="F25" s="27"/>
      <c r="G25" s="27">
        <v>40000</v>
      </c>
      <c r="H25" s="27"/>
      <c r="I25" s="27">
        <v>40000</v>
      </c>
      <c r="J25" s="27">
        <v>76240</v>
      </c>
    </row>
    <row r="26" spans="1:10" hidden="1" x14ac:dyDescent="0.25">
      <c r="A26" s="35"/>
      <c r="B26" s="15" t="s">
        <v>22</v>
      </c>
      <c r="C26" s="27">
        <v>26305.03</v>
      </c>
      <c r="D26" s="27"/>
      <c r="E26" s="27">
        <v>26305.03</v>
      </c>
      <c r="F26" s="27"/>
      <c r="G26" s="27">
        <v>26305.03</v>
      </c>
      <c r="H26" s="27">
        <v>46532.639999999999</v>
      </c>
      <c r="I26" s="27">
        <v>26305.03</v>
      </c>
      <c r="J26" s="27">
        <v>55063.68</v>
      </c>
    </row>
    <row r="27" spans="1:10" ht="16.5" hidden="1" thickBot="1" x14ac:dyDescent="0.35">
      <c r="A27" s="35"/>
      <c r="B27" s="17" t="s">
        <v>23</v>
      </c>
      <c r="C27" s="36">
        <f t="shared" ref="C27:J27" si="1">SUM(C20:C26)</f>
        <v>342914.07999999996</v>
      </c>
      <c r="D27" s="36">
        <f t="shared" si="1"/>
        <v>0</v>
      </c>
      <c r="E27" s="36">
        <f t="shared" si="1"/>
        <v>342914.07999999996</v>
      </c>
      <c r="F27" s="36">
        <f t="shared" si="1"/>
        <v>67111.01999999999</v>
      </c>
      <c r="G27" s="36">
        <f t="shared" si="1"/>
        <v>342914.07999999996</v>
      </c>
      <c r="H27" s="36">
        <f t="shared" si="1"/>
        <v>58543.64</v>
      </c>
      <c r="I27" s="36">
        <f t="shared" si="1"/>
        <v>342914.07999999996</v>
      </c>
      <c r="J27" s="36">
        <f t="shared" si="1"/>
        <v>286599.55</v>
      </c>
    </row>
    <row r="28" spans="1:10" ht="15.75" hidden="1" x14ac:dyDescent="0.3">
      <c r="A28" s="35"/>
      <c r="B28" s="18" t="s">
        <v>24</v>
      </c>
      <c r="C28" s="37"/>
      <c r="D28" s="37"/>
      <c r="E28" s="37"/>
      <c r="F28" s="37"/>
      <c r="G28" s="37"/>
      <c r="H28" s="37"/>
      <c r="I28" s="37"/>
      <c r="J28" s="37"/>
    </row>
    <row r="29" spans="1:10" hidden="1" x14ac:dyDescent="0.25">
      <c r="A29" s="35"/>
      <c r="B29" s="15" t="s">
        <v>25</v>
      </c>
      <c r="C29" s="27">
        <v>60936.45</v>
      </c>
      <c r="D29" s="27"/>
      <c r="E29" s="27">
        <v>60936.45</v>
      </c>
      <c r="F29" s="27"/>
      <c r="G29" s="27">
        <v>60936.45</v>
      </c>
      <c r="H29" s="27"/>
      <c r="I29" s="27">
        <v>60936.45</v>
      </c>
      <c r="J29" s="27">
        <v>202940.25</v>
      </c>
    </row>
    <row r="30" spans="1:10" hidden="1" x14ac:dyDescent="0.25">
      <c r="A30" s="35"/>
      <c r="B30" s="15" t="s">
        <v>26</v>
      </c>
      <c r="C30" s="27">
        <v>600</v>
      </c>
      <c r="D30" s="27"/>
      <c r="E30" s="27">
        <v>600</v>
      </c>
      <c r="F30" s="27"/>
      <c r="G30" s="27">
        <v>600</v>
      </c>
      <c r="H30" s="27"/>
      <c r="I30" s="27">
        <v>600</v>
      </c>
      <c r="J30" s="27"/>
    </row>
    <row r="31" spans="1:10" hidden="1" x14ac:dyDescent="0.25">
      <c r="A31" s="35"/>
      <c r="B31" s="15" t="s">
        <v>49</v>
      </c>
      <c r="C31" s="27">
        <v>945.42</v>
      </c>
      <c r="D31" s="27"/>
      <c r="E31" s="27">
        <v>945.42</v>
      </c>
      <c r="F31" s="27"/>
      <c r="G31" s="27">
        <v>945.42</v>
      </c>
      <c r="H31" s="27"/>
      <c r="I31" s="27">
        <v>945.42</v>
      </c>
      <c r="J31" s="27"/>
    </row>
    <row r="32" spans="1:10" hidden="1" x14ac:dyDescent="0.25">
      <c r="A32" s="35"/>
      <c r="B32" s="15" t="s">
        <v>27</v>
      </c>
      <c r="C32" s="27">
        <v>169652.57</v>
      </c>
      <c r="D32" s="27"/>
      <c r="E32" s="27">
        <v>169652.57</v>
      </c>
      <c r="F32" s="27"/>
      <c r="G32" s="27">
        <v>169652.57</v>
      </c>
      <c r="H32" s="27"/>
      <c r="I32" s="27">
        <v>169652.57</v>
      </c>
      <c r="J32" s="27">
        <v>178282.05</v>
      </c>
    </row>
    <row r="33" spans="1:10" hidden="1" x14ac:dyDescent="0.25">
      <c r="A33" s="35"/>
      <c r="B33" s="15" t="s">
        <v>28</v>
      </c>
      <c r="C33" s="27">
        <v>912</v>
      </c>
      <c r="D33" s="27"/>
      <c r="E33" s="27">
        <v>912</v>
      </c>
      <c r="F33" s="27"/>
      <c r="G33" s="27">
        <v>912</v>
      </c>
      <c r="H33" s="27"/>
      <c r="I33" s="27">
        <v>912</v>
      </c>
      <c r="J33" s="27"/>
    </row>
    <row r="34" spans="1:10" hidden="1" x14ac:dyDescent="0.25">
      <c r="A34" s="35"/>
      <c r="B34" s="15" t="s">
        <v>29</v>
      </c>
      <c r="C34" s="27">
        <v>427229.65</v>
      </c>
      <c r="D34" s="27"/>
      <c r="E34" s="27">
        <v>427229.65</v>
      </c>
      <c r="F34" s="27"/>
      <c r="G34" s="27">
        <v>427229.65</v>
      </c>
      <c r="H34" s="27"/>
      <c r="I34" s="27">
        <v>427229.65</v>
      </c>
      <c r="J34" s="27">
        <v>1425199.8</v>
      </c>
    </row>
    <row r="35" spans="1:10" hidden="1" x14ac:dyDescent="0.25">
      <c r="A35" s="35"/>
      <c r="B35" s="15" t="s">
        <v>30</v>
      </c>
      <c r="C35" s="27">
        <v>100</v>
      </c>
      <c r="D35" s="27"/>
      <c r="E35" s="27">
        <v>100</v>
      </c>
      <c r="F35" s="27"/>
      <c r="G35" s="27">
        <v>100</v>
      </c>
      <c r="H35" s="27"/>
      <c r="I35" s="27">
        <v>100</v>
      </c>
      <c r="J35" s="27"/>
    </row>
    <row r="36" spans="1:10" hidden="1" x14ac:dyDescent="0.25">
      <c r="A36" s="35"/>
      <c r="B36" s="15" t="s">
        <v>31</v>
      </c>
      <c r="C36" s="27">
        <v>13579.7</v>
      </c>
      <c r="D36" s="27"/>
      <c r="E36" s="27">
        <v>13579.7</v>
      </c>
      <c r="F36" s="27"/>
      <c r="G36" s="27">
        <v>13579.7</v>
      </c>
      <c r="H36" s="27"/>
      <c r="I36" s="27">
        <v>13579.7</v>
      </c>
      <c r="J36" s="27">
        <v>75162.240000000005</v>
      </c>
    </row>
    <row r="37" spans="1:10" hidden="1" x14ac:dyDescent="0.25">
      <c r="A37" s="35"/>
      <c r="B37" s="15" t="s">
        <v>33</v>
      </c>
      <c r="C37" s="27">
        <v>310</v>
      </c>
      <c r="D37" s="27"/>
      <c r="E37" s="27">
        <v>310</v>
      </c>
      <c r="F37" s="27"/>
      <c r="G37" s="27">
        <v>310</v>
      </c>
      <c r="H37" s="27"/>
      <c r="I37" s="27">
        <v>310</v>
      </c>
      <c r="J37" s="27"/>
    </row>
    <row r="38" spans="1:10" hidden="1" x14ac:dyDescent="0.25">
      <c r="A38" s="35"/>
      <c r="B38" s="15" t="s">
        <v>34</v>
      </c>
      <c r="C38" s="27">
        <v>10809.43</v>
      </c>
      <c r="D38" s="27"/>
      <c r="E38" s="27">
        <v>10809.43</v>
      </c>
      <c r="F38" s="27"/>
      <c r="G38" s="27">
        <v>10809.43</v>
      </c>
      <c r="H38" s="27"/>
      <c r="I38" s="27">
        <v>10809.43</v>
      </c>
      <c r="J38" s="27">
        <v>14528.6</v>
      </c>
    </row>
    <row r="39" spans="1:10" hidden="1" x14ac:dyDescent="0.25">
      <c r="A39" s="35"/>
      <c r="B39" s="15" t="s">
        <v>35</v>
      </c>
      <c r="C39" s="27">
        <v>1780006.32</v>
      </c>
      <c r="D39" s="27"/>
      <c r="E39" s="27">
        <v>1780006.32</v>
      </c>
      <c r="F39" s="27"/>
      <c r="G39" s="27">
        <v>1780006.32</v>
      </c>
      <c r="H39" s="27"/>
      <c r="I39" s="27">
        <v>1780006.32</v>
      </c>
      <c r="J39" s="27">
        <v>1545914.81</v>
      </c>
    </row>
    <row r="40" spans="1:10" hidden="1" x14ac:dyDescent="0.25">
      <c r="A40" s="35"/>
      <c r="B40" s="15" t="s">
        <v>36</v>
      </c>
      <c r="C40" s="27">
        <v>2208.6999999999998</v>
      </c>
      <c r="D40" s="27"/>
      <c r="E40" s="27">
        <v>2208.6999999999998</v>
      </c>
      <c r="F40" s="27"/>
      <c r="G40" s="27">
        <v>2208.6999999999998</v>
      </c>
      <c r="H40" s="27"/>
      <c r="I40" s="27">
        <v>2208.6999999999998</v>
      </c>
      <c r="J40" s="27">
        <v>15300</v>
      </c>
    </row>
    <row r="41" spans="1:10" hidden="1" x14ac:dyDescent="0.25">
      <c r="A41" s="35"/>
      <c r="B41" s="15" t="s">
        <v>37</v>
      </c>
      <c r="C41" s="27">
        <v>8105.1</v>
      </c>
      <c r="D41" s="27"/>
      <c r="E41" s="27">
        <v>8105.1</v>
      </c>
      <c r="F41" s="27"/>
      <c r="G41" s="27">
        <v>8105.1</v>
      </c>
      <c r="H41" s="27"/>
      <c r="I41" s="27">
        <v>8105.1</v>
      </c>
      <c r="J41" s="27"/>
    </row>
    <row r="42" spans="1:10" hidden="1" x14ac:dyDescent="0.25">
      <c r="A42" s="35"/>
      <c r="B42" s="15" t="s">
        <v>38</v>
      </c>
      <c r="C42" s="27">
        <v>165.5</v>
      </c>
      <c r="D42" s="27"/>
      <c r="E42" s="27">
        <v>165.5</v>
      </c>
      <c r="F42" s="27"/>
      <c r="G42" s="27">
        <v>165.5</v>
      </c>
      <c r="H42" s="27"/>
      <c r="I42" s="27">
        <v>165.5</v>
      </c>
      <c r="J42" s="27"/>
    </row>
    <row r="43" spans="1:10" ht="16.5" hidden="1" thickBot="1" x14ac:dyDescent="0.35">
      <c r="A43" s="35"/>
      <c r="B43" s="20" t="s">
        <v>39</v>
      </c>
      <c r="C43" s="36">
        <f t="shared" ref="C43:J43" si="2">SUM(C29:C42)</f>
        <v>2475560.8400000003</v>
      </c>
      <c r="D43" s="36">
        <f t="shared" si="2"/>
        <v>0</v>
      </c>
      <c r="E43" s="36">
        <f t="shared" si="2"/>
        <v>2475560.8400000003</v>
      </c>
      <c r="F43" s="36">
        <f t="shared" si="2"/>
        <v>0</v>
      </c>
      <c r="G43" s="36">
        <f t="shared" si="2"/>
        <v>2475560.8400000003</v>
      </c>
      <c r="H43" s="36">
        <f t="shared" si="2"/>
        <v>0</v>
      </c>
      <c r="I43" s="36">
        <f t="shared" si="2"/>
        <v>2475560.8400000003</v>
      </c>
      <c r="J43" s="36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336" t="s">
        <v>61</v>
      </c>
      <c r="B46" s="336"/>
      <c r="C46" s="336"/>
      <c r="D46" s="336"/>
      <c r="E46" s="336"/>
      <c r="F46" s="336"/>
      <c r="G46" s="336"/>
      <c r="H46" s="336"/>
      <c r="I46" s="336"/>
      <c r="J46" s="336"/>
    </row>
    <row r="47" spans="1:10" ht="28.5" hidden="1" customHeight="1" x14ac:dyDescent="0.25">
      <c r="A47" s="98" t="s">
        <v>4</v>
      </c>
      <c r="B47" s="50" t="s">
        <v>62</v>
      </c>
      <c r="C47" s="351" t="s">
        <v>63</v>
      </c>
      <c r="D47" s="352"/>
      <c r="E47" s="351" t="s">
        <v>64</v>
      </c>
      <c r="F47" s="353"/>
      <c r="G47" s="173" t="s">
        <v>65</v>
      </c>
      <c r="H47" s="174"/>
      <c r="I47" s="174"/>
      <c r="J47" s="174"/>
    </row>
    <row r="48" spans="1:10" hidden="1" x14ac:dyDescent="0.25">
      <c r="A48" s="172"/>
      <c r="B48" s="51" t="s">
        <v>66</v>
      </c>
      <c r="C48" s="172" t="s">
        <v>67</v>
      </c>
      <c r="D48" s="172" t="s">
        <v>68</v>
      </c>
      <c r="E48" s="172" t="s">
        <v>67</v>
      </c>
      <c r="F48" s="172" t="s">
        <v>68</v>
      </c>
      <c r="G48" s="172" t="s">
        <v>67</v>
      </c>
      <c r="H48" s="172" t="s">
        <v>68</v>
      </c>
      <c r="I48" s="172"/>
      <c r="J48" s="172"/>
    </row>
    <row r="49" spans="1:10" hidden="1" x14ac:dyDescent="0.25">
      <c r="A49" s="39"/>
      <c r="B49" s="39"/>
      <c r="C49" s="39"/>
      <c r="D49" s="39"/>
      <c r="E49" s="39"/>
      <c r="F49" s="39"/>
      <c r="G49" s="39"/>
      <c r="H49" s="39"/>
      <c r="I49" s="39"/>
      <c r="J49" s="39"/>
    </row>
    <row r="50" spans="1:10" hidden="1" x14ac:dyDescent="0.25">
      <c r="A50" s="39"/>
      <c r="B50" s="39"/>
      <c r="C50" s="39"/>
      <c r="D50" s="39"/>
      <c r="E50" s="39"/>
      <c r="F50" s="39"/>
      <c r="G50" s="39"/>
      <c r="H50" s="39"/>
      <c r="I50" s="39"/>
      <c r="J50" s="39"/>
    </row>
    <row r="51" spans="1:10" hidden="1" x14ac:dyDescent="0.25">
      <c r="A51" s="39"/>
      <c r="B51" s="51" t="s">
        <v>69</v>
      </c>
      <c r="C51" s="39"/>
      <c r="D51" s="39"/>
      <c r="E51" s="39"/>
      <c r="F51" s="39"/>
      <c r="G51" s="39"/>
      <c r="H51" s="39"/>
      <c r="I51" s="39"/>
      <c r="J51" s="39"/>
    </row>
    <row r="52" spans="1:10" hidden="1" x14ac:dyDescent="0.25">
      <c r="A52" s="39"/>
      <c r="B52" s="39" t="s">
        <v>70</v>
      </c>
      <c r="C52" s="39"/>
      <c r="D52" s="39"/>
      <c r="E52" s="39"/>
      <c r="F52" s="39"/>
      <c r="G52" s="39"/>
      <c r="H52" s="39"/>
      <c r="I52" s="39"/>
      <c r="J52" s="39"/>
    </row>
    <row r="53" spans="1:10" hidden="1" x14ac:dyDescent="0.25">
      <c r="A53" s="39"/>
      <c r="B53" s="39"/>
      <c r="C53" s="39"/>
      <c r="D53" s="39"/>
      <c r="E53" s="39"/>
      <c r="F53" s="39"/>
      <c r="G53" s="39"/>
      <c r="H53" s="39"/>
      <c r="I53" s="39"/>
      <c r="J53" s="39"/>
    </row>
    <row r="54" spans="1:10" hidden="1" x14ac:dyDescent="0.25">
      <c r="A54" s="39"/>
      <c r="B54" s="39"/>
      <c r="C54" s="39"/>
      <c r="D54" s="39"/>
      <c r="E54" s="39"/>
      <c r="F54" s="39"/>
      <c r="G54" s="39"/>
      <c r="H54" s="39"/>
      <c r="I54" s="39"/>
      <c r="J54" s="39"/>
    </row>
    <row r="55" spans="1:10" hidden="1" x14ac:dyDescent="0.25">
      <c r="A55" s="39"/>
      <c r="B55" s="39"/>
      <c r="C55" s="39"/>
      <c r="D55" s="39"/>
      <c r="E55" s="39"/>
      <c r="F55" s="39"/>
      <c r="G55" s="39"/>
      <c r="H55" s="39"/>
      <c r="I55" s="39"/>
      <c r="J55" s="39"/>
    </row>
    <row r="56" spans="1:10" hidden="1" x14ac:dyDescent="0.25">
      <c r="A56" s="39"/>
      <c r="B56" s="39"/>
      <c r="C56" s="39"/>
      <c r="D56" s="39"/>
      <c r="E56" s="39"/>
      <c r="F56" s="39"/>
      <c r="G56" s="39"/>
      <c r="H56" s="39"/>
      <c r="I56" s="39"/>
      <c r="J56" s="39"/>
    </row>
    <row r="57" spans="1:10" hidden="1" x14ac:dyDescent="0.25">
      <c r="A57" s="39"/>
      <c r="B57" s="39"/>
      <c r="C57" s="39"/>
      <c r="D57" s="39"/>
      <c r="E57" s="39"/>
      <c r="F57" s="39"/>
      <c r="G57" s="39"/>
      <c r="H57" s="39"/>
      <c r="I57" s="39"/>
      <c r="J57" s="39"/>
    </row>
    <row r="58" spans="1:10" hidden="1" x14ac:dyDescent="0.25">
      <c r="A58" s="39"/>
      <c r="B58" s="39"/>
      <c r="C58" s="39"/>
      <c r="D58" s="39"/>
      <c r="E58" s="39"/>
      <c r="F58" s="39"/>
      <c r="G58" s="39"/>
      <c r="H58" s="39"/>
      <c r="I58" s="39"/>
      <c r="J58" s="39"/>
    </row>
    <row r="59" spans="1:10" hidden="1" x14ac:dyDescent="0.25">
      <c r="A59" s="39"/>
      <c r="B59" s="39"/>
      <c r="C59" s="39"/>
      <c r="D59" s="39"/>
      <c r="E59" s="39"/>
      <c r="F59" s="39"/>
      <c r="G59" s="39"/>
      <c r="H59" s="39"/>
      <c r="I59" s="39"/>
      <c r="J59" s="39"/>
    </row>
    <row r="60" spans="1:10" hidden="1" x14ac:dyDescent="0.25">
      <c r="A60" s="354" t="s">
        <v>71</v>
      </c>
      <c r="B60" s="354"/>
      <c r="C60" s="39"/>
      <c r="D60" s="39"/>
      <c r="E60" s="39"/>
      <c r="F60" s="39"/>
      <c r="G60" s="39"/>
      <c r="H60" s="39"/>
      <c r="I60" s="39"/>
      <c r="J60" s="39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336" t="s">
        <v>72</v>
      </c>
      <c r="B73" s="336"/>
      <c r="C73" s="336"/>
      <c r="D73" s="336"/>
      <c r="E73" s="336"/>
      <c r="F73" s="336"/>
      <c r="G73" s="336"/>
      <c r="H73" s="336"/>
      <c r="I73" s="336"/>
      <c r="J73" s="336"/>
    </row>
    <row r="74" spans="1:10" ht="16.5" hidden="1" customHeight="1" thickBot="1" x14ac:dyDescent="0.35">
      <c r="A74" s="2" t="s">
        <v>4</v>
      </c>
      <c r="B74" s="3" t="s">
        <v>5</v>
      </c>
      <c r="C74" s="343" t="s">
        <v>41</v>
      </c>
      <c r="D74" s="344"/>
      <c r="E74" s="343" t="s">
        <v>42</v>
      </c>
      <c r="F74" s="345"/>
      <c r="G74" s="343" t="s">
        <v>43</v>
      </c>
      <c r="H74" s="344"/>
      <c r="I74" s="343" t="s">
        <v>44</v>
      </c>
      <c r="J74" s="344"/>
    </row>
    <row r="75" spans="1:10" ht="15.75" hidden="1" x14ac:dyDescent="0.3">
      <c r="A75" s="4"/>
      <c r="B75" s="5"/>
      <c r="C75" s="6" t="s">
        <v>11</v>
      </c>
      <c r="D75" s="6" t="s">
        <v>12</v>
      </c>
      <c r="E75" s="6" t="s">
        <v>11</v>
      </c>
      <c r="F75" s="6" t="s">
        <v>12</v>
      </c>
      <c r="G75" s="6" t="s">
        <v>11</v>
      </c>
      <c r="H75" s="6" t="s">
        <v>12</v>
      </c>
      <c r="I75" s="6" t="s">
        <v>11</v>
      </c>
      <c r="J75" s="6" t="s">
        <v>12</v>
      </c>
    </row>
    <row r="76" spans="1:10" ht="15.75" hidden="1" x14ac:dyDescent="0.3">
      <c r="A76" s="7"/>
      <c r="B76" s="5" t="s">
        <v>13</v>
      </c>
      <c r="C76" s="8">
        <v>1764858.42</v>
      </c>
      <c r="D76" s="8">
        <v>2281196.17</v>
      </c>
      <c r="E76" s="8">
        <v>1764858.42</v>
      </c>
      <c r="F76" s="8">
        <v>1896496.89</v>
      </c>
      <c r="G76" s="8"/>
      <c r="H76" s="8"/>
      <c r="I76" s="8"/>
      <c r="J76" s="8"/>
    </row>
    <row r="77" spans="1:10" ht="15.75" hidden="1" x14ac:dyDescent="0.3">
      <c r="A77" s="31"/>
      <c r="B77" s="5"/>
      <c r="C77" s="31"/>
      <c r="D77" s="31"/>
      <c r="E77" s="31"/>
      <c r="F77" s="49"/>
      <c r="G77" s="49"/>
      <c r="H77" s="49"/>
      <c r="I77" s="49"/>
      <c r="J77" s="49"/>
    </row>
    <row r="78" spans="1:10" ht="15.75" hidden="1" x14ac:dyDescent="0.3">
      <c r="A78" s="31"/>
      <c r="B78" s="5" t="s">
        <v>14</v>
      </c>
      <c r="C78" s="8">
        <f t="shared" ref="C78:J78" si="3">+C86+C102</f>
        <v>2818474.9200000004</v>
      </c>
      <c r="D78" s="8">
        <f t="shared" si="3"/>
        <v>3820610.29</v>
      </c>
      <c r="E78" s="8">
        <f t="shared" si="3"/>
        <v>2818474.9200000004</v>
      </c>
      <c r="F78" s="8">
        <f t="shared" si="3"/>
        <v>2361172.1800000002</v>
      </c>
      <c r="G78" s="8">
        <f t="shared" si="3"/>
        <v>0</v>
      </c>
      <c r="H78" s="8">
        <f t="shared" si="3"/>
        <v>0</v>
      </c>
      <c r="I78" s="8">
        <f t="shared" si="3"/>
        <v>0</v>
      </c>
      <c r="J78" s="8">
        <f t="shared" si="3"/>
        <v>0</v>
      </c>
    </row>
    <row r="79" spans="1:10" hidden="1" x14ac:dyDescent="0.25">
      <c r="A79" s="35"/>
      <c r="B79" s="15" t="s">
        <v>15</v>
      </c>
      <c r="C79" s="27">
        <v>62500</v>
      </c>
      <c r="D79" s="27">
        <v>138609.60999999999</v>
      </c>
      <c r="E79" s="27">
        <v>62500</v>
      </c>
      <c r="F79" s="27"/>
      <c r="G79" s="27"/>
      <c r="H79" s="27"/>
      <c r="I79" s="27"/>
      <c r="J79" s="27"/>
    </row>
    <row r="80" spans="1:10" hidden="1" x14ac:dyDescent="0.25">
      <c r="A80" s="35"/>
      <c r="B80" s="15" t="s">
        <v>16</v>
      </c>
      <c r="C80" s="27">
        <v>7500</v>
      </c>
      <c r="D80" s="27">
        <v>9818.25</v>
      </c>
      <c r="E80" s="27">
        <v>7500</v>
      </c>
      <c r="F80" s="27">
        <v>9560.36</v>
      </c>
      <c r="G80" s="27"/>
      <c r="H80" s="27"/>
      <c r="I80" s="27"/>
      <c r="J80" s="27"/>
    </row>
    <row r="81" spans="1:10" hidden="1" x14ac:dyDescent="0.25">
      <c r="A81" s="35"/>
      <c r="B81" s="15" t="s">
        <v>17</v>
      </c>
      <c r="C81" s="27">
        <v>8133.97</v>
      </c>
      <c r="D81" s="27"/>
      <c r="E81" s="27">
        <v>8133.97</v>
      </c>
      <c r="F81" s="27">
        <v>39787</v>
      </c>
      <c r="G81" s="27"/>
      <c r="H81" s="27"/>
      <c r="I81" s="27"/>
      <c r="J81" s="27"/>
    </row>
    <row r="82" spans="1:10" hidden="1" x14ac:dyDescent="0.25">
      <c r="A82" s="35"/>
      <c r="B82" s="15" t="s">
        <v>18</v>
      </c>
      <c r="C82" s="27">
        <v>33333.33</v>
      </c>
      <c r="D82" s="27">
        <v>19161.8</v>
      </c>
      <c r="E82" s="27">
        <v>33333.33</v>
      </c>
      <c r="F82" s="27"/>
      <c r="G82" s="27"/>
      <c r="H82" s="27"/>
      <c r="I82" s="27"/>
      <c r="J82" s="27"/>
    </row>
    <row r="83" spans="1:10" hidden="1" x14ac:dyDescent="0.25">
      <c r="A83" s="35"/>
      <c r="B83" s="15" t="s">
        <v>20</v>
      </c>
      <c r="C83" s="27">
        <v>165141.75</v>
      </c>
      <c r="D83" s="27">
        <v>4057.14</v>
      </c>
      <c r="E83" s="27">
        <v>165141.75</v>
      </c>
      <c r="F83" s="27">
        <v>184282.78</v>
      </c>
      <c r="G83" s="27"/>
      <c r="H83" s="27"/>
      <c r="I83" s="27"/>
      <c r="J83" s="27"/>
    </row>
    <row r="84" spans="1:10" hidden="1" x14ac:dyDescent="0.25">
      <c r="A84" s="35"/>
      <c r="B84" s="15" t="s">
        <v>21</v>
      </c>
      <c r="C84" s="27">
        <v>40000</v>
      </c>
      <c r="D84" s="27">
        <v>38120</v>
      </c>
      <c r="E84" s="27">
        <v>40000</v>
      </c>
      <c r="F84" s="27">
        <v>38120</v>
      </c>
      <c r="G84" s="27"/>
      <c r="H84" s="27"/>
      <c r="I84" s="27"/>
      <c r="J84" s="27"/>
    </row>
    <row r="85" spans="1:10" hidden="1" x14ac:dyDescent="0.25">
      <c r="A85" s="35"/>
      <c r="B85" s="15" t="s">
        <v>22</v>
      </c>
      <c r="C85" s="27">
        <v>26305.03</v>
      </c>
      <c r="D85" s="27">
        <v>48548.639999999999</v>
      </c>
      <c r="E85" s="27">
        <v>26305.03</v>
      </c>
      <c r="F85" s="27">
        <v>44604</v>
      </c>
      <c r="G85" s="27"/>
      <c r="H85" s="27"/>
      <c r="I85" s="27"/>
      <c r="J85" s="27"/>
    </row>
    <row r="86" spans="1:10" ht="16.5" hidden="1" thickBot="1" x14ac:dyDescent="0.35">
      <c r="A86" s="35"/>
      <c r="B86" s="17" t="s">
        <v>23</v>
      </c>
      <c r="C86" s="36">
        <f t="shared" ref="C86:J86" si="4">SUM(C79:C85)</f>
        <v>342914.07999999996</v>
      </c>
      <c r="D86" s="36">
        <f t="shared" si="4"/>
        <v>258315.44</v>
      </c>
      <c r="E86" s="36">
        <f t="shared" si="4"/>
        <v>342914.07999999996</v>
      </c>
      <c r="F86" s="36">
        <f t="shared" si="4"/>
        <v>316354.14</v>
      </c>
      <c r="G86" s="36">
        <f t="shared" si="4"/>
        <v>0</v>
      </c>
      <c r="H86" s="36">
        <f t="shared" si="4"/>
        <v>0</v>
      </c>
      <c r="I86" s="36">
        <f t="shared" si="4"/>
        <v>0</v>
      </c>
      <c r="J86" s="36">
        <f t="shared" si="4"/>
        <v>0</v>
      </c>
    </row>
    <row r="87" spans="1:10" ht="15.75" hidden="1" x14ac:dyDescent="0.3">
      <c r="A87" s="35"/>
      <c r="B87" s="18" t="s">
        <v>24</v>
      </c>
      <c r="C87" s="37"/>
      <c r="D87" s="37"/>
      <c r="E87" s="37"/>
      <c r="F87" s="37"/>
      <c r="G87" s="37"/>
      <c r="H87" s="37"/>
      <c r="I87" s="37"/>
      <c r="J87" s="37"/>
    </row>
    <row r="88" spans="1:10" hidden="1" x14ac:dyDescent="0.25">
      <c r="A88" s="35"/>
      <c r="B88" s="15" t="s">
        <v>25</v>
      </c>
      <c r="C88" s="27">
        <v>60936.45</v>
      </c>
      <c r="D88" s="27">
        <v>1023</v>
      </c>
      <c r="E88" s="27">
        <v>60936.45</v>
      </c>
      <c r="F88" s="27">
        <v>58023.7</v>
      </c>
      <c r="G88" s="27"/>
      <c r="H88" s="27"/>
      <c r="I88" s="27"/>
      <c r="J88" s="27"/>
    </row>
    <row r="89" spans="1:10" hidden="1" x14ac:dyDescent="0.25">
      <c r="A89" s="35"/>
      <c r="B89" s="15" t="s">
        <v>26</v>
      </c>
      <c r="C89" s="27">
        <v>600</v>
      </c>
      <c r="D89" s="27"/>
      <c r="E89" s="27">
        <v>600</v>
      </c>
      <c r="F89" s="27"/>
      <c r="G89" s="27"/>
      <c r="H89" s="27"/>
      <c r="I89" s="27"/>
      <c r="J89" s="27"/>
    </row>
    <row r="90" spans="1:10" hidden="1" x14ac:dyDescent="0.25">
      <c r="A90" s="35"/>
      <c r="B90" s="15" t="s">
        <v>49</v>
      </c>
      <c r="C90" s="27">
        <v>945.42</v>
      </c>
      <c r="D90" s="27"/>
      <c r="E90" s="27">
        <v>945.42</v>
      </c>
      <c r="F90" s="27"/>
      <c r="G90" s="27"/>
      <c r="H90" s="27"/>
      <c r="I90" s="27"/>
      <c r="J90" s="27"/>
    </row>
    <row r="91" spans="1:10" hidden="1" x14ac:dyDescent="0.25">
      <c r="A91" s="35"/>
      <c r="B91" s="15" t="s">
        <v>27</v>
      </c>
      <c r="C91" s="27">
        <v>169652.57</v>
      </c>
      <c r="D91" s="27">
        <v>181188.84</v>
      </c>
      <c r="E91" s="27">
        <v>169652.57</v>
      </c>
      <c r="F91" s="27">
        <v>66957.58</v>
      </c>
      <c r="G91" s="27"/>
      <c r="H91" s="27"/>
      <c r="I91" s="27"/>
      <c r="J91" s="27"/>
    </row>
    <row r="92" spans="1:10" hidden="1" x14ac:dyDescent="0.25">
      <c r="A92" s="35"/>
      <c r="B92" s="15" t="s">
        <v>28</v>
      </c>
      <c r="C92" s="27">
        <v>912</v>
      </c>
      <c r="D92" s="27"/>
      <c r="E92" s="27">
        <v>912</v>
      </c>
      <c r="F92" s="27"/>
      <c r="G92" s="27"/>
      <c r="H92" s="27"/>
      <c r="I92" s="27"/>
      <c r="J92" s="27"/>
    </row>
    <row r="93" spans="1:10" hidden="1" x14ac:dyDescent="0.25">
      <c r="A93" s="35"/>
      <c r="B93" s="15" t="s">
        <v>29</v>
      </c>
      <c r="C93" s="27">
        <v>427229.65</v>
      </c>
      <c r="D93" s="27">
        <v>535053.32999999996</v>
      </c>
      <c r="E93" s="27">
        <v>427229.65</v>
      </c>
      <c r="F93" s="27">
        <v>261536.69</v>
      </c>
      <c r="G93" s="27"/>
      <c r="H93" s="27"/>
      <c r="I93" s="27"/>
      <c r="J93" s="27"/>
    </row>
    <row r="94" spans="1:10" hidden="1" x14ac:dyDescent="0.25">
      <c r="A94" s="35"/>
      <c r="B94" s="15" t="s">
        <v>30</v>
      </c>
      <c r="C94" s="27">
        <v>100</v>
      </c>
      <c r="D94" s="27"/>
      <c r="E94" s="27">
        <v>100</v>
      </c>
      <c r="F94" s="27"/>
      <c r="G94" s="27"/>
      <c r="H94" s="27"/>
      <c r="I94" s="27"/>
      <c r="J94" s="27"/>
    </row>
    <row r="95" spans="1:10" hidden="1" x14ac:dyDescent="0.25">
      <c r="A95" s="35"/>
      <c r="B95" s="15" t="s">
        <v>31</v>
      </c>
      <c r="C95" s="27">
        <v>13579.7</v>
      </c>
      <c r="D95" s="27">
        <v>6224.76</v>
      </c>
      <c r="E95" s="27">
        <v>13579.7</v>
      </c>
      <c r="F95" s="27">
        <v>6630</v>
      </c>
      <c r="G95" s="27"/>
      <c r="H95" s="27"/>
      <c r="I95" s="27"/>
      <c r="J95" s="27"/>
    </row>
    <row r="96" spans="1:10" hidden="1" x14ac:dyDescent="0.25">
      <c r="A96" s="35"/>
      <c r="B96" s="15" t="s">
        <v>33</v>
      </c>
      <c r="C96" s="27">
        <v>310</v>
      </c>
      <c r="D96" s="27">
        <v>3610</v>
      </c>
      <c r="E96" s="27">
        <v>310</v>
      </c>
      <c r="F96" s="27"/>
      <c r="G96" s="27"/>
      <c r="H96" s="27"/>
      <c r="I96" s="27"/>
      <c r="J96" s="27"/>
    </row>
    <row r="97" spans="1:10" hidden="1" x14ac:dyDescent="0.25">
      <c r="A97" s="35"/>
      <c r="B97" s="15" t="s">
        <v>34</v>
      </c>
      <c r="C97" s="27">
        <v>10809.43</v>
      </c>
      <c r="D97" s="27">
        <v>39404.76</v>
      </c>
      <c r="E97" s="27">
        <v>10809.43</v>
      </c>
      <c r="F97" s="27">
        <v>23463</v>
      </c>
      <c r="G97" s="27"/>
      <c r="H97" s="27"/>
      <c r="I97" s="27"/>
      <c r="J97" s="27"/>
    </row>
    <row r="98" spans="1:10" hidden="1" x14ac:dyDescent="0.25">
      <c r="A98" s="35"/>
      <c r="B98" s="15" t="s">
        <v>35</v>
      </c>
      <c r="C98" s="27">
        <v>1780006.32</v>
      </c>
      <c r="D98" s="27">
        <v>2752150.16</v>
      </c>
      <c r="E98" s="27">
        <v>1780006.32</v>
      </c>
      <c r="F98" s="27">
        <v>1617110.07</v>
      </c>
      <c r="G98" s="27"/>
      <c r="H98" s="27"/>
      <c r="I98" s="27"/>
      <c r="J98" s="27"/>
    </row>
    <row r="99" spans="1:10" hidden="1" x14ac:dyDescent="0.25">
      <c r="A99" s="35"/>
      <c r="B99" s="15" t="s">
        <v>36</v>
      </c>
      <c r="C99" s="27">
        <v>2208.6999999999998</v>
      </c>
      <c r="D99" s="27"/>
      <c r="E99" s="27">
        <v>2208.6999999999998</v>
      </c>
      <c r="F99" s="27">
        <v>11097</v>
      </c>
      <c r="G99" s="27"/>
      <c r="H99" s="27"/>
      <c r="I99" s="27"/>
      <c r="J99" s="27"/>
    </row>
    <row r="100" spans="1:10" hidden="1" x14ac:dyDescent="0.25">
      <c r="A100" s="35"/>
      <c r="B100" s="15" t="s">
        <v>37</v>
      </c>
      <c r="C100" s="27">
        <v>8105.1</v>
      </c>
      <c r="D100" s="27">
        <v>43640</v>
      </c>
      <c r="E100" s="27">
        <v>8105.1</v>
      </c>
      <c r="F100" s="27"/>
      <c r="G100" s="27"/>
      <c r="H100" s="27"/>
      <c r="I100" s="27"/>
      <c r="J100" s="27"/>
    </row>
    <row r="101" spans="1:10" hidden="1" x14ac:dyDescent="0.25">
      <c r="A101" s="35"/>
      <c r="B101" s="15" t="s">
        <v>38</v>
      </c>
      <c r="C101" s="27">
        <v>165.5</v>
      </c>
      <c r="D101" s="27"/>
      <c r="E101" s="27">
        <v>165.5</v>
      </c>
      <c r="F101" s="27"/>
      <c r="G101" s="27"/>
      <c r="H101" s="27"/>
      <c r="I101" s="27"/>
      <c r="J101" s="27"/>
    </row>
    <row r="102" spans="1:10" ht="16.5" hidden="1" thickBot="1" x14ac:dyDescent="0.35">
      <c r="A102" s="35"/>
      <c r="B102" s="20" t="s">
        <v>39</v>
      </c>
      <c r="C102" s="36">
        <f t="shared" ref="C102:J102" si="5">SUM(C88:C101)</f>
        <v>2475560.8400000003</v>
      </c>
      <c r="D102" s="36">
        <f t="shared" si="5"/>
        <v>3562294.85</v>
      </c>
      <c r="E102" s="36">
        <f t="shared" si="5"/>
        <v>2475560.8400000003</v>
      </c>
      <c r="F102" s="36">
        <f t="shared" si="5"/>
        <v>2044818.04</v>
      </c>
      <c r="G102" s="36">
        <f t="shared" si="5"/>
        <v>0</v>
      </c>
      <c r="H102" s="36">
        <f t="shared" si="5"/>
        <v>0</v>
      </c>
      <c r="I102" s="36">
        <f t="shared" si="5"/>
        <v>0</v>
      </c>
      <c r="J102" s="36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336" t="s">
        <v>73</v>
      </c>
      <c r="B123" s="336"/>
      <c r="C123" s="336"/>
      <c r="D123" s="336"/>
      <c r="E123" s="336"/>
      <c r="F123" s="336"/>
      <c r="G123" s="336"/>
      <c r="H123" s="336"/>
      <c r="I123" s="336"/>
      <c r="J123" s="336"/>
    </row>
    <row r="124" spans="1:10" ht="16.5" hidden="1" customHeight="1" thickBot="1" x14ac:dyDescent="0.35">
      <c r="A124" s="2" t="s">
        <v>4</v>
      </c>
      <c r="B124" s="3" t="s">
        <v>5</v>
      </c>
      <c r="C124" s="343" t="s">
        <v>45</v>
      </c>
      <c r="D124" s="344"/>
      <c r="E124" s="343" t="s">
        <v>46</v>
      </c>
      <c r="F124" s="345"/>
      <c r="G124" s="343" t="s">
        <v>47</v>
      </c>
      <c r="H124" s="344"/>
      <c r="I124" s="343" t="s">
        <v>48</v>
      </c>
      <c r="J124" s="344"/>
    </row>
    <row r="125" spans="1:10" ht="15.75" hidden="1" x14ac:dyDescent="0.3">
      <c r="A125" s="4"/>
      <c r="B125" s="5"/>
      <c r="C125" s="6" t="s">
        <v>11</v>
      </c>
      <c r="D125" s="6" t="s">
        <v>12</v>
      </c>
      <c r="E125" s="6" t="s">
        <v>11</v>
      </c>
      <c r="F125" s="6" t="s">
        <v>12</v>
      </c>
      <c r="G125" s="6" t="s">
        <v>11</v>
      </c>
      <c r="H125" s="6" t="s">
        <v>12</v>
      </c>
      <c r="I125" s="6" t="s">
        <v>11</v>
      </c>
      <c r="J125" s="6" t="s">
        <v>12</v>
      </c>
    </row>
    <row r="126" spans="1:10" ht="15.75" hidden="1" x14ac:dyDescent="0.3">
      <c r="A126" s="7"/>
      <c r="B126" s="5" t="s">
        <v>13</v>
      </c>
      <c r="C126" s="8"/>
      <c r="D126" s="8"/>
      <c r="E126" s="8"/>
      <c r="F126" s="8"/>
      <c r="G126" s="8"/>
      <c r="H126" s="8"/>
      <c r="I126" s="8"/>
      <c r="J126" s="8"/>
    </row>
    <row r="127" spans="1:10" ht="15.75" hidden="1" x14ac:dyDescent="0.3">
      <c r="A127" s="31"/>
      <c r="B127" s="5"/>
      <c r="C127" s="49"/>
      <c r="D127" s="32"/>
      <c r="E127" s="49"/>
      <c r="F127" s="49"/>
      <c r="G127" s="49"/>
      <c r="H127" s="49"/>
      <c r="I127" s="49"/>
      <c r="J127" s="49"/>
    </row>
    <row r="128" spans="1:10" ht="15.75" hidden="1" x14ac:dyDescent="0.3">
      <c r="A128" s="31"/>
      <c r="B128" s="5" t="s">
        <v>14</v>
      </c>
      <c r="C128" s="8">
        <f t="shared" ref="C128:J128" si="6">+C136+C152</f>
        <v>0</v>
      </c>
      <c r="D128" s="8">
        <f t="shared" si="6"/>
        <v>0</v>
      </c>
      <c r="E128" s="8">
        <f t="shared" si="6"/>
        <v>0</v>
      </c>
      <c r="F128" s="8">
        <f t="shared" si="6"/>
        <v>0</v>
      </c>
      <c r="G128" s="8">
        <f t="shared" si="6"/>
        <v>0</v>
      </c>
      <c r="H128" s="8">
        <f t="shared" si="6"/>
        <v>0</v>
      </c>
      <c r="I128" s="8">
        <f t="shared" si="6"/>
        <v>0</v>
      </c>
      <c r="J128" s="8">
        <f t="shared" si="6"/>
        <v>0</v>
      </c>
    </row>
    <row r="129" spans="1:10" hidden="1" x14ac:dyDescent="0.25">
      <c r="A129" s="35"/>
      <c r="B129" s="15" t="s">
        <v>15</v>
      </c>
      <c r="C129" s="27"/>
      <c r="D129" s="27"/>
      <c r="E129" s="27"/>
      <c r="F129" s="27"/>
      <c r="G129" s="27"/>
      <c r="H129" s="27"/>
      <c r="I129" s="27"/>
      <c r="J129" s="27"/>
    </row>
    <row r="130" spans="1:10" hidden="1" x14ac:dyDescent="0.25">
      <c r="A130" s="35"/>
      <c r="B130" s="15" t="s">
        <v>16</v>
      </c>
      <c r="C130" s="27"/>
      <c r="D130" s="27"/>
      <c r="E130" s="27"/>
      <c r="F130" s="27"/>
      <c r="G130" s="27"/>
      <c r="H130" s="27"/>
      <c r="I130" s="27"/>
      <c r="J130" s="27"/>
    </row>
    <row r="131" spans="1:10" hidden="1" x14ac:dyDescent="0.25">
      <c r="A131" s="35"/>
      <c r="B131" s="15" t="s">
        <v>17</v>
      </c>
      <c r="C131" s="27"/>
      <c r="D131" s="27"/>
      <c r="E131" s="27"/>
      <c r="F131" s="27"/>
      <c r="G131" s="27"/>
      <c r="H131" s="27"/>
      <c r="I131" s="27"/>
      <c r="J131" s="27"/>
    </row>
    <row r="132" spans="1:10" hidden="1" x14ac:dyDescent="0.25">
      <c r="A132" s="35"/>
      <c r="B132" s="15" t="s">
        <v>18</v>
      </c>
      <c r="C132" s="27"/>
      <c r="D132" s="27"/>
      <c r="E132" s="27"/>
      <c r="F132" s="27"/>
      <c r="G132" s="27"/>
      <c r="H132" s="27"/>
      <c r="I132" s="27"/>
      <c r="J132" s="27"/>
    </row>
    <row r="133" spans="1:10" hidden="1" x14ac:dyDescent="0.25">
      <c r="A133" s="35"/>
      <c r="B133" s="15" t="s">
        <v>20</v>
      </c>
      <c r="C133" s="27"/>
      <c r="D133" s="27"/>
      <c r="E133" s="27"/>
      <c r="F133" s="27"/>
      <c r="G133" s="27"/>
      <c r="H133" s="27"/>
      <c r="I133" s="27"/>
      <c r="J133" s="27"/>
    </row>
    <row r="134" spans="1:10" hidden="1" x14ac:dyDescent="0.25">
      <c r="A134" s="35"/>
      <c r="B134" s="15" t="s">
        <v>21</v>
      </c>
      <c r="C134" s="27"/>
      <c r="D134" s="27"/>
      <c r="E134" s="27"/>
      <c r="F134" s="27"/>
      <c r="G134" s="27"/>
      <c r="H134" s="27"/>
      <c r="I134" s="27"/>
      <c r="J134" s="27"/>
    </row>
    <row r="135" spans="1:10" hidden="1" x14ac:dyDescent="0.25">
      <c r="A135" s="35"/>
      <c r="B135" s="15" t="s">
        <v>22</v>
      </c>
      <c r="C135" s="27"/>
      <c r="D135" s="27"/>
      <c r="E135" s="27"/>
      <c r="F135" s="27"/>
      <c r="G135" s="27"/>
      <c r="H135" s="27"/>
      <c r="I135" s="27"/>
      <c r="J135" s="27"/>
    </row>
    <row r="136" spans="1:10" ht="16.5" hidden="1" thickBot="1" x14ac:dyDescent="0.35">
      <c r="A136" s="35"/>
      <c r="B136" s="17" t="s">
        <v>23</v>
      </c>
      <c r="C136" s="36">
        <f t="shared" ref="C136:J136" si="7">SUM(C129:C135)</f>
        <v>0</v>
      </c>
      <c r="D136" s="36">
        <f t="shared" si="7"/>
        <v>0</v>
      </c>
      <c r="E136" s="36">
        <f t="shared" si="7"/>
        <v>0</v>
      </c>
      <c r="F136" s="36">
        <f t="shared" si="7"/>
        <v>0</v>
      </c>
      <c r="G136" s="36">
        <f t="shared" si="7"/>
        <v>0</v>
      </c>
      <c r="H136" s="36">
        <f t="shared" si="7"/>
        <v>0</v>
      </c>
      <c r="I136" s="36">
        <f t="shared" si="7"/>
        <v>0</v>
      </c>
      <c r="J136" s="36">
        <f t="shared" si="7"/>
        <v>0</v>
      </c>
    </row>
    <row r="137" spans="1:10" ht="15.75" hidden="1" x14ac:dyDescent="0.3">
      <c r="A137" s="35"/>
      <c r="B137" s="18" t="s">
        <v>24</v>
      </c>
      <c r="C137" s="37"/>
      <c r="D137" s="37"/>
      <c r="E137" s="37"/>
      <c r="F137" s="37"/>
      <c r="G137" s="37"/>
      <c r="H137" s="37"/>
      <c r="I137" s="37"/>
      <c r="J137" s="37"/>
    </row>
    <row r="138" spans="1:10" hidden="1" x14ac:dyDescent="0.25">
      <c r="A138" s="35"/>
      <c r="B138" s="15" t="s">
        <v>25</v>
      </c>
      <c r="C138" s="27"/>
      <c r="D138" s="27"/>
      <c r="E138" s="27"/>
      <c r="F138" s="27"/>
      <c r="G138" s="27"/>
      <c r="H138" s="27"/>
      <c r="I138" s="27"/>
      <c r="J138" s="27"/>
    </row>
    <row r="139" spans="1:10" hidden="1" x14ac:dyDescent="0.25">
      <c r="A139" s="35"/>
      <c r="B139" s="15" t="s">
        <v>74</v>
      </c>
      <c r="C139" s="27"/>
      <c r="D139" s="27"/>
      <c r="E139" s="27"/>
      <c r="F139" s="27"/>
      <c r="G139" s="27"/>
      <c r="H139" s="27"/>
      <c r="I139" s="27"/>
      <c r="J139" s="27"/>
    </row>
    <row r="140" spans="1:10" hidden="1" x14ac:dyDescent="0.25">
      <c r="A140" s="35"/>
      <c r="B140" s="15" t="s">
        <v>49</v>
      </c>
      <c r="C140" s="27"/>
      <c r="D140" s="27"/>
      <c r="E140" s="27"/>
      <c r="F140" s="27"/>
      <c r="G140" s="27"/>
      <c r="H140" s="27"/>
      <c r="I140" s="27"/>
      <c r="J140" s="27"/>
    </row>
    <row r="141" spans="1:10" hidden="1" x14ac:dyDescent="0.25">
      <c r="A141" s="35"/>
      <c r="B141" s="15" t="s">
        <v>27</v>
      </c>
      <c r="C141" s="27"/>
      <c r="D141" s="27"/>
      <c r="E141" s="27"/>
      <c r="F141" s="27"/>
      <c r="G141" s="27"/>
      <c r="H141" s="27"/>
      <c r="I141" s="27"/>
      <c r="J141" s="27"/>
    </row>
    <row r="142" spans="1:10" hidden="1" x14ac:dyDescent="0.25">
      <c r="A142" s="35"/>
      <c r="B142" s="15" t="s">
        <v>28</v>
      </c>
      <c r="C142" s="27"/>
      <c r="D142" s="27"/>
      <c r="E142" s="27"/>
      <c r="F142" s="27"/>
      <c r="G142" s="27"/>
      <c r="H142" s="27"/>
      <c r="I142" s="27"/>
      <c r="J142" s="27"/>
    </row>
    <row r="143" spans="1:10" hidden="1" x14ac:dyDescent="0.25">
      <c r="A143" s="35"/>
      <c r="B143" s="15" t="s">
        <v>29</v>
      </c>
      <c r="C143" s="27"/>
      <c r="D143" s="27"/>
      <c r="E143" s="27"/>
      <c r="F143" s="27"/>
      <c r="G143" s="27"/>
      <c r="H143" s="27"/>
      <c r="I143" s="27"/>
      <c r="J143" s="27"/>
    </row>
    <row r="144" spans="1:10" hidden="1" x14ac:dyDescent="0.25">
      <c r="A144" s="35"/>
      <c r="B144" s="15" t="s">
        <v>30</v>
      </c>
      <c r="C144" s="27"/>
      <c r="D144" s="27"/>
      <c r="E144" s="27"/>
      <c r="F144" s="27"/>
      <c r="G144" s="27"/>
      <c r="H144" s="27"/>
      <c r="I144" s="27"/>
      <c r="J144" s="27"/>
    </row>
    <row r="145" spans="1:10" hidden="1" x14ac:dyDescent="0.25">
      <c r="A145" s="35"/>
      <c r="B145" s="15" t="s">
        <v>31</v>
      </c>
      <c r="C145" s="27"/>
      <c r="D145" s="27"/>
      <c r="E145" s="27"/>
      <c r="F145" s="27"/>
      <c r="G145" s="27"/>
      <c r="H145" s="27"/>
      <c r="I145" s="27"/>
      <c r="J145" s="27"/>
    </row>
    <row r="146" spans="1:10" hidden="1" x14ac:dyDescent="0.25">
      <c r="A146" s="35"/>
      <c r="B146" s="15" t="s">
        <v>33</v>
      </c>
      <c r="C146" s="27"/>
      <c r="D146" s="27"/>
      <c r="E146" s="27"/>
      <c r="F146" s="27"/>
      <c r="G146" s="27"/>
      <c r="H146" s="27"/>
      <c r="I146" s="27"/>
      <c r="J146" s="27"/>
    </row>
    <row r="147" spans="1:10" hidden="1" x14ac:dyDescent="0.25">
      <c r="A147" s="35"/>
      <c r="B147" s="15" t="s">
        <v>34</v>
      </c>
      <c r="C147" s="27"/>
      <c r="D147" s="27"/>
      <c r="E147" s="27"/>
      <c r="F147" s="27"/>
      <c r="G147" s="27"/>
      <c r="H147" s="27"/>
      <c r="I147" s="27"/>
      <c r="J147" s="27"/>
    </row>
    <row r="148" spans="1:10" hidden="1" x14ac:dyDescent="0.25">
      <c r="A148" s="35"/>
      <c r="B148" s="15" t="s">
        <v>35</v>
      </c>
      <c r="C148" s="27"/>
      <c r="D148" s="27"/>
      <c r="E148" s="27"/>
      <c r="F148" s="27"/>
      <c r="G148" s="27"/>
      <c r="H148" s="27"/>
      <c r="I148" s="27"/>
      <c r="J148" s="27"/>
    </row>
    <row r="149" spans="1:10" hidden="1" x14ac:dyDescent="0.25">
      <c r="A149" s="35"/>
      <c r="B149" s="15" t="s">
        <v>36</v>
      </c>
      <c r="C149" s="27"/>
      <c r="D149" s="27"/>
      <c r="E149" s="27"/>
      <c r="F149" s="27"/>
      <c r="G149" s="27"/>
      <c r="H149" s="27"/>
      <c r="I149" s="27"/>
      <c r="J149" s="27"/>
    </row>
    <row r="150" spans="1:10" hidden="1" x14ac:dyDescent="0.25">
      <c r="A150" s="35"/>
      <c r="B150" s="15" t="s">
        <v>37</v>
      </c>
      <c r="C150" s="27"/>
      <c r="D150" s="27"/>
      <c r="E150" s="27"/>
      <c r="F150" s="27"/>
      <c r="G150" s="27"/>
      <c r="H150" s="27"/>
      <c r="I150" s="27"/>
      <c r="J150" s="27"/>
    </row>
    <row r="151" spans="1:10" hidden="1" x14ac:dyDescent="0.25">
      <c r="A151" s="35"/>
      <c r="B151" s="15" t="s">
        <v>38</v>
      </c>
      <c r="C151" s="27"/>
      <c r="D151" s="27"/>
      <c r="E151" s="27"/>
      <c r="F151" s="27"/>
      <c r="G151" s="27"/>
      <c r="H151" s="27"/>
      <c r="I151" s="27"/>
      <c r="J151" s="27"/>
    </row>
    <row r="152" spans="1:10" ht="16.5" hidden="1" thickBot="1" x14ac:dyDescent="0.35">
      <c r="A152" s="35"/>
      <c r="B152" s="20" t="s">
        <v>39</v>
      </c>
      <c r="C152" s="36">
        <f t="shared" ref="C152:J152" si="8">SUM(C138:C151)</f>
        <v>0</v>
      </c>
      <c r="D152" s="36">
        <f t="shared" si="8"/>
        <v>0</v>
      </c>
      <c r="E152" s="36">
        <f t="shared" si="8"/>
        <v>0</v>
      </c>
      <c r="F152" s="36">
        <f t="shared" si="8"/>
        <v>0</v>
      </c>
      <c r="G152" s="36">
        <f t="shared" si="8"/>
        <v>0</v>
      </c>
      <c r="H152" s="36">
        <f t="shared" si="8"/>
        <v>0</v>
      </c>
      <c r="I152" s="36">
        <f t="shared" si="8"/>
        <v>0</v>
      </c>
      <c r="J152" s="36">
        <f t="shared" si="8"/>
        <v>0</v>
      </c>
    </row>
    <row r="153" spans="1:10" hidden="1" x14ac:dyDescent="0.25">
      <c r="D153" s="33"/>
      <c r="J153" s="52"/>
    </row>
    <row r="154" spans="1:10" hidden="1" x14ac:dyDescent="0.25">
      <c r="J154" s="29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358" t="s">
        <v>160</v>
      </c>
      <c r="D177" s="358"/>
      <c r="E177" s="358"/>
      <c r="F177" s="358"/>
    </row>
    <row r="178" spans="3:7" ht="15.75" thickBot="1" x14ac:dyDescent="0.3">
      <c r="C178" s="355" t="s">
        <v>161</v>
      </c>
      <c r="D178" s="355"/>
      <c r="E178" s="355"/>
      <c r="F178" s="355"/>
    </row>
    <row r="179" spans="3:7" ht="16.5" thickBot="1" x14ac:dyDescent="0.35">
      <c r="C179" s="211" t="s">
        <v>4</v>
      </c>
      <c r="D179" s="212" t="s">
        <v>144</v>
      </c>
      <c r="E179" s="356" t="s">
        <v>50</v>
      </c>
      <c r="F179" s="357"/>
    </row>
    <row r="180" spans="3:7" ht="15.75" x14ac:dyDescent="0.3">
      <c r="C180" s="213"/>
      <c r="D180" s="124"/>
      <c r="E180" s="125" t="s">
        <v>11</v>
      </c>
      <c r="F180" s="125" t="s">
        <v>75</v>
      </c>
    </row>
    <row r="181" spans="3:7" ht="15.75" x14ac:dyDescent="0.3">
      <c r="C181" s="122" t="s">
        <v>124</v>
      </c>
      <c r="D181" s="10" t="s">
        <v>13</v>
      </c>
      <c r="E181" s="13">
        <f>+'SEPTIEMBRE F-5'!C169</f>
        <v>32959683.23</v>
      </c>
      <c r="F181" s="13">
        <f>+'SEPTIEMBRE F-5'!D169</f>
        <v>32673170.529999997</v>
      </c>
      <c r="G181" s="29"/>
    </row>
    <row r="182" spans="3:7" ht="15.75" x14ac:dyDescent="0.3">
      <c r="C182" s="9"/>
      <c r="D182" s="10"/>
      <c r="E182" s="9"/>
      <c r="F182" s="11"/>
      <c r="G182" s="29"/>
    </row>
    <row r="183" spans="3:7" ht="15.75" x14ac:dyDescent="0.3">
      <c r="C183" s="9"/>
      <c r="D183" s="10" t="s">
        <v>149</v>
      </c>
      <c r="E183" s="13"/>
      <c r="F183" s="13"/>
    </row>
    <row r="184" spans="3:7" x14ac:dyDescent="0.25">
      <c r="C184" s="14">
        <v>111</v>
      </c>
      <c r="D184" s="15" t="s">
        <v>15</v>
      </c>
      <c r="E184" s="16">
        <f>+'SEPTIEMBRE F-5'!C172</f>
        <v>704000</v>
      </c>
      <c r="F184" s="16">
        <v>799073.05</v>
      </c>
      <c r="G184" s="29"/>
    </row>
    <row r="185" spans="3:7" x14ac:dyDescent="0.25">
      <c r="C185" s="14">
        <v>113</v>
      </c>
      <c r="D185" s="15" t="s">
        <v>16</v>
      </c>
      <c r="E185" s="16">
        <f>+'SEPTIEMBRE F-5'!C173</f>
        <v>92680.48</v>
      </c>
      <c r="F185" s="16">
        <v>91575.28</v>
      </c>
      <c r="G185" s="29"/>
    </row>
    <row r="186" spans="3:7" x14ac:dyDescent="0.25">
      <c r="C186" s="14">
        <v>122</v>
      </c>
      <c r="D186" s="15" t="s">
        <v>17</v>
      </c>
      <c r="E186" s="16">
        <f>+'SEPTIEMBRE F-5'!C174</f>
        <v>68124.37</v>
      </c>
      <c r="F186" s="16">
        <v>67970.5</v>
      </c>
      <c r="G186" s="29"/>
    </row>
    <row r="187" spans="3:7" x14ac:dyDescent="0.25">
      <c r="C187" s="14">
        <v>163</v>
      </c>
      <c r="D187" s="15" t="s">
        <v>18</v>
      </c>
      <c r="E187" s="16">
        <f>+'SEPTIEMBRE F-5'!C175</f>
        <v>974150</v>
      </c>
      <c r="F187" s="16">
        <v>643490.98</v>
      </c>
      <c r="G187" s="29"/>
    </row>
    <row r="188" spans="3:7" ht="27" x14ac:dyDescent="0.25">
      <c r="C188" s="14">
        <v>168</v>
      </c>
      <c r="D188" s="126" t="s">
        <v>136</v>
      </c>
      <c r="E188" s="16">
        <f>+'SEPTIEMBRE F-5'!C176</f>
        <v>1000</v>
      </c>
      <c r="F188" s="16">
        <v>0</v>
      </c>
      <c r="G188" s="29"/>
    </row>
    <row r="189" spans="3:7" x14ac:dyDescent="0.25">
      <c r="C189" s="14">
        <v>169</v>
      </c>
      <c r="D189" s="15" t="s">
        <v>137</v>
      </c>
      <c r="E189" s="16">
        <f>+'SEPTIEMBRE F-5'!C177</f>
        <v>24550</v>
      </c>
      <c r="F189" s="16">
        <v>26300</v>
      </c>
      <c r="G189" s="29"/>
    </row>
    <row r="190" spans="3:7" x14ac:dyDescent="0.25">
      <c r="C190" s="14">
        <v>171</v>
      </c>
      <c r="D190" s="15" t="s">
        <v>138</v>
      </c>
      <c r="E190" s="16">
        <f>+'SEPTIEMBRE F-5'!C178</f>
        <v>32880</v>
      </c>
      <c r="F190" s="16">
        <v>43187.5</v>
      </c>
      <c r="G190" s="29"/>
    </row>
    <row r="191" spans="3:7" x14ac:dyDescent="0.25">
      <c r="C191" s="14">
        <v>174</v>
      </c>
      <c r="D191" s="15" t="s">
        <v>19</v>
      </c>
      <c r="E191" s="16">
        <f>+'SEPTIEMBRE F-5'!C179</f>
        <v>94890.94</v>
      </c>
      <c r="F191" s="16">
        <v>105187.92</v>
      </c>
      <c r="G191" s="29"/>
    </row>
    <row r="192" spans="3:7" x14ac:dyDescent="0.25">
      <c r="C192" s="14">
        <v>182</v>
      </c>
      <c r="D192" s="15" t="s">
        <v>20</v>
      </c>
      <c r="E192" s="16">
        <f>+'SEPTIEMBRE F-5'!C180</f>
        <v>2422188</v>
      </c>
      <c r="F192" s="16">
        <v>2431040</v>
      </c>
      <c r="G192" s="29"/>
    </row>
    <row r="193" spans="3:8" x14ac:dyDescent="0.25">
      <c r="C193" s="14">
        <v>197</v>
      </c>
      <c r="D193" s="15" t="s">
        <v>21</v>
      </c>
      <c r="E193" s="16">
        <f>+'SEPTIEMBRE F-5'!C181</f>
        <v>172800</v>
      </c>
      <c r="F193" s="16">
        <v>84000</v>
      </c>
      <c r="G193" s="29"/>
    </row>
    <row r="194" spans="3:8" x14ac:dyDescent="0.25">
      <c r="C194" s="14">
        <v>199</v>
      </c>
      <c r="D194" s="15" t="s">
        <v>22</v>
      </c>
      <c r="E194" s="16">
        <f>+'SEPTIEMBRE F-5'!C182</f>
        <v>604696.4</v>
      </c>
      <c r="F194" s="16">
        <v>543354.06999999995</v>
      </c>
      <c r="G194" s="29"/>
    </row>
    <row r="195" spans="3:8" x14ac:dyDescent="0.25">
      <c r="C195" s="14">
        <v>211</v>
      </c>
      <c r="D195" s="15" t="s">
        <v>25</v>
      </c>
      <c r="E195" s="16">
        <f>+'SEPTIEMBRE F-5'!C183</f>
        <v>410020.25</v>
      </c>
      <c r="F195" s="16">
        <v>342696</v>
      </c>
      <c r="G195" s="29"/>
      <c r="H195" s="30"/>
    </row>
    <row r="196" spans="3:8" x14ac:dyDescent="0.25">
      <c r="C196" s="14">
        <v>232</v>
      </c>
      <c r="D196" s="15" t="s">
        <v>26</v>
      </c>
      <c r="E196" s="16">
        <f>+'SEPTIEMBRE F-5'!C184</f>
        <v>198280</v>
      </c>
      <c r="F196" s="16">
        <v>146563</v>
      </c>
      <c r="G196" s="29"/>
    </row>
    <row r="197" spans="3:8" x14ac:dyDescent="0.25">
      <c r="C197" s="14">
        <v>261</v>
      </c>
      <c r="D197" s="15" t="s">
        <v>27</v>
      </c>
      <c r="E197" s="16">
        <f>+'SEPTIEMBRE F-5'!C185</f>
        <v>1009687.36</v>
      </c>
      <c r="F197" s="16">
        <v>609935.6</v>
      </c>
      <c r="G197" s="29"/>
    </row>
    <row r="198" spans="3:8" x14ac:dyDescent="0.25">
      <c r="C198" s="14">
        <v>262</v>
      </c>
      <c r="D198" s="15" t="s">
        <v>28</v>
      </c>
      <c r="E198" s="16">
        <f>+'SEPTIEMBRE F-5'!C186</f>
        <v>8000</v>
      </c>
      <c r="F198" s="16">
        <v>7947.35</v>
      </c>
      <c r="G198" s="29"/>
    </row>
    <row r="199" spans="3:8" x14ac:dyDescent="0.25">
      <c r="C199" s="14">
        <v>266</v>
      </c>
      <c r="D199" s="15" t="s">
        <v>29</v>
      </c>
      <c r="E199" s="16">
        <f>+'SEPTIEMBRE F-5'!C187</f>
        <v>1429212.26</v>
      </c>
      <c r="F199" s="16">
        <v>1407236.68</v>
      </c>
      <c r="G199" s="29"/>
    </row>
    <row r="200" spans="3:8" x14ac:dyDescent="0.25">
      <c r="C200" s="14">
        <v>267</v>
      </c>
      <c r="D200" s="15" t="s">
        <v>30</v>
      </c>
      <c r="E200" s="16">
        <f>+'SEPTIEMBRE F-5'!C188</f>
        <v>9000</v>
      </c>
      <c r="F200" s="16">
        <v>8994</v>
      </c>
      <c r="G200" s="29"/>
    </row>
    <row r="201" spans="3:8" x14ac:dyDescent="0.25">
      <c r="C201" s="14">
        <v>268</v>
      </c>
      <c r="D201" s="15" t="s">
        <v>31</v>
      </c>
      <c r="E201" s="16">
        <f>+'SEPTIEMBRE F-5'!C189</f>
        <v>122943.5</v>
      </c>
      <c r="F201" s="16">
        <v>115454</v>
      </c>
      <c r="G201" s="29"/>
    </row>
    <row r="202" spans="3:8" x14ac:dyDescent="0.25">
      <c r="C202" s="14">
        <v>269</v>
      </c>
      <c r="D202" s="15" t="s">
        <v>32</v>
      </c>
      <c r="E202" s="16">
        <f>+'SEPTIEMBRE F-5'!C190</f>
        <v>10000</v>
      </c>
      <c r="F202" s="16">
        <v>9916.0499999999993</v>
      </c>
      <c r="G202" s="29"/>
    </row>
    <row r="203" spans="3:8" x14ac:dyDescent="0.25">
      <c r="C203" s="14">
        <v>289</v>
      </c>
      <c r="D203" s="15" t="s">
        <v>33</v>
      </c>
      <c r="E203" s="16">
        <f>+'SEPTIEMBRE F-5'!C191</f>
        <v>11537</v>
      </c>
      <c r="F203" s="16">
        <v>11237.5</v>
      </c>
      <c r="G203" s="29"/>
    </row>
    <row r="204" spans="3:8" x14ac:dyDescent="0.25">
      <c r="C204" s="14">
        <v>292</v>
      </c>
      <c r="D204" s="15" t="s">
        <v>34</v>
      </c>
      <c r="E204" s="16">
        <f>+'SEPTIEMBRE F-5'!C192</f>
        <v>149896.79</v>
      </c>
      <c r="F204" s="16">
        <f>141832.65-2550</f>
        <v>139282.65</v>
      </c>
      <c r="G204" s="29"/>
    </row>
    <row r="205" spans="3:8" x14ac:dyDescent="0.25">
      <c r="C205" s="14">
        <v>295</v>
      </c>
      <c r="D205" s="15" t="s">
        <v>35</v>
      </c>
      <c r="E205" s="16">
        <f>+'SEPTIEMBRE F-5'!C193</f>
        <v>20762705.059999999</v>
      </c>
      <c r="F205" s="16">
        <v>19997669.050000001</v>
      </c>
      <c r="G205" s="29"/>
    </row>
    <row r="206" spans="3:8" x14ac:dyDescent="0.25">
      <c r="C206" s="14">
        <v>297</v>
      </c>
      <c r="D206" s="15" t="s">
        <v>36</v>
      </c>
      <c r="E206" s="16">
        <f>+'SEPTIEMBRE F-5'!C194</f>
        <v>18945.440000000002</v>
      </c>
      <c r="F206" s="16">
        <v>18942.45</v>
      </c>
      <c r="G206" s="29"/>
    </row>
    <row r="207" spans="3:8" x14ac:dyDescent="0.25">
      <c r="C207" s="14">
        <v>298</v>
      </c>
      <c r="D207" s="15" t="s">
        <v>37</v>
      </c>
      <c r="E207" s="16">
        <f>+'SEPTIEMBRE F-5'!C195</f>
        <v>309801.64</v>
      </c>
      <c r="F207" s="16">
        <v>403494.16</v>
      </c>
      <c r="G207" s="29"/>
      <c r="H207" s="29"/>
    </row>
    <row r="208" spans="3:8" x14ac:dyDescent="0.25">
      <c r="C208" s="14">
        <v>299</v>
      </c>
      <c r="D208" s="15" t="s">
        <v>38</v>
      </c>
      <c r="E208" s="16">
        <f>+'SEPTIEMBRE F-5'!C196</f>
        <v>171873.73</v>
      </c>
      <c r="F208" s="16">
        <v>229158.5</v>
      </c>
      <c r="G208" s="29"/>
      <c r="H208" s="29"/>
    </row>
    <row r="209" spans="2:7" x14ac:dyDescent="0.25">
      <c r="C209" s="14">
        <v>323</v>
      </c>
      <c r="D209" s="15" t="s">
        <v>40</v>
      </c>
      <c r="E209" s="16">
        <f>+'SEPTIEMBRE F-5'!C197</f>
        <v>2500000</v>
      </c>
      <c r="F209" s="16">
        <v>162920</v>
      </c>
      <c r="G209" s="29"/>
    </row>
    <row r="210" spans="2:7" ht="15.75" x14ac:dyDescent="0.3">
      <c r="C210" s="21"/>
      <c r="D210" s="214" t="s">
        <v>151</v>
      </c>
      <c r="E210" s="55">
        <f>SUM(E184:E209)</f>
        <v>32313863.219999999</v>
      </c>
      <c r="F210" s="55">
        <f>SUM(F184:F209)</f>
        <v>28446626.289999999</v>
      </c>
      <c r="G210" s="29"/>
    </row>
    <row r="211" spans="2:7" ht="15.75" x14ac:dyDescent="0.3">
      <c r="C211" s="21"/>
      <c r="D211" s="214" t="s">
        <v>52</v>
      </c>
      <c r="E211" s="13">
        <f>E210+E181</f>
        <v>65273546.450000003</v>
      </c>
      <c r="F211" s="13">
        <f>+F210+F181</f>
        <v>61119796.819999993</v>
      </c>
      <c r="G211" s="29"/>
    </row>
    <row r="212" spans="2:7" ht="15.75" x14ac:dyDescent="0.3">
      <c r="B212" s="28"/>
      <c r="C212" s="29"/>
      <c r="D212" s="170"/>
      <c r="F212" s="56"/>
      <c r="G212" s="28"/>
    </row>
    <row r="213" spans="2:7" ht="15.75" x14ac:dyDescent="0.3">
      <c r="B213" s="28"/>
      <c r="C213" s="29"/>
      <c r="D213" s="170"/>
      <c r="F213" s="57"/>
    </row>
    <row r="235" spans="2:10" x14ac:dyDescent="0.25">
      <c r="B235" s="46" t="s">
        <v>53</v>
      </c>
      <c r="D235" s="133" t="s">
        <v>79</v>
      </c>
      <c r="E235" s="133"/>
      <c r="F235" s="133"/>
      <c r="G235" s="28" t="s">
        <v>76</v>
      </c>
      <c r="H235" t="s">
        <v>80</v>
      </c>
    </row>
    <row r="236" spans="2:10" x14ac:dyDescent="0.25">
      <c r="D236" s="349" t="s">
        <v>81</v>
      </c>
      <c r="E236" s="349"/>
      <c r="F236" s="349"/>
      <c r="G236" s="28"/>
      <c r="H236" s="28" t="s">
        <v>156</v>
      </c>
      <c r="J236" s="28"/>
    </row>
    <row r="237" spans="2:10" x14ac:dyDescent="0.25">
      <c r="D237" s="349" t="s">
        <v>82</v>
      </c>
      <c r="E237" s="349"/>
      <c r="F237" s="349"/>
      <c r="G237" s="28"/>
      <c r="H237" s="28" t="s">
        <v>157</v>
      </c>
      <c r="J237" s="28"/>
    </row>
    <row r="238" spans="2:10" ht="9" customHeight="1" x14ac:dyDescent="0.25">
      <c r="D238" s="47"/>
      <c r="E238" s="47"/>
      <c r="H238" s="28"/>
      <c r="I238" s="28"/>
      <c r="J238" s="28"/>
    </row>
    <row r="239" spans="2:10" x14ac:dyDescent="0.25">
      <c r="B239" s="46" t="s">
        <v>58</v>
      </c>
      <c r="D239" s="28" t="s">
        <v>158</v>
      </c>
      <c r="H239" s="48"/>
      <c r="I239" s="48"/>
      <c r="J239" s="48"/>
    </row>
    <row r="241" spans="4:4" x14ac:dyDescent="0.25">
      <c r="D241" s="28"/>
    </row>
  </sheetData>
  <mergeCells count="28">
    <mergeCell ref="D237:F237"/>
    <mergeCell ref="A123:J123"/>
    <mergeCell ref="C124:D124"/>
    <mergeCell ref="E124:F124"/>
    <mergeCell ref="G124:H124"/>
    <mergeCell ref="I124:J124"/>
    <mergeCell ref="C177:F177"/>
    <mergeCell ref="A60:B60"/>
    <mergeCell ref="A73:J73"/>
    <mergeCell ref="C178:F178"/>
    <mergeCell ref="E179:F179"/>
    <mergeCell ref="D236:F236"/>
    <mergeCell ref="C74:D74"/>
    <mergeCell ref="E74:F74"/>
    <mergeCell ref="G74:H74"/>
    <mergeCell ref="I74:J74"/>
    <mergeCell ref="I15:J15"/>
    <mergeCell ref="A46:J46"/>
    <mergeCell ref="I8:J8"/>
    <mergeCell ref="A10:J10"/>
    <mergeCell ref="A11:J11"/>
    <mergeCell ref="A12:J12"/>
    <mergeCell ref="A14:J14"/>
    <mergeCell ref="C47:D47"/>
    <mergeCell ref="E47:F47"/>
    <mergeCell ref="C15:D15"/>
    <mergeCell ref="E15:F15"/>
    <mergeCell ref="G15:H15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2"/>
  <sheetViews>
    <sheetView topLeftCell="A54" workbookViewId="0">
      <selection activeCell="B217" sqref="B217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</cols>
  <sheetData>
    <row r="2" spans="1:27" x14ac:dyDescent="0.25">
      <c r="F2" s="58"/>
    </row>
    <row r="6" spans="1:27" ht="15.75" thickBot="1" x14ac:dyDescent="0.3"/>
    <row r="7" spans="1:27" ht="16.5" thickBot="1" x14ac:dyDescent="0.3">
      <c r="B7" s="360" t="s">
        <v>0</v>
      </c>
      <c r="C7" s="361"/>
      <c r="J7" s="142" t="s">
        <v>162</v>
      </c>
    </row>
    <row r="8" spans="1:27" ht="15.75" x14ac:dyDescent="0.25">
      <c r="J8" s="143"/>
    </row>
    <row r="9" spans="1:27" x14ac:dyDescent="0.25">
      <c r="A9" s="334" t="s">
        <v>1</v>
      </c>
      <c r="B9" s="334"/>
      <c r="C9" s="334"/>
      <c r="D9" s="334"/>
      <c r="E9" s="334"/>
      <c r="F9" s="334"/>
      <c r="G9" s="334"/>
      <c r="H9" s="334"/>
      <c r="I9" s="334"/>
      <c r="J9" s="334"/>
      <c r="K9" s="334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  <c r="AA9" s="130"/>
    </row>
    <row r="10" spans="1:27" x14ac:dyDescent="0.25">
      <c r="A10" s="334" t="s">
        <v>2</v>
      </c>
      <c r="B10" s="334"/>
      <c r="C10" s="334"/>
      <c r="D10" s="334"/>
      <c r="E10" s="334"/>
      <c r="F10" s="334"/>
      <c r="G10" s="334"/>
      <c r="H10" s="334"/>
      <c r="I10" s="334"/>
      <c r="J10" s="334"/>
      <c r="K10" s="334"/>
      <c r="L10" s="130"/>
      <c r="M10" s="130"/>
      <c r="N10" s="130"/>
      <c r="O10" s="130"/>
      <c r="P10" s="130"/>
      <c r="Q10" s="130"/>
      <c r="R10" s="130"/>
      <c r="S10" s="130"/>
      <c r="T10" s="130"/>
      <c r="U10" s="130"/>
      <c r="V10" s="130"/>
      <c r="W10" s="130"/>
      <c r="X10" s="130"/>
      <c r="Y10" s="130"/>
      <c r="Z10" s="130"/>
      <c r="AA10" s="130"/>
    </row>
    <row r="11" spans="1:27" x14ac:dyDescent="0.25">
      <c r="A11" s="334" t="s">
        <v>163</v>
      </c>
      <c r="B11" s="334"/>
      <c r="C11" s="334"/>
      <c r="D11" s="334"/>
      <c r="E11" s="334"/>
      <c r="F11" s="334"/>
      <c r="G11" s="334"/>
      <c r="H11" s="334"/>
      <c r="I11" s="334"/>
      <c r="J11" s="334"/>
      <c r="K11" s="334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  <c r="X11" s="130"/>
      <c r="Y11" s="130"/>
      <c r="Z11" s="130"/>
      <c r="AA11" s="130"/>
    </row>
    <row r="12" spans="1:27" x14ac:dyDescent="0.25">
      <c r="A12" s="362" t="s">
        <v>139</v>
      </c>
      <c r="B12" s="362"/>
      <c r="C12" s="362"/>
      <c r="D12" s="362"/>
      <c r="E12" s="362"/>
      <c r="F12" s="362"/>
      <c r="G12" s="362"/>
      <c r="H12" s="362"/>
      <c r="I12" s="362"/>
      <c r="J12" s="362"/>
      <c r="K12" s="362"/>
    </row>
    <row r="14" spans="1:27" ht="15" customHeight="1" x14ac:dyDescent="0.25">
      <c r="A14" s="363" t="s">
        <v>164</v>
      </c>
      <c r="B14" s="363"/>
      <c r="C14" s="363"/>
      <c r="D14" s="363"/>
      <c r="E14" s="363"/>
      <c r="F14" s="363"/>
      <c r="G14" s="363"/>
      <c r="H14" s="363"/>
      <c r="I14" s="363"/>
      <c r="J14" s="363"/>
      <c r="K14" s="363"/>
      <c r="L14" s="59"/>
      <c r="M14" s="60"/>
    </row>
    <row r="15" spans="1:27" ht="9" customHeight="1" x14ac:dyDescent="0.25">
      <c r="A15" s="60"/>
      <c r="B15" s="60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</row>
    <row r="16" spans="1:27" x14ac:dyDescent="0.25">
      <c r="A16" s="364" t="s">
        <v>165</v>
      </c>
      <c r="B16" s="366" t="s">
        <v>84</v>
      </c>
      <c r="C16" s="366"/>
      <c r="D16" s="359" t="s">
        <v>85</v>
      </c>
      <c r="E16" s="359"/>
      <c r="F16" s="359" t="s">
        <v>86</v>
      </c>
      <c r="G16" s="359"/>
      <c r="H16" s="366" t="s">
        <v>87</v>
      </c>
      <c r="I16" s="366"/>
      <c r="J16" s="359" t="s">
        <v>88</v>
      </c>
      <c r="K16" s="359"/>
    </row>
    <row r="17" spans="1:13" x14ac:dyDescent="0.25">
      <c r="A17" s="365"/>
      <c r="B17" s="61" t="s">
        <v>166</v>
      </c>
      <c r="C17" s="175" t="s">
        <v>90</v>
      </c>
      <c r="D17" s="61" t="s">
        <v>166</v>
      </c>
      <c r="E17" s="175" t="s">
        <v>90</v>
      </c>
      <c r="F17" s="61" t="s">
        <v>166</v>
      </c>
      <c r="G17" s="175" t="s">
        <v>90</v>
      </c>
      <c r="H17" s="61" t="s">
        <v>166</v>
      </c>
      <c r="I17" s="175" t="s">
        <v>90</v>
      </c>
      <c r="J17" s="61" t="s">
        <v>166</v>
      </c>
      <c r="K17" s="175" t="s">
        <v>90</v>
      </c>
      <c r="L17" s="62"/>
      <c r="M17" s="62"/>
    </row>
    <row r="18" spans="1:13" x14ac:dyDescent="0.25">
      <c r="A18" s="63" t="s">
        <v>66</v>
      </c>
      <c r="B18" s="64">
        <v>3361148.47</v>
      </c>
      <c r="C18" s="64">
        <v>2939970.14</v>
      </c>
      <c r="D18" s="64">
        <v>3361148.47</v>
      </c>
      <c r="E18" s="65">
        <v>2914006.39</v>
      </c>
      <c r="F18" s="64">
        <v>3361148.47</v>
      </c>
      <c r="G18" s="65">
        <v>4024889.58</v>
      </c>
      <c r="H18" s="64">
        <v>3361148.47</v>
      </c>
      <c r="I18" s="64">
        <f>2929171.29+358716.74</f>
        <v>3287888.0300000003</v>
      </c>
      <c r="J18" s="66">
        <f t="shared" ref="J18:K20" si="0">+B18+D18+F18+H18</f>
        <v>13444593.880000001</v>
      </c>
      <c r="K18" s="66">
        <f t="shared" si="0"/>
        <v>13166754.140000001</v>
      </c>
      <c r="L18" s="67"/>
      <c r="M18" s="67"/>
    </row>
    <row r="19" spans="1:13" x14ac:dyDescent="0.25">
      <c r="A19" s="63" t="s">
        <v>167</v>
      </c>
      <c r="B19" s="16">
        <v>552569.77</v>
      </c>
      <c r="C19" s="16"/>
      <c r="D19" s="16">
        <v>5817527.5</v>
      </c>
      <c r="E19" s="65">
        <v>135617.67000000001</v>
      </c>
      <c r="F19" s="16">
        <v>848726.38</v>
      </c>
      <c r="G19" s="65">
        <v>1618801.75</v>
      </c>
      <c r="H19" s="16">
        <v>606473.63</v>
      </c>
      <c r="I19" s="64">
        <v>1614363.41</v>
      </c>
      <c r="J19" s="66">
        <f t="shared" si="0"/>
        <v>7825297.2799999993</v>
      </c>
      <c r="K19" s="66">
        <f t="shared" si="0"/>
        <v>3368782.83</v>
      </c>
      <c r="L19" s="67"/>
      <c r="M19" s="67"/>
    </row>
    <row r="20" spans="1:13" ht="15.75" hidden="1" x14ac:dyDescent="0.3">
      <c r="A20" s="63" t="s">
        <v>91</v>
      </c>
      <c r="B20" s="16"/>
      <c r="C20" s="68"/>
      <c r="D20" s="16"/>
      <c r="E20" s="13"/>
      <c r="F20" s="16"/>
      <c r="G20" s="68"/>
      <c r="H20" s="16"/>
      <c r="I20" s="64"/>
      <c r="J20" s="66">
        <f t="shared" si="0"/>
        <v>0</v>
      </c>
      <c r="K20" s="66">
        <f t="shared" si="0"/>
        <v>0</v>
      </c>
      <c r="L20" s="67"/>
      <c r="M20" s="67"/>
    </row>
    <row r="21" spans="1:13" x14ac:dyDescent="0.25">
      <c r="A21" s="63" t="s">
        <v>92</v>
      </c>
      <c r="B21" s="25">
        <f t="shared" ref="B21:K21" si="1">SUM(B18:B20)</f>
        <v>3913718.24</v>
      </c>
      <c r="C21" s="25">
        <f t="shared" si="1"/>
        <v>2939970.14</v>
      </c>
      <c r="D21" s="25">
        <f t="shared" si="1"/>
        <v>9178675.9700000007</v>
      </c>
      <c r="E21" s="25">
        <f t="shared" si="1"/>
        <v>3049624.06</v>
      </c>
      <c r="F21" s="25">
        <f t="shared" si="1"/>
        <v>4209874.8500000006</v>
      </c>
      <c r="G21" s="25">
        <f t="shared" si="1"/>
        <v>5643691.3300000001</v>
      </c>
      <c r="H21" s="25">
        <f t="shared" si="1"/>
        <v>3967622.1</v>
      </c>
      <c r="I21" s="25">
        <f t="shared" si="1"/>
        <v>4902251.4400000004</v>
      </c>
      <c r="J21" s="25">
        <f t="shared" si="1"/>
        <v>21269891.16</v>
      </c>
      <c r="K21" s="25">
        <f t="shared" si="1"/>
        <v>16535536.970000001</v>
      </c>
      <c r="L21" s="70"/>
      <c r="M21" s="67"/>
    </row>
    <row r="22" spans="1:13" x14ac:dyDescent="0.25">
      <c r="A22" s="22"/>
      <c r="B22" s="71"/>
      <c r="C22" s="72"/>
      <c r="D22" s="72"/>
      <c r="E22" s="72"/>
      <c r="F22" s="72"/>
      <c r="G22" s="72"/>
      <c r="H22" s="72"/>
      <c r="I22" s="72"/>
      <c r="J22" s="73"/>
      <c r="K22" s="72"/>
      <c r="L22" s="74"/>
      <c r="M22" s="144"/>
    </row>
    <row r="23" spans="1:13" ht="15" customHeight="1" x14ac:dyDescent="0.25">
      <c r="A23" s="363" t="s">
        <v>168</v>
      </c>
      <c r="B23" s="363"/>
      <c r="C23" s="363"/>
      <c r="D23" s="363"/>
      <c r="E23" s="363"/>
      <c r="F23" s="363"/>
      <c r="G23" s="363"/>
      <c r="H23" s="363"/>
      <c r="I23" s="363"/>
      <c r="J23" s="363"/>
      <c r="K23" s="363"/>
      <c r="L23" s="75"/>
      <c r="M23" s="176"/>
    </row>
    <row r="24" spans="1:13" ht="15" customHeight="1" x14ac:dyDescent="0.25">
      <c r="A24" s="79"/>
      <c r="B24" s="79"/>
      <c r="C24" s="79"/>
      <c r="D24" s="79"/>
      <c r="E24" s="79"/>
      <c r="F24" s="79"/>
      <c r="G24" s="79"/>
      <c r="H24" s="79"/>
      <c r="I24" s="79"/>
      <c r="J24" s="79"/>
      <c r="K24" s="79"/>
      <c r="L24" s="75"/>
      <c r="M24" s="176"/>
    </row>
    <row r="25" spans="1:13" ht="15" customHeight="1" x14ac:dyDescent="0.25">
      <c r="A25" s="364" t="s">
        <v>165</v>
      </c>
      <c r="B25" s="367" t="s">
        <v>93</v>
      </c>
      <c r="C25" s="367"/>
      <c r="D25" s="368" t="s">
        <v>94</v>
      </c>
      <c r="E25" s="368"/>
      <c r="F25" s="368" t="s">
        <v>63</v>
      </c>
      <c r="G25" s="368"/>
      <c r="H25" s="367" t="s">
        <v>64</v>
      </c>
      <c r="I25" s="367"/>
      <c r="J25" s="368" t="s">
        <v>88</v>
      </c>
      <c r="K25" s="368"/>
      <c r="L25" s="75"/>
      <c r="M25" s="176"/>
    </row>
    <row r="26" spans="1:13" ht="15" customHeight="1" x14ac:dyDescent="0.25">
      <c r="A26" s="365"/>
      <c r="B26" s="61" t="s">
        <v>166</v>
      </c>
      <c r="C26" s="175" t="s">
        <v>90</v>
      </c>
      <c r="D26" s="61" t="s">
        <v>166</v>
      </c>
      <c r="E26" s="175" t="s">
        <v>90</v>
      </c>
      <c r="F26" s="61" t="s">
        <v>166</v>
      </c>
      <c r="G26" s="175" t="s">
        <v>90</v>
      </c>
      <c r="H26" s="61" t="s">
        <v>166</v>
      </c>
      <c r="I26" s="175" t="s">
        <v>90</v>
      </c>
      <c r="J26" s="61" t="s">
        <v>166</v>
      </c>
      <c r="K26" s="175" t="s">
        <v>90</v>
      </c>
      <c r="L26" s="75"/>
      <c r="M26" s="176"/>
    </row>
    <row r="27" spans="1:13" ht="15" customHeight="1" x14ac:dyDescent="0.25">
      <c r="A27" s="63" t="s">
        <v>66</v>
      </c>
      <c r="B27" s="152">
        <v>3361148.47</v>
      </c>
      <c r="C27" s="65">
        <v>3300467.39</v>
      </c>
      <c r="D27" s="64">
        <v>3361148.47</v>
      </c>
      <c r="E27" s="65">
        <v>3380648.22</v>
      </c>
      <c r="F27" s="64">
        <v>6070495.4699999997</v>
      </c>
      <c r="G27" s="16">
        <v>5696595.4000000004</v>
      </c>
      <c r="H27" s="64">
        <v>3361148.47</v>
      </c>
      <c r="I27" s="65">
        <v>3755859.32</v>
      </c>
      <c r="J27" s="66">
        <f>+B27+D27+F27+H27</f>
        <v>16153940.880000001</v>
      </c>
      <c r="K27" s="66">
        <f>+C27+E27+G27+I27</f>
        <v>16133570.330000002</v>
      </c>
      <c r="L27" s="75"/>
      <c r="M27" s="176"/>
    </row>
    <row r="28" spans="1:13" ht="15" customHeight="1" x14ac:dyDescent="0.25">
      <c r="A28" s="63" t="s">
        <v>167</v>
      </c>
      <c r="B28" s="16">
        <v>4893082.28</v>
      </c>
      <c r="C28" s="16">
        <v>1554870.23</v>
      </c>
      <c r="D28" s="16">
        <v>17602011.010000002</v>
      </c>
      <c r="E28" s="16">
        <v>3625974.83</v>
      </c>
      <c r="F28" s="16">
        <v>806742.88</v>
      </c>
      <c r="G28" s="16">
        <v>5272466.1399999997</v>
      </c>
      <c r="H28" s="16">
        <v>591207.88</v>
      </c>
      <c r="I28" s="64">
        <v>2562957.02</v>
      </c>
      <c r="J28" s="66">
        <f>+B28+D28+F28+H28</f>
        <v>23893044.050000001</v>
      </c>
      <c r="K28" s="66">
        <f>+C28+E28+G28+I28</f>
        <v>13016268.219999999</v>
      </c>
      <c r="L28" s="75"/>
      <c r="M28" s="176"/>
    </row>
    <row r="29" spans="1:13" ht="15" customHeight="1" x14ac:dyDescent="0.25">
      <c r="A29" s="63" t="s">
        <v>92</v>
      </c>
      <c r="B29" s="25">
        <f t="shared" ref="B29:K29" si="2">SUM(B27:B28)</f>
        <v>8254230.75</v>
      </c>
      <c r="C29" s="25">
        <f t="shared" si="2"/>
        <v>4855337.62</v>
      </c>
      <c r="D29" s="25">
        <f t="shared" si="2"/>
        <v>20963159.48</v>
      </c>
      <c r="E29" s="25">
        <f t="shared" si="2"/>
        <v>7006623.0500000007</v>
      </c>
      <c r="F29" s="25">
        <f t="shared" si="2"/>
        <v>6877238.3499999996</v>
      </c>
      <c r="G29" s="25">
        <f t="shared" si="2"/>
        <v>10969061.539999999</v>
      </c>
      <c r="H29" s="25">
        <f t="shared" si="2"/>
        <v>3952356.35</v>
      </c>
      <c r="I29" s="25">
        <f t="shared" si="2"/>
        <v>6318816.3399999999</v>
      </c>
      <c r="J29" s="69">
        <f t="shared" si="2"/>
        <v>40046984.93</v>
      </c>
      <c r="K29" s="69">
        <f t="shared" si="2"/>
        <v>29149838.550000001</v>
      </c>
      <c r="L29" s="75"/>
      <c r="M29" s="176"/>
    </row>
    <row r="30" spans="1:13" ht="15" customHeight="1" x14ac:dyDescent="0.25">
      <c r="A30" s="76"/>
      <c r="B30" s="77"/>
      <c r="C30" s="77"/>
      <c r="D30" s="77"/>
      <c r="E30" s="77"/>
      <c r="F30" s="77"/>
      <c r="G30" s="77"/>
      <c r="H30" s="77"/>
      <c r="I30" s="77"/>
      <c r="J30" s="78"/>
      <c r="K30" s="78"/>
      <c r="L30" s="75"/>
      <c r="M30" s="176"/>
    </row>
    <row r="31" spans="1:13" ht="15" customHeight="1" x14ac:dyDescent="0.25">
      <c r="A31" s="76"/>
      <c r="B31" s="77"/>
      <c r="C31" s="77"/>
      <c r="D31" s="77"/>
      <c r="E31" s="77"/>
      <c r="F31" s="77"/>
      <c r="G31" s="77"/>
      <c r="H31" s="77"/>
      <c r="I31" s="77"/>
      <c r="J31" s="78"/>
      <c r="K31" s="78"/>
      <c r="L31" s="75"/>
      <c r="M31" s="176"/>
    </row>
    <row r="32" spans="1:13" ht="15" customHeight="1" x14ac:dyDescent="0.25">
      <c r="A32" s="363" t="s">
        <v>169</v>
      </c>
      <c r="B32" s="363"/>
      <c r="C32" s="363"/>
      <c r="D32" s="363"/>
      <c r="E32" s="363"/>
      <c r="F32" s="363"/>
      <c r="G32" s="363"/>
      <c r="H32" s="363"/>
      <c r="I32" s="363"/>
      <c r="J32" s="363"/>
      <c r="K32" s="363"/>
      <c r="L32" s="75"/>
      <c r="M32" s="176"/>
    </row>
    <row r="33" spans="1:13" ht="9" customHeight="1" x14ac:dyDescent="0.25">
      <c r="A33" s="79"/>
      <c r="B33" s="79"/>
      <c r="C33" s="79"/>
      <c r="D33" s="79"/>
      <c r="E33" s="79"/>
      <c r="F33" s="79"/>
      <c r="G33" s="79"/>
      <c r="H33" s="79"/>
      <c r="I33" s="79"/>
      <c r="J33" s="79"/>
      <c r="K33" s="79"/>
      <c r="L33" s="75"/>
      <c r="M33" s="176"/>
    </row>
    <row r="34" spans="1:13" ht="15" customHeight="1" x14ac:dyDescent="0.25">
      <c r="A34" s="364" t="s">
        <v>165</v>
      </c>
      <c r="B34" s="367" t="s">
        <v>65</v>
      </c>
      <c r="C34" s="367"/>
      <c r="D34" s="368" t="s">
        <v>95</v>
      </c>
      <c r="E34" s="368"/>
      <c r="F34" s="368" t="s">
        <v>96</v>
      </c>
      <c r="G34" s="368"/>
      <c r="H34" s="367" t="s">
        <v>97</v>
      </c>
      <c r="I34" s="367"/>
      <c r="J34" s="368" t="s">
        <v>88</v>
      </c>
      <c r="K34" s="368"/>
      <c r="L34" s="75"/>
      <c r="M34" s="176"/>
    </row>
    <row r="35" spans="1:13" ht="15" customHeight="1" x14ac:dyDescent="0.25">
      <c r="A35" s="365"/>
      <c r="B35" s="61" t="s">
        <v>166</v>
      </c>
      <c r="C35" s="175" t="s">
        <v>90</v>
      </c>
      <c r="D35" s="61" t="s">
        <v>166</v>
      </c>
      <c r="E35" s="175" t="s">
        <v>90</v>
      </c>
      <c r="F35" s="61" t="s">
        <v>166</v>
      </c>
      <c r="G35" s="175" t="s">
        <v>90</v>
      </c>
      <c r="H35" s="61" t="s">
        <v>166</v>
      </c>
      <c r="I35" s="175" t="s">
        <v>90</v>
      </c>
      <c r="J35" s="61" t="s">
        <v>166</v>
      </c>
      <c r="K35" s="175" t="s">
        <v>90</v>
      </c>
      <c r="L35" s="75"/>
      <c r="M35" s="176"/>
    </row>
    <row r="36" spans="1:13" ht="15" customHeight="1" x14ac:dyDescent="0.25">
      <c r="A36" s="63" t="s">
        <v>66</v>
      </c>
      <c r="B36" s="65">
        <v>3361148.47</v>
      </c>
      <c r="C36" s="64">
        <v>3372846.06</v>
      </c>
      <c r="D36" s="65"/>
      <c r="E36" s="16"/>
      <c r="F36" s="65"/>
      <c r="G36" s="16"/>
      <c r="H36" s="65"/>
      <c r="I36" s="16"/>
      <c r="J36" s="66">
        <f>+B36+D36+F36+H36</f>
        <v>3361148.47</v>
      </c>
      <c r="K36" s="66">
        <f>+C36+E36+G36+I36</f>
        <v>3372846.06</v>
      </c>
      <c r="L36" s="75"/>
      <c r="M36" s="176"/>
    </row>
    <row r="37" spans="1:13" ht="15" customHeight="1" x14ac:dyDescent="0.25">
      <c r="A37" s="63" t="s">
        <v>167</v>
      </c>
      <c r="B37" s="16">
        <v>595521.89</v>
      </c>
      <c r="C37" s="16">
        <f>3829895.75+21000</f>
        <v>3850895.75</v>
      </c>
      <c r="D37" s="16"/>
      <c r="E37" s="16"/>
      <c r="F37" s="16"/>
      <c r="G37" s="16"/>
      <c r="H37" s="16"/>
      <c r="I37" s="16"/>
      <c r="J37" s="66">
        <f>+B37+D37+F37+H37</f>
        <v>595521.89</v>
      </c>
      <c r="K37" s="66">
        <f>+C37+E37+G37+I37</f>
        <v>3850895.75</v>
      </c>
      <c r="L37" s="75"/>
      <c r="M37" s="176"/>
    </row>
    <row r="38" spans="1:13" ht="15" customHeight="1" x14ac:dyDescent="0.25">
      <c r="A38" s="63" t="s">
        <v>92</v>
      </c>
      <c r="B38" s="25">
        <f t="shared" ref="B38:K38" si="3">SUM(B36:B37)</f>
        <v>3956670.3600000003</v>
      </c>
      <c r="C38" s="25">
        <f t="shared" si="3"/>
        <v>7223741.8100000005</v>
      </c>
      <c r="D38" s="25">
        <f t="shared" si="3"/>
        <v>0</v>
      </c>
      <c r="E38" s="25">
        <f t="shared" si="3"/>
        <v>0</v>
      </c>
      <c r="F38" s="25">
        <f t="shared" si="3"/>
        <v>0</v>
      </c>
      <c r="G38" s="25">
        <f t="shared" si="3"/>
        <v>0</v>
      </c>
      <c r="H38" s="25">
        <f t="shared" si="3"/>
        <v>0</v>
      </c>
      <c r="I38" s="25">
        <f t="shared" si="3"/>
        <v>0</v>
      </c>
      <c r="J38" s="69">
        <f t="shared" si="3"/>
        <v>3956670.3600000003</v>
      </c>
      <c r="K38" s="69">
        <f t="shared" si="3"/>
        <v>7223741.8100000005</v>
      </c>
      <c r="L38" s="75"/>
      <c r="M38" s="176"/>
    </row>
    <row r="39" spans="1:13" ht="15" customHeight="1" x14ac:dyDescent="0.25">
      <c r="A39" s="80"/>
      <c r="B39" s="81"/>
      <c r="C39" s="81"/>
      <c r="D39" s="81"/>
      <c r="E39" s="81"/>
      <c r="F39" s="81"/>
      <c r="G39" s="81"/>
      <c r="H39" s="81"/>
      <c r="I39" s="81"/>
      <c r="J39" s="82"/>
      <c r="K39" s="82"/>
      <c r="L39" s="75"/>
      <c r="M39" s="176"/>
    </row>
    <row r="40" spans="1:13" ht="15" customHeight="1" x14ac:dyDescent="0.25">
      <c r="A40" s="83" t="s">
        <v>170</v>
      </c>
      <c r="B40" s="70"/>
      <c r="C40" s="67"/>
      <c r="D40" s="67"/>
      <c r="E40" s="67"/>
      <c r="F40" s="67"/>
      <c r="G40" s="67"/>
      <c r="H40" s="67"/>
      <c r="I40" s="67"/>
      <c r="J40" s="67"/>
      <c r="K40" s="67"/>
      <c r="L40" s="75"/>
      <c r="M40" s="176"/>
    </row>
    <row r="41" spans="1:13" ht="15" customHeight="1" x14ac:dyDescent="0.25">
      <c r="A41" s="369" t="s">
        <v>83</v>
      </c>
      <c r="B41" s="366" t="s">
        <v>171</v>
      </c>
      <c r="C41" s="366"/>
      <c r="D41" s="67"/>
      <c r="E41" s="67"/>
      <c r="F41" s="67"/>
      <c r="G41" s="67"/>
      <c r="H41" s="67"/>
      <c r="I41" s="67"/>
      <c r="J41" s="67"/>
      <c r="K41" s="67"/>
      <c r="L41" s="75"/>
      <c r="M41" s="176"/>
    </row>
    <row r="42" spans="1:13" ht="15" customHeight="1" x14ac:dyDescent="0.25">
      <c r="A42" s="370"/>
      <c r="B42" s="61" t="s">
        <v>89</v>
      </c>
      <c r="C42" s="175" t="s">
        <v>90</v>
      </c>
      <c r="D42" s="67"/>
      <c r="E42" s="67"/>
      <c r="F42" s="67"/>
      <c r="G42" s="67"/>
      <c r="H42" s="67"/>
      <c r="I42" s="67"/>
      <c r="J42" s="67"/>
      <c r="K42" s="67"/>
      <c r="L42" s="75"/>
      <c r="M42" s="176"/>
    </row>
    <row r="43" spans="1:13" ht="15" customHeight="1" x14ac:dyDescent="0.25">
      <c r="A43" s="84" t="s">
        <v>66</v>
      </c>
      <c r="B43" s="85">
        <f>+J18+J27+J36</f>
        <v>32959683.23</v>
      </c>
      <c r="C43" s="85">
        <f>+K18+K27+K36</f>
        <v>32673170.530000001</v>
      </c>
      <c r="D43" s="67"/>
      <c r="E43" s="67"/>
      <c r="F43" s="67"/>
      <c r="G43" s="67"/>
      <c r="H43" s="67"/>
      <c r="I43" s="67"/>
      <c r="J43" s="67"/>
      <c r="K43" s="67"/>
      <c r="L43" s="75"/>
      <c r="M43" s="176"/>
    </row>
    <row r="44" spans="1:13" ht="15" customHeight="1" x14ac:dyDescent="0.25">
      <c r="A44" s="63" t="s">
        <v>167</v>
      </c>
      <c r="B44" s="85">
        <f>+J19+J28+J37</f>
        <v>32313863.219999999</v>
      </c>
      <c r="C44" s="85">
        <f>+K19+K28+K37</f>
        <v>20235946.799999997</v>
      </c>
      <c r="D44" s="67"/>
      <c r="E44" s="67"/>
      <c r="F44" s="67"/>
      <c r="G44" s="67"/>
      <c r="H44" s="67"/>
      <c r="I44" s="67"/>
      <c r="J44" s="67"/>
      <c r="K44" s="67"/>
      <c r="L44" s="75"/>
      <c r="M44" s="176"/>
    </row>
    <row r="45" spans="1:13" ht="15" customHeight="1" thickBot="1" x14ac:dyDescent="0.3">
      <c r="A45" s="84" t="s">
        <v>92</v>
      </c>
      <c r="B45" s="215">
        <f>SUM(B43:B44)</f>
        <v>65273546.450000003</v>
      </c>
      <c r="C45" s="216">
        <f>SUM(C43:C44)</f>
        <v>52909117.329999998</v>
      </c>
      <c r="D45" s="67"/>
      <c r="E45" s="67"/>
      <c r="F45" s="67"/>
      <c r="G45" s="67"/>
      <c r="H45" s="67"/>
      <c r="I45" s="67"/>
      <c r="J45" s="67"/>
      <c r="K45" s="67"/>
      <c r="L45" s="75"/>
      <c r="M45" s="176"/>
    </row>
    <row r="46" spans="1:13" ht="15.75" thickTop="1" x14ac:dyDescent="0.25">
      <c r="A46" s="86"/>
      <c r="B46" s="70"/>
      <c r="C46" s="87"/>
      <c r="D46" s="67"/>
      <c r="E46" s="67"/>
      <c r="F46" s="67"/>
      <c r="G46" s="67"/>
      <c r="H46" s="67"/>
      <c r="I46" s="67"/>
      <c r="J46" s="67"/>
      <c r="K46" s="67"/>
      <c r="L46" s="75"/>
      <c r="M46" s="176"/>
    </row>
    <row r="47" spans="1:13" x14ac:dyDescent="0.25">
      <c r="A47" s="86"/>
      <c r="B47" s="29"/>
      <c r="C47" s="87"/>
    </row>
    <row r="69" spans="1:11" x14ac:dyDescent="0.25">
      <c r="A69" s="46" t="s">
        <v>53</v>
      </c>
      <c r="C69" s="133" t="s">
        <v>79</v>
      </c>
      <c r="D69" s="133"/>
      <c r="E69" s="133"/>
      <c r="F69" s="28" t="s">
        <v>76</v>
      </c>
      <c r="H69" t="s">
        <v>59</v>
      </c>
    </row>
    <row r="70" spans="1:11" x14ac:dyDescent="0.25">
      <c r="C70" s="349" t="s">
        <v>77</v>
      </c>
      <c r="D70" s="349"/>
      <c r="E70" s="349"/>
      <c r="F70" s="28"/>
      <c r="G70" s="28"/>
      <c r="H70" s="28" t="s">
        <v>156</v>
      </c>
      <c r="I70" s="28"/>
      <c r="J70" s="28"/>
      <c r="K70" s="28"/>
    </row>
    <row r="71" spans="1:11" x14ac:dyDescent="0.25">
      <c r="C71" s="349" t="s">
        <v>98</v>
      </c>
      <c r="D71" s="349"/>
      <c r="E71" s="349"/>
      <c r="F71" s="28"/>
      <c r="G71" s="28"/>
      <c r="H71" s="28" t="s">
        <v>157</v>
      </c>
      <c r="I71" s="28"/>
      <c r="J71" s="28"/>
      <c r="K71" s="28"/>
    </row>
    <row r="72" spans="1:11" x14ac:dyDescent="0.25">
      <c r="A72" s="46" t="s">
        <v>58</v>
      </c>
      <c r="C72" s="28" t="s">
        <v>158</v>
      </c>
      <c r="G72" s="48"/>
      <c r="H72" s="48"/>
      <c r="I72" s="48"/>
    </row>
  </sheetData>
  <mergeCells count="30">
    <mergeCell ref="A41:A42"/>
    <mergeCell ref="B41:C41"/>
    <mergeCell ref="C70:E70"/>
    <mergeCell ref="C71:E71"/>
    <mergeCell ref="A32:K32"/>
    <mergeCell ref="A34:A35"/>
    <mergeCell ref="B34:C34"/>
    <mergeCell ref="D34:E34"/>
    <mergeCell ref="F34:G34"/>
    <mergeCell ref="H34:I34"/>
    <mergeCell ref="J34:K34"/>
    <mergeCell ref="A23:K23"/>
    <mergeCell ref="A25:A26"/>
    <mergeCell ref="B25:C25"/>
    <mergeCell ref="D25:E25"/>
    <mergeCell ref="F25:G25"/>
    <mergeCell ref="H25:I25"/>
    <mergeCell ref="J25:K25"/>
    <mergeCell ref="J16:K16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</mergeCells>
  <hyperlinks>
    <hyperlink ref="A12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17"/>
  <sheetViews>
    <sheetView topLeftCell="A2" workbookViewId="0">
      <selection activeCell="B15" sqref="B15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4" width="5.710937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70" width="5.710937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6" width="5.710937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2" width="5.710937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8" width="5.710937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4" width="5.710937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50" width="5.710937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6" width="5.710937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2" width="5.710937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8" width="5.710937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4" width="5.710937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30" width="5.710937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6" width="5.710937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2" width="5.710937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8" width="5.710937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4" width="5.710937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10" width="5.710937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6" width="5.710937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2" width="5.710937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8" width="5.710937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4" width="5.710937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90" width="5.710937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6" width="5.710937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2" width="5.710937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8" width="5.710937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4" width="5.710937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70" width="5.710937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6" width="5.710937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2" width="5.710937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8" width="5.710937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4" width="5.710937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50" width="5.710937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6" width="5.710937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2" width="5.710937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8" width="5.710937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4" width="5.710937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30" width="5.710937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6" width="5.710937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2" width="5.710937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8" width="5.710937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4" width="5.710937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10" width="5.710937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6" width="5.710937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2" width="5.710937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8" width="5.710937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4" width="5.710937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90" width="5.710937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6" width="5.710937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2" width="5.710937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8" width="5.710937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4" width="5.710937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70" width="5.710937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6" width="5.710937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2" width="5.710937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8" width="5.710937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4" width="5.710937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50" width="5.710937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6" width="5.710937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2" width="5.710937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8" width="5.710937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4" width="5.710937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30" width="5.710937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6" width="5.710937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2" width="5.710937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331" t="s">
        <v>142</v>
      </c>
      <c r="L8" s="332"/>
    </row>
    <row r="10" spans="1:19" x14ac:dyDescent="0.25">
      <c r="A10" s="333" t="s">
        <v>1</v>
      </c>
      <c r="B10" s="333"/>
      <c r="C10" s="333"/>
      <c r="D10" s="333"/>
      <c r="E10" s="333"/>
      <c r="F10" s="333"/>
      <c r="G10" s="333"/>
      <c r="H10" s="333"/>
      <c r="I10" s="333"/>
      <c r="J10" s="333"/>
      <c r="K10" s="333"/>
      <c r="L10" s="333"/>
      <c r="M10" s="130"/>
      <c r="N10" s="130"/>
      <c r="O10" s="130"/>
      <c r="P10" s="130"/>
      <c r="Q10" s="130"/>
      <c r="R10" s="130"/>
      <c r="S10" s="130"/>
    </row>
    <row r="11" spans="1:19" x14ac:dyDescent="0.25">
      <c r="A11" s="334" t="s">
        <v>2</v>
      </c>
      <c r="B11" s="334"/>
      <c r="C11" s="334"/>
      <c r="D11" s="334"/>
      <c r="E11" s="334"/>
      <c r="F11" s="334"/>
      <c r="G11" s="334"/>
      <c r="H11" s="334"/>
      <c r="I11" s="334"/>
      <c r="J11" s="334"/>
      <c r="K11" s="334"/>
      <c r="L11" s="334"/>
      <c r="M11" s="130"/>
      <c r="N11" s="130"/>
      <c r="O11" s="130"/>
      <c r="P11" s="130"/>
      <c r="Q11" s="130"/>
      <c r="R11" s="130"/>
      <c r="S11" s="130"/>
    </row>
    <row r="12" spans="1:19" x14ac:dyDescent="0.25">
      <c r="A12" s="335" t="s">
        <v>3</v>
      </c>
      <c r="B12" s="334"/>
      <c r="C12" s="334"/>
      <c r="D12" s="334"/>
      <c r="E12" s="334"/>
      <c r="F12" s="334"/>
      <c r="G12" s="334"/>
      <c r="H12" s="334"/>
      <c r="I12" s="334"/>
      <c r="J12" s="334"/>
      <c r="K12" s="334"/>
      <c r="L12" s="334"/>
      <c r="M12" s="130"/>
      <c r="N12" s="130"/>
      <c r="O12" s="130"/>
      <c r="P12" s="130"/>
      <c r="Q12" s="130"/>
      <c r="R12" s="130"/>
      <c r="S12" s="130"/>
    </row>
    <row r="13" spans="1:19" x14ac:dyDescent="0.25">
      <c r="A13" s="245"/>
      <c r="B13" s="245"/>
      <c r="C13" s="245"/>
      <c r="D13" s="245"/>
      <c r="E13" s="245"/>
      <c r="F13" s="245"/>
      <c r="G13" s="245"/>
      <c r="H13" s="245"/>
      <c r="I13" s="245"/>
      <c r="J13" s="245"/>
      <c r="K13" s="245"/>
      <c r="L13" s="245"/>
      <c r="M13" s="245"/>
      <c r="N13" s="245"/>
      <c r="O13" s="245"/>
      <c r="P13" s="245"/>
      <c r="Q13" s="245"/>
      <c r="R13" s="245"/>
      <c r="S13" s="245"/>
    </row>
    <row r="14" spans="1:19" ht="16.5" thickBot="1" x14ac:dyDescent="0.3">
      <c r="A14" s="371" t="s">
        <v>143</v>
      </c>
      <c r="B14" s="371"/>
      <c r="C14" s="371"/>
      <c r="D14" s="371"/>
      <c r="E14" s="371"/>
      <c r="F14" s="371"/>
      <c r="G14" s="371"/>
      <c r="H14" s="371"/>
      <c r="I14" s="371"/>
      <c r="J14" s="371"/>
      <c r="K14" s="371"/>
      <c r="L14" s="371"/>
      <c r="M14" s="131"/>
      <c r="N14" s="131"/>
      <c r="O14" s="131"/>
      <c r="P14" s="131"/>
      <c r="Q14" s="131"/>
      <c r="R14" s="131"/>
      <c r="S14" s="131"/>
    </row>
    <row r="15" spans="1:19" ht="30.75" customHeight="1" thickBot="1" x14ac:dyDescent="0.35">
      <c r="A15" s="23" t="s">
        <v>4</v>
      </c>
      <c r="B15" s="24" t="s">
        <v>144</v>
      </c>
      <c r="C15" s="372" t="s">
        <v>6</v>
      </c>
      <c r="D15" s="373"/>
      <c r="E15" s="372" t="s">
        <v>7</v>
      </c>
      <c r="F15" s="374"/>
      <c r="G15" s="372" t="s">
        <v>8</v>
      </c>
      <c r="H15" s="373"/>
      <c r="I15" s="372" t="s">
        <v>9</v>
      </c>
      <c r="J15" s="373"/>
      <c r="K15" s="341" t="s">
        <v>10</v>
      </c>
      <c r="L15" s="342"/>
      <c r="M15" s="244"/>
      <c r="N15" s="337"/>
      <c r="O15" s="337"/>
      <c r="P15" s="337"/>
      <c r="Q15" s="337"/>
      <c r="R15" s="337"/>
      <c r="S15" s="337"/>
    </row>
    <row r="16" spans="1:19" ht="15.75" x14ac:dyDescent="0.3">
      <c r="A16" s="199"/>
      <c r="B16" s="200"/>
      <c r="C16" s="213" t="s">
        <v>145</v>
      </c>
      <c r="D16" s="213" t="s">
        <v>146</v>
      </c>
      <c r="E16" s="213" t="s">
        <v>145</v>
      </c>
      <c r="F16" s="213" t="s">
        <v>146</v>
      </c>
      <c r="G16" s="213" t="s">
        <v>145</v>
      </c>
      <c r="H16" s="213" t="s">
        <v>146</v>
      </c>
      <c r="I16" s="213" t="s">
        <v>145</v>
      </c>
      <c r="J16" s="213" t="s">
        <v>146</v>
      </c>
      <c r="K16" s="213" t="s">
        <v>145</v>
      </c>
      <c r="L16" s="254" t="s">
        <v>146</v>
      </c>
      <c r="M16" s="132"/>
      <c r="N16" s="244"/>
      <c r="O16" s="132"/>
      <c r="P16" s="244"/>
      <c r="Q16" s="132"/>
      <c r="R16" s="244"/>
      <c r="S16" s="132"/>
    </row>
    <row r="17" spans="1:19" ht="15.75" x14ac:dyDescent="0.3">
      <c r="A17" s="204"/>
      <c r="B17" s="10" t="s">
        <v>13</v>
      </c>
      <c r="C17" s="125"/>
      <c r="D17" s="125"/>
      <c r="E17" s="125"/>
      <c r="F17" s="125"/>
      <c r="G17" s="125"/>
      <c r="H17" s="125"/>
      <c r="I17" s="125"/>
      <c r="J17" s="125"/>
      <c r="K17" s="125"/>
      <c r="L17" s="255"/>
      <c r="M17" s="132"/>
      <c r="N17" s="244"/>
      <c r="O17" s="132"/>
      <c r="P17" s="244"/>
      <c r="Q17" s="132"/>
      <c r="R17" s="244"/>
      <c r="S17" s="132"/>
    </row>
    <row r="18" spans="1:19" ht="15.75" x14ac:dyDescent="0.3">
      <c r="A18" s="150" t="s">
        <v>124</v>
      </c>
      <c r="B18" s="10" t="s">
        <v>147</v>
      </c>
      <c r="C18" s="25">
        <v>3361148.47</v>
      </c>
      <c r="D18" s="13">
        <v>2939970.14</v>
      </c>
      <c r="E18" s="13">
        <v>3361148.47</v>
      </c>
      <c r="F18" s="13">
        <v>2914006.39</v>
      </c>
      <c r="G18" s="13">
        <v>3361148.47</v>
      </c>
      <c r="H18" s="13">
        <v>2948436.76</v>
      </c>
      <c r="I18" s="13">
        <v>3361148.47</v>
      </c>
      <c r="J18" s="13">
        <v>2929171.29</v>
      </c>
      <c r="K18" s="13">
        <f>+C18+E18+G18+I18</f>
        <v>13444593.880000001</v>
      </c>
      <c r="L18" s="138">
        <f>+D18+F18+H18+J18</f>
        <v>11731584.579999998</v>
      </c>
      <c r="M18" s="133"/>
      <c r="N18" s="133"/>
      <c r="O18" s="133"/>
      <c r="P18" s="133"/>
      <c r="Q18" s="133"/>
      <c r="R18" s="133"/>
      <c r="S18" s="133"/>
    </row>
    <row r="19" spans="1:19" ht="15.75" x14ac:dyDescent="0.3">
      <c r="A19" s="150"/>
      <c r="B19" s="10" t="s">
        <v>148</v>
      </c>
      <c r="C19" s="25"/>
      <c r="D19" s="13"/>
      <c r="E19" s="13"/>
      <c r="F19" s="13"/>
      <c r="G19" s="13"/>
      <c r="H19" s="13">
        <v>1076452.82</v>
      </c>
      <c r="I19" s="13"/>
      <c r="J19" s="13">
        <v>358716.74</v>
      </c>
      <c r="K19" s="13"/>
      <c r="L19" s="138">
        <f>+D19+F19+H19+J19</f>
        <v>1435169.56</v>
      </c>
      <c r="M19" s="133"/>
      <c r="N19" s="133"/>
      <c r="O19" s="133"/>
      <c r="P19" s="133"/>
      <c r="Q19" s="133"/>
      <c r="R19" s="133"/>
      <c r="S19" s="133"/>
    </row>
    <row r="20" spans="1:19" ht="15.75" x14ac:dyDescent="0.3">
      <c r="A20" s="150"/>
      <c r="B20" s="10" t="s">
        <v>125</v>
      </c>
      <c r="C20" s="25">
        <f>SUM(C18:C19)</f>
        <v>3361148.47</v>
      </c>
      <c r="D20" s="25">
        <f t="shared" ref="D20:L20" si="0">SUM(D18:D19)</f>
        <v>2939970.14</v>
      </c>
      <c r="E20" s="25">
        <f t="shared" si="0"/>
        <v>3361148.47</v>
      </c>
      <c r="F20" s="25">
        <f t="shared" si="0"/>
        <v>2914006.39</v>
      </c>
      <c r="G20" s="25">
        <f t="shared" si="0"/>
        <v>3361148.47</v>
      </c>
      <c r="H20" s="25">
        <f t="shared" si="0"/>
        <v>4024889.58</v>
      </c>
      <c r="I20" s="25">
        <f t="shared" si="0"/>
        <v>3361148.47</v>
      </c>
      <c r="J20" s="25">
        <f t="shared" si="0"/>
        <v>3287888.0300000003</v>
      </c>
      <c r="K20" s="25">
        <f t="shared" si="0"/>
        <v>13444593.880000001</v>
      </c>
      <c r="L20" s="187">
        <f t="shared" si="0"/>
        <v>13166754.139999999</v>
      </c>
      <c r="M20" s="133"/>
      <c r="N20" s="133"/>
      <c r="O20" s="133"/>
      <c r="P20" s="133"/>
      <c r="Q20" s="133"/>
      <c r="R20" s="133"/>
      <c r="S20" s="133"/>
    </row>
    <row r="21" spans="1:19" ht="15.75" x14ac:dyDescent="0.3">
      <c r="A21" s="151"/>
      <c r="B21" s="10"/>
      <c r="C21" s="11"/>
      <c r="D21" s="9"/>
      <c r="E21" s="12"/>
      <c r="F21" s="12"/>
      <c r="G21" s="9"/>
      <c r="H21" s="12"/>
      <c r="I21" s="9"/>
      <c r="J21" s="12"/>
      <c r="K21" s="11"/>
      <c r="L21" s="139"/>
      <c r="M21" s="133"/>
      <c r="N21" s="133"/>
      <c r="O21" s="133"/>
      <c r="P21" s="133"/>
      <c r="Q21" s="133"/>
      <c r="R21" s="133"/>
      <c r="S21" s="133"/>
    </row>
    <row r="22" spans="1:19" ht="15.75" x14ac:dyDescent="0.3">
      <c r="A22" s="151"/>
      <c r="B22" s="10" t="s">
        <v>149</v>
      </c>
      <c r="C22" s="13"/>
      <c r="D22" s="13"/>
      <c r="E22" s="13"/>
      <c r="F22" s="13"/>
      <c r="G22" s="13"/>
      <c r="H22" s="13"/>
      <c r="I22" s="13"/>
      <c r="J22" s="13"/>
      <c r="K22" s="13"/>
      <c r="L22" s="138"/>
      <c r="M22" s="133"/>
      <c r="N22" s="133"/>
      <c r="O22" s="133"/>
      <c r="P22" s="133"/>
      <c r="Q22" s="133"/>
      <c r="R22" s="133"/>
      <c r="S22" s="133"/>
    </row>
    <row r="23" spans="1:19" x14ac:dyDescent="0.25">
      <c r="A23" s="256">
        <v>111</v>
      </c>
      <c r="B23" s="15" t="s">
        <v>15</v>
      </c>
      <c r="C23" s="19">
        <v>0</v>
      </c>
      <c r="D23" s="19">
        <v>0</v>
      </c>
      <c r="E23" s="19">
        <v>88000</v>
      </c>
      <c r="F23" s="19">
        <v>0</v>
      </c>
      <c r="G23" s="19">
        <v>88000</v>
      </c>
      <c r="H23" s="19">
        <v>87425.59</v>
      </c>
      <c r="I23" s="19">
        <v>88000</v>
      </c>
      <c r="J23" s="19">
        <v>100265.42</v>
      </c>
      <c r="K23" s="19">
        <f>+C23+E23+G23+I23</f>
        <v>264000</v>
      </c>
      <c r="L23" s="190">
        <f>+D23+F23+H23+J23</f>
        <v>187691.01</v>
      </c>
      <c r="M23" s="133"/>
      <c r="N23" s="133"/>
      <c r="O23" s="133"/>
      <c r="P23" s="133"/>
      <c r="Q23" s="133"/>
      <c r="R23" s="133"/>
      <c r="S23" s="133"/>
    </row>
    <row r="24" spans="1:19" x14ac:dyDescent="0.25">
      <c r="A24" s="140">
        <v>113</v>
      </c>
      <c r="B24" s="40" t="s">
        <v>150</v>
      </c>
      <c r="C24" s="16">
        <v>0</v>
      </c>
      <c r="D24" s="16">
        <v>0</v>
      </c>
      <c r="E24" s="16">
        <v>11585.06</v>
      </c>
      <c r="F24" s="16">
        <v>8525.7000000000007</v>
      </c>
      <c r="G24" s="16">
        <v>11585.06</v>
      </c>
      <c r="H24" s="16">
        <v>11440.41</v>
      </c>
      <c r="I24" s="16">
        <v>11585.06</v>
      </c>
      <c r="J24" s="16">
        <v>11412.67</v>
      </c>
      <c r="K24" s="16">
        <f t="shared" ref="K24:L39" si="1">+C24+E24+G24+I24</f>
        <v>34755.18</v>
      </c>
      <c r="L24" s="141">
        <f t="shared" si="1"/>
        <v>31378.78</v>
      </c>
      <c r="M24" s="133"/>
      <c r="N24" s="133"/>
      <c r="O24" s="133"/>
      <c r="P24" s="133"/>
      <c r="Q24" s="133"/>
      <c r="R24" s="133"/>
      <c r="S24" s="133"/>
    </row>
    <row r="25" spans="1:19" x14ac:dyDescent="0.25">
      <c r="A25" s="140">
        <v>122</v>
      </c>
      <c r="B25" s="40" t="s">
        <v>17</v>
      </c>
      <c r="C25" s="16">
        <v>0</v>
      </c>
      <c r="D25" s="16">
        <v>0</v>
      </c>
      <c r="E25" s="16">
        <v>68124.37</v>
      </c>
      <c r="F25" s="16">
        <v>0</v>
      </c>
      <c r="G25" s="16">
        <v>0</v>
      </c>
      <c r="H25" s="16">
        <v>440</v>
      </c>
      <c r="I25" s="16">
        <v>0</v>
      </c>
      <c r="J25" s="16">
        <v>42472.5</v>
      </c>
      <c r="K25" s="16">
        <f t="shared" si="1"/>
        <v>68124.37</v>
      </c>
      <c r="L25" s="141">
        <f t="shared" si="1"/>
        <v>42912.5</v>
      </c>
      <c r="M25" s="133"/>
      <c r="N25" s="133"/>
      <c r="O25" s="133"/>
      <c r="P25" s="133"/>
      <c r="Q25" s="133"/>
      <c r="R25" s="133"/>
      <c r="S25" s="133"/>
    </row>
    <row r="26" spans="1:19" x14ac:dyDescent="0.25">
      <c r="A26" s="140">
        <v>163</v>
      </c>
      <c r="B26" s="40" t="s">
        <v>18</v>
      </c>
      <c r="C26" s="16">
        <v>50000</v>
      </c>
      <c r="D26" s="16">
        <v>0</v>
      </c>
      <c r="E26" s="16">
        <f>16335+50000</f>
        <v>66335</v>
      </c>
      <c r="F26" s="16">
        <v>0</v>
      </c>
      <c r="G26" s="16">
        <f>214550+50000</f>
        <v>264550</v>
      </c>
      <c r="H26" s="16">
        <v>6400.89</v>
      </c>
      <c r="I26" s="16">
        <v>50000</v>
      </c>
      <c r="J26" s="16">
        <v>133312.10999999999</v>
      </c>
      <c r="K26" s="16">
        <f t="shared" si="1"/>
        <v>430885</v>
      </c>
      <c r="L26" s="141">
        <f t="shared" si="1"/>
        <v>139713</v>
      </c>
      <c r="M26" s="133"/>
      <c r="N26" s="133"/>
      <c r="O26" s="133"/>
      <c r="P26" s="133"/>
      <c r="Q26" s="133"/>
      <c r="R26" s="133"/>
      <c r="S26" s="133"/>
    </row>
    <row r="27" spans="1:19" x14ac:dyDescent="0.25">
      <c r="A27" s="140">
        <v>168</v>
      </c>
      <c r="B27" s="40" t="s">
        <v>136</v>
      </c>
      <c r="C27" s="16">
        <v>0</v>
      </c>
      <c r="D27" s="16">
        <v>0</v>
      </c>
      <c r="E27" s="16">
        <v>0</v>
      </c>
      <c r="F27" s="16">
        <v>0</v>
      </c>
      <c r="G27" s="16">
        <v>0</v>
      </c>
      <c r="H27" s="16">
        <v>0</v>
      </c>
      <c r="I27" s="16">
        <v>0</v>
      </c>
      <c r="J27" s="16">
        <v>0</v>
      </c>
      <c r="K27" s="16">
        <f t="shared" si="1"/>
        <v>0</v>
      </c>
      <c r="L27" s="141">
        <f>+D27+F27+H27+J27</f>
        <v>0</v>
      </c>
      <c r="M27" s="133"/>
      <c r="N27" s="133"/>
      <c r="O27" s="133"/>
      <c r="P27" s="133"/>
      <c r="Q27" s="133"/>
      <c r="R27" s="133"/>
      <c r="S27" s="133"/>
    </row>
    <row r="28" spans="1:19" x14ac:dyDescent="0.25">
      <c r="A28" s="140">
        <v>169</v>
      </c>
      <c r="B28" s="40" t="s">
        <v>137</v>
      </c>
      <c r="C28" s="16">
        <v>10000</v>
      </c>
      <c r="D28" s="16">
        <v>0</v>
      </c>
      <c r="E28" s="16">
        <v>0</v>
      </c>
      <c r="F28" s="16">
        <v>0</v>
      </c>
      <c r="G28" s="16">
        <v>0</v>
      </c>
      <c r="H28" s="16">
        <v>0</v>
      </c>
      <c r="I28" s="16">
        <v>0</v>
      </c>
      <c r="J28" s="16">
        <v>0</v>
      </c>
      <c r="K28" s="16">
        <f t="shared" si="1"/>
        <v>10000</v>
      </c>
      <c r="L28" s="141">
        <f t="shared" si="1"/>
        <v>0</v>
      </c>
      <c r="M28" s="133"/>
      <c r="N28" s="133"/>
      <c r="O28" s="133"/>
      <c r="P28" s="133"/>
      <c r="Q28" s="133"/>
      <c r="R28" s="133"/>
      <c r="S28" s="133"/>
    </row>
    <row r="29" spans="1:19" x14ac:dyDescent="0.25">
      <c r="A29" s="140">
        <v>171</v>
      </c>
      <c r="B29" s="40" t="s">
        <v>138</v>
      </c>
      <c r="C29" s="16">
        <v>10000</v>
      </c>
      <c r="D29" s="16">
        <v>0</v>
      </c>
      <c r="E29" s="16">
        <v>0</v>
      </c>
      <c r="F29" s="16">
        <v>0</v>
      </c>
      <c r="G29" s="16">
        <v>8140</v>
      </c>
      <c r="H29" s="16">
        <v>0</v>
      </c>
      <c r="I29" s="16">
        <v>1320</v>
      </c>
      <c r="J29" s="16">
        <v>7400</v>
      </c>
      <c r="K29" s="16">
        <f t="shared" si="1"/>
        <v>19460</v>
      </c>
      <c r="L29" s="141">
        <f t="shared" si="1"/>
        <v>7400</v>
      </c>
      <c r="M29" s="133"/>
      <c r="N29" s="133"/>
      <c r="O29" s="133"/>
      <c r="P29" s="133"/>
      <c r="Q29" s="133"/>
      <c r="R29" s="133"/>
      <c r="S29" s="133"/>
    </row>
    <row r="30" spans="1:19" x14ac:dyDescent="0.25">
      <c r="A30" s="140">
        <v>174</v>
      </c>
      <c r="B30" s="40" t="s">
        <v>19</v>
      </c>
      <c r="C30" s="16">
        <v>15765.66</v>
      </c>
      <c r="D30" s="16">
        <v>0</v>
      </c>
      <c r="E30" s="16">
        <v>5765.66</v>
      </c>
      <c r="F30" s="16">
        <v>5765.66</v>
      </c>
      <c r="G30" s="16">
        <v>7265.66</v>
      </c>
      <c r="H30" s="16">
        <v>5765.66</v>
      </c>
      <c r="I30" s="16">
        <v>7265.66</v>
      </c>
      <c r="J30" s="16">
        <v>5765.66</v>
      </c>
      <c r="K30" s="16">
        <f t="shared" si="1"/>
        <v>36062.639999999999</v>
      </c>
      <c r="L30" s="141">
        <f t="shared" si="1"/>
        <v>17296.98</v>
      </c>
      <c r="M30" s="133"/>
      <c r="N30" s="133"/>
      <c r="O30" s="133"/>
      <c r="P30" s="133"/>
      <c r="Q30" s="133"/>
      <c r="R30" s="133"/>
      <c r="S30" s="133"/>
    </row>
    <row r="31" spans="1:19" x14ac:dyDescent="0.25">
      <c r="A31" s="140">
        <v>182</v>
      </c>
      <c r="B31" s="40" t="s">
        <v>20</v>
      </c>
      <c r="C31" s="16">
        <v>278286</v>
      </c>
      <c r="D31" s="16">
        <v>0</v>
      </c>
      <c r="E31" s="16">
        <v>274686</v>
      </c>
      <c r="F31" s="16">
        <v>50615</v>
      </c>
      <c r="G31" s="16">
        <v>277086</v>
      </c>
      <c r="H31" s="16">
        <v>257315</v>
      </c>
      <c r="I31" s="16">
        <v>266886</v>
      </c>
      <c r="J31" s="16">
        <v>288696</v>
      </c>
      <c r="K31" s="16">
        <f t="shared" si="1"/>
        <v>1096944</v>
      </c>
      <c r="L31" s="141">
        <f t="shared" si="1"/>
        <v>596626</v>
      </c>
      <c r="M31" s="133"/>
      <c r="N31" s="133"/>
      <c r="O31" s="133"/>
      <c r="P31" s="133"/>
      <c r="Q31" s="133"/>
      <c r="R31" s="133"/>
      <c r="S31" s="133"/>
    </row>
    <row r="32" spans="1:19" x14ac:dyDescent="0.25">
      <c r="A32" s="140">
        <v>197</v>
      </c>
      <c r="B32" s="40" t="s">
        <v>21</v>
      </c>
      <c r="C32" s="16">
        <v>0</v>
      </c>
      <c r="D32" s="16">
        <v>0</v>
      </c>
      <c r="E32" s="16">
        <v>43200</v>
      </c>
      <c r="F32" s="16">
        <v>0</v>
      </c>
      <c r="G32" s="16">
        <v>43200</v>
      </c>
      <c r="H32" s="16">
        <v>42000</v>
      </c>
      <c r="I32" s="16">
        <v>43200</v>
      </c>
      <c r="J32" s="16">
        <v>42000</v>
      </c>
      <c r="K32" s="16">
        <f t="shared" si="1"/>
        <v>129600</v>
      </c>
      <c r="L32" s="141">
        <f t="shared" si="1"/>
        <v>84000</v>
      </c>
      <c r="M32" s="133"/>
      <c r="N32" s="133"/>
      <c r="O32" s="133"/>
      <c r="P32" s="133"/>
      <c r="Q32" s="133"/>
      <c r="R32" s="133"/>
      <c r="S32" s="133"/>
    </row>
    <row r="33" spans="1:19" x14ac:dyDescent="0.25">
      <c r="A33" s="140">
        <v>199</v>
      </c>
      <c r="B33" s="40" t="s">
        <v>22</v>
      </c>
      <c r="C33" s="16">
        <v>60838.7</v>
      </c>
      <c r="D33" s="16">
        <v>0</v>
      </c>
      <c r="E33" s="16">
        <v>147087.5</v>
      </c>
      <c r="F33" s="16">
        <v>8200.7999999999993</v>
      </c>
      <c r="G33" s="16">
        <v>48537.5</v>
      </c>
      <c r="H33" s="16">
        <v>69332.800000000003</v>
      </c>
      <c r="I33" s="16">
        <v>48537.5</v>
      </c>
      <c r="J33" s="16">
        <v>58547.1</v>
      </c>
      <c r="K33" s="16">
        <f t="shared" si="1"/>
        <v>305001.2</v>
      </c>
      <c r="L33" s="141">
        <f t="shared" si="1"/>
        <v>136080.70000000001</v>
      </c>
      <c r="M33" s="133"/>
      <c r="N33" s="133"/>
      <c r="O33" s="133"/>
      <c r="P33" s="133"/>
      <c r="Q33" s="133"/>
      <c r="R33" s="133"/>
      <c r="S33" s="133"/>
    </row>
    <row r="34" spans="1:19" x14ac:dyDescent="0.25">
      <c r="A34" s="140">
        <v>211</v>
      </c>
      <c r="B34" s="40" t="s">
        <v>25</v>
      </c>
      <c r="C34" s="16">
        <v>37249</v>
      </c>
      <c r="D34" s="16">
        <v>0</v>
      </c>
      <c r="E34" s="16">
        <v>47931.75</v>
      </c>
      <c r="F34" s="16">
        <v>0</v>
      </c>
      <c r="G34" s="16">
        <v>47931.75</v>
      </c>
      <c r="H34" s="16">
        <v>59267.75</v>
      </c>
      <c r="I34" s="16">
        <v>37249</v>
      </c>
      <c r="J34" s="16">
        <v>51050.5</v>
      </c>
      <c r="K34" s="16">
        <f t="shared" si="1"/>
        <v>170361.5</v>
      </c>
      <c r="L34" s="141">
        <f>+D34+F34+H34+J34</f>
        <v>110318.25</v>
      </c>
      <c r="M34" s="133"/>
      <c r="N34" s="133"/>
      <c r="O34" s="133"/>
      <c r="P34" s="133"/>
      <c r="Q34" s="133"/>
      <c r="R34" s="133"/>
      <c r="S34" s="133"/>
    </row>
    <row r="35" spans="1:19" x14ac:dyDescent="0.25">
      <c r="A35" s="140">
        <v>232</v>
      </c>
      <c r="B35" s="40" t="s">
        <v>26</v>
      </c>
      <c r="C35" s="16">
        <v>0</v>
      </c>
      <c r="D35" s="16">
        <v>0</v>
      </c>
      <c r="E35" s="16">
        <v>86640</v>
      </c>
      <c r="F35" s="16">
        <v>0</v>
      </c>
      <c r="G35" s="16">
        <v>0</v>
      </c>
      <c r="H35" s="16">
        <v>0</v>
      </c>
      <c r="I35" s="16">
        <v>0</v>
      </c>
      <c r="J35" s="16">
        <v>0</v>
      </c>
      <c r="K35" s="16">
        <f t="shared" si="1"/>
        <v>86640</v>
      </c>
      <c r="L35" s="141">
        <f t="shared" si="1"/>
        <v>0</v>
      </c>
      <c r="M35" s="133"/>
      <c r="N35" s="133"/>
      <c r="O35" s="133"/>
      <c r="P35" s="133"/>
      <c r="Q35" s="133"/>
      <c r="R35" s="133"/>
      <c r="S35" s="133"/>
    </row>
    <row r="36" spans="1:19" x14ac:dyDescent="0.25">
      <c r="A36" s="140">
        <v>261</v>
      </c>
      <c r="B36" s="40" t="s">
        <v>27</v>
      </c>
      <c r="C36" s="16">
        <v>0</v>
      </c>
      <c r="D36" s="16">
        <v>0</v>
      </c>
      <c r="E36" s="16">
        <v>826396.92</v>
      </c>
      <c r="F36" s="16">
        <v>62510.51</v>
      </c>
      <c r="G36" s="16">
        <v>0</v>
      </c>
      <c r="H36" s="16">
        <v>64391.24</v>
      </c>
      <c r="I36" s="16">
        <v>0</v>
      </c>
      <c r="J36" s="16">
        <v>162057.62</v>
      </c>
      <c r="K36" s="16">
        <f t="shared" si="1"/>
        <v>826396.92</v>
      </c>
      <c r="L36" s="141">
        <f t="shared" si="1"/>
        <v>288959.37</v>
      </c>
      <c r="M36" s="133"/>
      <c r="N36" s="133"/>
      <c r="O36" s="133"/>
      <c r="P36" s="133"/>
      <c r="Q36" s="133"/>
      <c r="R36" s="133"/>
      <c r="S36" s="133"/>
    </row>
    <row r="37" spans="1:19" x14ac:dyDescent="0.25">
      <c r="A37" s="140">
        <v>262</v>
      </c>
      <c r="B37" s="40" t="s">
        <v>28</v>
      </c>
      <c r="C37" s="16">
        <v>7947.35</v>
      </c>
      <c r="D37" s="16">
        <v>0</v>
      </c>
      <c r="E37" s="16">
        <v>0</v>
      </c>
      <c r="F37" s="16">
        <v>0</v>
      </c>
      <c r="G37" s="16">
        <v>0</v>
      </c>
      <c r="H37" s="16">
        <v>0</v>
      </c>
      <c r="I37" s="16">
        <v>0</v>
      </c>
      <c r="J37" s="16">
        <v>0</v>
      </c>
      <c r="K37" s="16">
        <f t="shared" si="1"/>
        <v>7947.35</v>
      </c>
      <c r="L37" s="141">
        <f t="shared" si="1"/>
        <v>0</v>
      </c>
      <c r="M37" s="133"/>
      <c r="N37" s="133"/>
      <c r="O37" s="133"/>
      <c r="P37" s="133"/>
      <c r="Q37" s="133"/>
      <c r="R37" s="133"/>
      <c r="S37" s="133"/>
    </row>
    <row r="38" spans="1:19" x14ac:dyDescent="0.25">
      <c r="A38" s="140">
        <v>266</v>
      </c>
      <c r="B38" s="40" t="s">
        <v>29</v>
      </c>
      <c r="C38" s="16">
        <v>0</v>
      </c>
      <c r="D38" s="16">
        <v>0</v>
      </c>
      <c r="E38" s="16">
        <v>619212.26</v>
      </c>
      <c r="F38" s="16">
        <v>0</v>
      </c>
      <c r="G38" s="16">
        <v>0</v>
      </c>
      <c r="H38" s="16">
        <v>186614</v>
      </c>
      <c r="I38" s="16">
        <v>0</v>
      </c>
      <c r="J38" s="16">
        <v>131300</v>
      </c>
      <c r="K38" s="16">
        <f t="shared" si="1"/>
        <v>619212.26</v>
      </c>
      <c r="L38" s="141">
        <f t="shared" si="1"/>
        <v>317914</v>
      </c>
      <c r="M38" s="133"/>
      <c r="N38" s="133"/>
      <c r="O38" s="133"/>
      <c r="P38" s="133"/>
      <c r="Q38" s="133"/>
      <c r="R38" s="133"/>
      <c r="S38" s="133"/>
    </row>
    <row r="39" spans="1:19" x14ac:dyDescent="0.25">
      <c r="A39" s="140">
        <v>267</v>
      </c>
      <c r="B39" s="40" t="s">
        <v>30</v>
      </c>
      <c r="C39" s="16">
        <v>8994</v>
      </c>
      <c r="D39" s="16">
        <v>0</v>
      </c>
      <c r="E39" s="16">
        <v>0</v>
      </c>
      <c r="F39" s="16">
        <v>0</v>
      </c>
      <c r="G39" s="16">
        <v>0</v>
      </c>
      <c r="H39" s="16">
        <v>0</v>
      </c>
      <c r="I39" s="16">
        <v>0</v>
      </c>
      <c r="J39" s="16">
        <v>0</v>
      </c>
      <c r="K39" s="16">
        <f t="shared" si="1"/>
        <v>8994</v>
      </c>
      <c r="L39" s="141">
        <f t="shared" si="1"/>
        <v>0</v>
      </c>
      <c r="M39" s="133"/>
      <c r="N39" s="133"/>
      <c r="O39" s="133"/>
      <c r="P39" s="133"/>
      <c r="Q39" s="133"/>
      <c r="R39" s="133"/>
      <c r="S39" s="133"/>
    </row>
    <row r="40" spans="1:19" x14ac:dyDescent="0.25">
      <c r="A40" s="140">
        <v>268</v>
      </c>
      <c r="B40" s="40" t="s">
        <v>31</v>
      </c>
      <c r="C40" s="16">
        <v>0</v>
      </c>
      <c r="D40" s="16">
        <v>0</v>
      </c>
      <c r="E40" s="16">
        <v>78656.5</v>
      </c>
      <c r="F40" s="16">
        <v>0</v>
      </c>
      <c r="G40" s="16">
        <v>0</v>
      </c>
      <c r="H40" s="16">
        <v>54260</v>
      </c>
      <c r="I40" s="16">
        <v>0</v>
      </c>
      <c r="J40" s="16">
        <v>10270</v>
      </c>
      <c r="K40" s="16">
        <f t="shared" ref="K40:L48" si="2">+C40+E40+G40+I40</f>
        <v>78656.5</v>
      </c>
      <c r="L40" s="141">
        <f t="shared" si="2"/>
        <v>64530</v>
      </c>
      <c r="M40" s="133"/>
      <c r="N40" s="133"/>
      <c r="O40" s="133"/>
      <c r="P40" s="133"/>
      <c r="Q40" s="133"/>
      <c r="R40" s="133"/>
      <c r="S40" s="133"/>
    </row>
    <row r="41" spans="1:19" x14ac:dyDescent="0.25">
      <c r="A41" s="140">
        <v>269</v>
      </c>
      <c r="B41" s="40" t="s">
        <v>32</v>
      </c>
      <c r="C41" s="16">
        <v>9916.0499999999993</v>
      </c>
      <c r="D41" s="16">
        <v>0</v>
      </c>
      <c r="E41" s="16">
        <v>0</v>
      </c>
      <c r="F41" s="16">
        <v>0</v>
      </c>
      <c r="G41" s="16">
        <v>0</v>
      </c>
      <c r="H41" s="16">
        <v>0</v>
      </c>
      <c r="I41" s="16">
        <v>0</v>
      </c>
      <c r="J41" s="16">
        <v>0</v>
      </c>
      <c r="K41" s="16">
        <f t="shared" si="2"/>
        <v>9916.0499999999993</v>
      </c>
      <c r="L41" s="141">
        <f t="shared" si="2"/>
        <v>0</v>
      </c>
      <c r="M41" s="133"/>
      <c r="N41" s="133"/>
      <c r="O41" s="133"/>
      <c r="P41" s="133"/>
      <c r="Q41" s="133"/>
      <c r="R41" s="133"/>
      <c r="S41" s="133"/>
    </row>
    <row r="42" spans="1:19" x14ac:dyDescent="0.25">
      <c r="A42" s="140">
        <v>289</v>
      </c>
      <c r="B42" s="40" t="s">
        <v>33</v>
      </c>
      <c r="C42" s="16">
        <v>0</v>
      </c>
      <c r="D42" s="16">
        <v>0</v>
      </c>
      <c r="E42" s="16">
        <v>11237.5</v>
      </c>
      <c r="F42" s="16">
        <v>0</v>
      </c>
      <c r="G42" s="16">
        <v>0</v>
      </c>
      <c r="H42" s="16">
        <v>11237.5</v>
      </c>
      <c r="I42" s="16">
        <v>0</v>
      </c>
      <c r="J42" s="16">
        <v>0</v>
      </c>
      <c r="K42" s="16">
        <f t="shared" si="2"/>
        <v>11237.5</v>
      </c>
      <c r="L42" s="141">
        <f t="shared" si="2"/>
        <v>11237.5</v>
      </c>
      <c r="M42" s="133"/>
      <c r="N42" s="133"/>
      <c r="O42" s="133"/>
      <c r="P42" s="133"/>
      <c r="Q42" s="133"/>
      <c r="R42" s="133"/>
      <c r="S42" s="133"/>
    </row>
    <row r="43" spans="1:19" x14ac:dyDescent="0.25">
      <c r="A43" s="140">
        <v>292</v>
      </c>
      <c r="B43" s="40" t="s">
        <v>34</v>
      </c>
      <c r="C43" s="16">
        <v>0</v>
      </c>
      <c r="D43" s="16">
        <v>0</v>
      </c>
      <c r="E43" s="16">
        <v>149896.79</v>
      </c>
      <c r="F43" s="16">
        <v>0</v>
      </c>
      <c r="G43" s="16">
        <v>0</v>
      </c>
      <c r="H43" s="16">
        <v>99135.15</v>
      </c>
      <c r="I43" s="16">
        <v>0</v>
      </c>
      <c r="J43" s="16">
        <v>7095</v>
      </c>
      <c r="K43" s="16">
        <f t="shared" si="2"/>
        <v>149896.79</v>
      </c>
      <c r="L43" s="141">
        <f t="shared" si="2"/>
        <v>106230.15</v>
      </c>
      <c r="M43" s="133"/>
      <c r="N43" s="133"/>
      <c r="O43" s="133"/>
      <c r="P43" s="133"/>
      <c r="Q43" s="133"/>
      <c r="R43" s="133"/>
      <c r="S43" s="133"/>
    </row>
    <row r="44" spans="1:19" x14ac:dyDescent="0.25">
      <c r="A44" s="140">
        <v>295</v>
      </c>
      <c r="B44" s="40" t="s">
        <v>35</v>
      </c>
      <c r="C44" s="16">
        <v>0</v>
      </c>
      <c r="D44" s="16">
        <v>0</v>
      </c>
      <c r="E44" s="16">
        <v>3038004.73</v>
      </c>
      <c r="F44" s="16">
        <v>0</v>
      </c>
      <c r="G44" s="16">
        <v>0</v>
      </c>
      <c r="H44" s="16">
        <v>651275.76</v>
      </c>
      <c r="I44" s="16">
        <v>0</v>
      </c>
      <c r="J44" s="16">
        <v>461151.65</v>
      </c>
      <c r="K44" s="16">
        <f t="shared" si="2"/>
        <v>3038004.73</v>
      </c>
      <c r="L44" s="141">
        <f t="shared" si="2"/>
        <v>1112427.4100000001</v>
      </c>
      <c r="M44" s="133"/>
      <c r="N44" s="133"/>
      <c r="O44" s="133"/>
      <c r="P44" s="133"/>
      <c r="Q44" s="133"/>
      <c r="R44" s="133"/>
      <c r="S44" s="133"/>
    </row>
    <row r="45" spans="1:19" x14ac:dyDescent="0.25">
      <c r="A45" s="140">
        <v>297</v>
      </c>
      <c r="B45" s="40" t="s">
        <v>36</v>
      </c>
      <c r="C45" s="16">
        <v>10000</v>
      </c>
      <c r="D45" s="16">
        <v>0</v>
      </c>
      <c r="E45" s="16">
        <v>8945.44</v>
      </c>
      <c r="F45" s="16">
        <v>0</v>
      </c>
      <c r="G45" s="16">
        <v>0</v>
      </c>
      <c r="H45" s="16">
        <v>0</v>
      </c>
      <c r="I45" s="16">
        <v>0</v>
      </c>
      <c r="J45" s="16">
        <v>16586.2</v>
      </c>
      <c r="K45" s="16">
        <f t="shared" si="2"/>
        <v>18945.440000000002</v>
      </c>
      <c r="L45" s="141">
        <f t="shared" si="2"/>
        <v>16586.2</v>
      </c>
      <c r="M45" s="133"/>
      <c r="N45" s="133"/>
      <c r="O45" s="133"/>
      <c r="P45" s="133"/>
      <c r="Q45" s="133"/>
      <c r="R45" s="133"/>
      <c r="S45" s="133"/>
    </row>
    <row r="46" spans="1:19" x14ac:dyDescent="0.25">
      <c r="A46" s="140">
        <v>298</v>
      </c>
      <c r="B46" s="40" t="s">
        <v>37</v>
      </c>
      <c r="C46" s="16">
        <v>33333.33</v>
      </c>
      <c r="D46" s="16">
        <v>0</v>
      </c>
      <c r="E46" s="16">
        <f>33333.33+9801.67</f>
        <v>43135</v>
      </c>
      <c r="F46" s="16">
        <v>0</v>
      </c>
      <c r="G46" s="16">
        <v>33333.33</v>
      </c>
      <c r="H46" s="16">
        <v>12500</v>
      </c>
      <c r="I46" s="16">
        <v>33333.33</v>
      </c>
      <c r="J46" s="16">
        <v>73419.55</v>
      </c>
      <c r="K46" s="16">
        <f t="shared" si="2"/>
        <v>143134.99</v>
      </c>
      <c r="L46" s="141">
        <f t="shared" si="2"/>
        <v>85919.55</v>
      </c>
      <c r="M46" s="133"/>
      <c r="N46" s="133"/>
      <c r="O46" s="133"/>
      <c r="P46" s="133"/>
      <c r="Q46" s="133"/>
      <c r="R46" s="133"/>
      <c r="S46" s="133"/>
    </row>
    <row r="47" spans="1:19" x14ac:dyDescent="0.25">
      <c r="A47" s="140">
        <v>299</v>
      </c>
      <c r="B47" s="40" t="s">
        <v>38</v>
      </c>
      <c r="C47" s="16">
        <v>19097.080000000002</v>
      </c>
      <c r="D47" s="16">
        <v>0</v>
      </c>
      <c r="E47" s="16">
        <v>19097.080000000002</v>
      </c>
      <c r="F47" s="16">
        <v>0</v>
      </c>
      <c r="G47" s="16">
        <v>19097.080000000002</v>
      </c>
      <c r="H47" s="16">
        <v>0</v>
      </c>
      <c r="I47" s="16">
        <v>19097.080000000002</v>
      </c>
      <c r="J47" s="16">
        <v>11561.43</v>
      </c>
      <c r="K47" s="16">
        <f t="shared" si="2"/>
        <v>76388.320000000007</v>
      </c>
      <c r="L47" s="141">
        <f t="shared" si="2"/>
        <v>11561.43</v>
      </c>
      <c r="M47" s="133"/>
      <c r="N47" s="133"/>
      <c r="O47" s="133"/>
      <c r="P47" s="133"/>
      <c r="Q47" s="133"/>
      <c r="R47" s="133"/>
      <c r="S47" s="133"/>
    </row>
    <row r="48" spans="1:19" ht="15.75" thickBot="1" x14ac:dyDescent="0.3">
      <c r="A48" s="257">
        <v>323</v>
      </c>
      <c r="B48" s="191" t="s">
        <v>141</v>
      </c>
      <c r="C48" s="192">
        <v>0</v>
      </c>
      <c r="D48" s="192">
        <v>0</v>
      </c>
      <c r="E48" s="192">
        <v>0</v>
      </c>
      <c r="F48" s="192">
        <v>0</v>
      </c>
      <c r="G48" s="192">
        <v>0</v>
      </c>
      <c r="H48" s="192">
        <v>0</v>
      </c>
      <c r="I48" s="192">
        <v>0</v>
      </c>
      <c r="J48" s="192">
        <v>0</v>
      </c>
      <c r="K48" s="192">
        <f t="shared" si="2"/>
        <v>0</v>
      </c>
      <c r="L48" s="193">
        <f t="shared" si="2"/>
        <v>0</v>
      </c>
      <c r="M48" s="133"/>
      <c r="N48" s="133"/>
      <c r="O48" s="133"/>
      <c r="P48" s="133"/>
      <c r="Q48" s="133"/>
      <c r="R48" s="133"/>
      <c r="S48" s="133"/>
    </row>
    <row r="49" spans="1:19" ht="16.5" thickBot="1" x14ac:dyDescent="0.35">
      <c r="A49" s="194"/>
      <c r="B49" s="20" t="s">
        <v>151</v>
      </c>
      <c r="C49" s="195">
        <f>SUM(C23:C48)</f>
        <v>551427.16999999993</v>
      </c>
      <c r="D49" s="195">
        <f t="shared" ref="D49:J49" si="3">SUM(D23:D48)</f>
        <v>0</v>
      </c>
      <c r="E49" s="195">
        <f t="shared" si="3"/>
        <v>5633937.5600000005</v>
      </c>
      <c r="F49" s="195">
        <f t="shared" si="3"/>
        <v>135617.67000000001</v>
      </c>
      <c r="G49" s="195">
        <f t="shared" si="3"/>
        <v>848726.37999999989</v>
      </c>
      <c r="H49" s="195">
        <f t="shared" si="3"/>
        <v>1618801.75</v>
      </c>
      <c r="I49" s="195">
        <f t="shared" si="3"/>
        <v>606473.62999999989</v>
      </c>
      <c r="J49" s="195">
        <f t="shared" si="3"/>
        <v>1614363.41</v>
      </c>
      <c r="K49" s="195">
        <f>SUM(K23:K48)</f>
        <v>7640564.7400000012</v>
      </c>
      <c r="L49" s="196">
        <f>SUM(L23:L48)</f>
        <v>3368782.83</v>
      </c>
      <c r="M49" s="133"/>
      <c r="N49" s="133"/>
      <c r="O49" s="133"/>
      <c r="P49" s="133"/>
      <c r="Q49" s="133"/>
      <c r="R49" s="133"/>
      <c r="S49" s="133"/>
    </row>
    <row r="50" spans="1:19" ht="16.5" thickBot="1" x14ac:dyDescent="0.35">
      <c r="A50" s="197"/>
      <c r="B50" s="119" t="s">
        <v>52</v>
      </c>
      <c r="C50" s="198">
        <f t="shared" ref="C50:L50" si="4">+C49+C20</f>
        <v>3912575.64</v>
      </c>
      <c r="D50" s="195">
        <f t="shared" si="4"/>
        <v>2939970.14</v>
      </c>
      <c r="E50" s="195">
        <f t="shared" si="4"/>
        <v>8995086.0300000012</v>
      </c>
      <c r="F50" s="195">
        <f t="shared" si="4"/>
        <v>3049624.06</v>
      </c>
      <c r="G50" s="195">
        <f t="shared" si="4"/>
        <v>4209874.8499999996</v>
      </c>
      <c r="H50" s="195">
        <f t="shared" si="4"/>
        <v>5643691.3300000001</v>
      </c>
      <c r="I50" s="195">
        <f t="shared" si="4"/>
        <v>3967622.1</v>
      </c>
      <c r="J50" s="195">
        <f t="shared" si="4"/>
        <v>4902251.4400000004</v>
      </c>
      <c r="K50" s="195">
        <f t="shared" si="4"/>
        <v>21085158.620000001</v>
      </c>
      <c r="L50" s="196">
        <f t="shared" si="4"/>
        <v>16535536.969999999</v>
      </c>
    </row>
    <row r="51" spans="1:19" x14ac:dyDescent="0.25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</row>
    <row r="52" spans="1:19" x14ac:dyDescent="0.25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</row>
    <row r="53" spans="1:19" x14ac:dyDescent="0.25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</row>
    <row r="54" spans="1:19" x14ac:dyDescent="0.25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</row>
    <row r="55" spans="1:19" x14ac:dyDescent="0.25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</row>
    <row r="56" spans="1:19" ht="16.5" customHeight="1" thickBot="1" x14ac:dyDescent="0.3">
      <c r="A56" s="371" t="s">
        <v>152</v>
      </c>
      <c r="B56" s="371"/>
      <c r="C56" s="371"/>
      <c r="D56" s="371"/>
      <c r="E56" s="371"/>
      <c r="F56" s="371"/>
      <c r="G56" s="371"/>
      <c r="H56" s="371"/>
      <c r="I56" s="371"/>
      <c r="J56" s="371"/>
      <c r="K56" s="371"/>
      <c r="L56" s="371"/>
    </row>
    <row r="57" spans="1:19" ht="16.5" customHeight="1" thickBot="1" x14ac:dyDescent="0.35">
      <c r="A57" s="23" t="s">
        <v>4</v>
      </c>
      <c r="B57" s="24" t="str">
        <f>+B15</f>
        <v>CATEGORIA DEL GASTO DE FUNCIONAMIENTO</v>
      </c>
      <c r="C57" s="338" t="s">
        <v>41</v>
      </c>
      <c r="D57" s="339"/>
      <c r="E57" s="338" t="s">
        <v>42</v>
      </c>
      <c r="F57" s="339"/>
      <c r="G57" s="338" t="s">
        <v>43</v>
      </c>
      <c r="H57" s="339"/>
      <c r="I57" s="338" t="s">
        <v>44</v>
      </c>
      <c r="J57" s="340"/>
      <c r="K57" s="341" t="s">
        <v>10</v>
      </c>
      <c r="L57" s="342"/>
    </row>
    <row r="58" spans="1:19" ht="15.75" customHeight="1" x14ac:dyDescent="0.3">
      <c r="A58" s="199"/>
      <c r="B58" s="200"/>
      <c r="C58" s="258" t="s">
        <v>145</v>
      </c>
      <c r="D58" s="258" t="s">
        <v>146</v>
      </c>
      <c r="E58" s="258" t="s">
        <v>145</v>
      </c>
      <c r="F58" s="258" t="s">
        <v>146</v>
      </c>
      <c r="G58" s="258" t="s">
        <v>145</v>
      </c>
      <c r="H58" s="258" t="s">
        <v>146</v>
      </c>
      <c r="I58" s="258" t="s">
        <v>145</v>
      </c>
      <c r="J58" s="258" t="s">
        <v>146</v>
      </c>
      <c r="K58" s="258" t="s">
        <v>145</v>
      </c>
      <c r="L58" s="259" t="s">
        <v>146</v>
      </c>
    </row>
    <row r="59" spans="1:19" ht="15.75" customHeight="1" x14ac:dyDescent="0.3">
      <c r="A59" s="150" t="s">
        <v>124</v>
      </c>
      <c r="B59" s="10" t="s">
        <v>13</v>
      </c>
      <c r="C59" s="13"/>
      <c r="D59" s="13"/>
      <c r="E59" s="13"/>
      <c r="F59" s="13"/>
      <c r="G59" s="13"/>
      <c r="H59" s="13"/>
      <c r="I59" s="13"/>
      <c r="J59" s="13"/>
      <c r="K59" s="13"/>
      <c r="L59" s="138"/>
    </row>
    <row r="60" spans="1:19" ht="15.75" customHeight="1" x14ac:dyDescent="0.3">
      <c r="A60" s="150"/>
      <c r="B60" s="10" t="s">
        <v>147</v>
      </c>
      <c r="C60" s="13">
        <v>3361148.47</v>
      </c>
      <c r="D60" s="13">
        <v>2940365.11</v>
      </c>
      <c r="E60" s="13">
        <v>3361148.47</v>
      </c>
      <c r="F60" s="13">
        <v>3011624.06</v>
      </c>
      <c r="G60" s="13">
        <v>6070495.4699999997</v>
      </c>
      <c r="H60" s="13">
        <v>3028479</v>
      </c>
      <c r="I60" s="13">
        <v>3361148.47</v>
      </c>
      <c r="J60" s="13">
        <v>3015901.35</v>
      </c>
      <c r="K60" s="13">
        <f>+C60+E60+G60+I60</f>
        <v>16153940.880000001</v>
      </c>
      <c r="L60" s="138">
        <f>+D60+F60+H60+J60</f>
        <v>11996369.52</v>
      </c>
    </row>
    <row r="61" spans="1:19" ht="15.75" customHeight="1" x14ac:dyDescent="0.3">
      <c r="A61" s="150"/>
      <c r="B61" s="10" t="s">
        <v>153</v>
      </c>
      <c r="C61" s="13"/>
      <c r="D61" s="13"/>
      <c r="E61" s="13"/>
      <c r="F61" s="13"/>
      <c r="G61" s="13"/>
      <c r="H61" s="13">
        <v>2668116.4</v>
      </c>
      <c r="I61" s="13"/>
      <c r="J61" s="13">
        <v>0</v>
      </c>
      <c r="K61" s="13"/>
      <c r="L61" s="138">
        <f>+D61+F61+H61+J61</f>
        <v>2668116.4</v>
      </c>
    </row>
    <row r="62" spans="1:19" ht="15.75" customHeight="1" x14ac:dyDescent="0.3">
      <c r="A62" s="150"/>
      <c r="B62" s="10" t="s">
        <v>148</v>
      </c>
      <c r="C62" s="13"/>
      <c r="D62" s="13">
        <v>360102.28</v>
      </c>
      <c r="E62" s="13"/>
      <c r="F62" s="13">
        <v>369024.16</v>
      </c>
      <c r="G62" s="13"/>
      <c r="H62" s="13">
        <v>0</v>
      </c>
      <c r="I62" s="13"/>
      <c r="J62" s="13">
        <v>739957.97</v>
      </c>
      <c r="K62" s="13"/>
      <c r="L62" s="138">
        <f>+D62+F62+H62+J62</f>
        <v>1469084.41</v>
      </c>
    </row>
    <row r="63" spans="1:19" ht="15.75" customHeight="1" x14ac:dyDescent="0.3">
      <c r="A63" s="150"/>
      <c r="B63" s="10" t="s">
        <v>125</v>
      </c>
      <c r="C63" s="13">
        <f>SUM(C60:C62)</f>
        <v>3361148.47</v>
      </c>
      <c r="D63" s="13">
        <f t="shared" ref="D63:J63" si="5">SUM(D60:D62)</f>
        <v>3300467.3899999997</v>
      </c>
      <c r="E63" s="13">
        <f t="shared" si="5"/>
        <v>3361148.47</v>
      </c>
      <c r="F63" s="13">
        <f t="shared" si="5"/>
        <v>3380648.22</v>
      </c>
      <c r="G63" s="13">
        <f t="shared" si="5"/>
        <v>6070495.4699999997</v>
      </c>
      <c r="H63" s="13">
        <f t="shared" si="5"/>
        <v>5696595.4000000004</v>
      </c>
      <c r="I63" s="13">
        <f t="shared" si="5"/>
        <v>3361148.47</v>
      </c>
      <c r="J63" s="13">
        <f t="shared" si="5"/>
        <v>3755859.3200000003</v>
      </c>
      <c r="K63" s="13">
        <f>SUM(K60:K62)</f>
        <v>16153940.880000001</v>
      </c>
      <c r="L63" s="138">
        <f>SUM(L60:L62)</f>
        <v>16133570.33</v>
      </c>
    </row>
    <row r="64" spans="1:19" ht="15.75" customHeight="1" x14ac:dyDescent="0.3">
      <c r="A64" s="9"/>
      <c r="B64" s="10"/>
      <c r="C64" s="9"/>
      <c r="D64" s="9"/>
      <c r="E64" s="9"/>
      <c r="F64" s="12"/>
      <c r="G64" s="12"/>
      <c r="H64" s="12"/>
      <c r="I64" s="12"/>
      <c r="J64" s="12"/>
      <c r="K64" s="11"/>
      <c r="L64" s="139"/>
    </row>
    <row r="65" spans="1:12" ht="15.75" customHeight="1" x14ac:dyDescent="0.3">
      <c r="A65" s="9"/>
      <c r="B65" s="10" t="s">
        <v>149</v>
      </c>
      <c r="C65" s="13"/>
      <c r="D65" s="13"/>
      <c r="E65" s="13"/>
      <c r="F65" s="13"/>
      <c r="G65" s="13"/>
      <c r="H65" s="13"/>
      <c r="I65" s="13"/>
      <c r="J65" s="13"/>
      <c r="K65" s="13"/>
      <c r="L65" s="138"/>
    </row>
    <row r="66" spans="1:12" ht="15" customHeight="1" x14ac:dyDescent="0.25">
      <c r="A66" s="14">
        <v>111</v>
      </c>
      <c r="B66" s="40" t="s">
        <v>15</v>
      </c>
      <c r="C66" s="16">
        <v>88000</v>
      </c>
      <c r="D66" s="16">
        <v>97538.98</v>
      </c>
      <c r="E66" s="16">
        <v>88000</v>
      </c>
      <c r="F66" s="16">
        <v>107910.41</v>
      </c>
      <c r="G66" s="16">
        <v>88000</v>
      </c>
      <c r="H66" s="16">
        <v>101929.93</v>
      </c>
      <c r="I66" s="16">
        <v>88000</v>
      </c>
      <c r="J66" s="16">
        <v>100438.7</v>
      </c>
      <c r="K66" s="16">
        <f>+C66+E66+G66+I66</f>
        <v>352000</v>
      </c>
      <c r="L66" s="141">
        <f>+D66+F66+H66+J66</f>
        <v>407818.02</v>
      </c>
    </row>
    <row r="67" spans="1:12" ht="15" customHeight="1" x14ac:dyDescent="0.25">
      <c r="A67" s="14">
        <v>113</v>
      </c>
      <c r="B67" s="201" t="s">
        <v>150</v>
      </c>
      <c r="C67" s="16">
        <v>11585.06</v>
      </c>
      <c r="D67" s="16">
        <v>11401.8</v>
      </c>
      <c r="E67" s="16">
        <v>11585.06</v>
      </c>
      <c r="F67" s="16">
        <v>11464.57</v>
      </c>
      <c r="G67" s="16">
        <v>11585.06</v>
      </c>
      <c r="H67" s="16">
        <v>11458.71</v>
      </c>
      <c r="I67" s="16">
        <v>11585.06</v>
      </c>
      <c r="J67" s="16">
        <v>11479.01</v>
      </c>
      <c r="K67" s="16">
        <f t="shared" ref="K67:L76" si="6">+C67+E67+G67+I67</f>
        <v>46340.24</v>
      </c>
      <c r="L67" s="141">
        <f t="shared" si="6"/>
        <v>45804.090000000004</v>
      </c>
    </row>
    <row r="68" spans="1:12" ht="15" customHeight="1" x14ac:dyDescent="0.25">
      <c r="A68" s="14">
        <v>122</v>
      </c>
      <c r="B68" s="40" t="s">
        <v>17</v>
      </c>
      <c r="C68" s="16">
        <v>0</v>
      </c>
      <c r="D68" s="16">
        <v>11495</v>
      </c>
      <c r="E68" s="16">
        <v>0</v>
      </c>
      <c r="F68" s="16">
        <v>4070</v>
      </c>
      <c r="G68" s="16">
        <v>0</v>
      </c>
      <c r="H68" s="16">
        <v>2343</v>
      </c>
      <c r="I68" s="16">
        <v>0</v>
      </c>
      <c r="J68" s="16">
        <v>0</v>
      </c>
      <c r="K68" s="16">
        <f t="shared" si="6"/>
        <v>0</v>
      </c>
      <c r="L68" s="141">
        <f t="shared" si="6"/>
        <v>17908</v>
      </c>
    </row>
    <row r="69" spans="1:12" ht="15" customHeight="1" x14ac:dyDescent="0.25">
      <c r="A69" s="140">
        <v>163</v>
      </c>
      <c r="B69" s="15" t="s">
        <v>18</v>
      </c>
      <c r="C69" s="16">
        <f>35375+50000</f>
        <v>85375</v>
      </c>
      <c r="D69" s="16">
        <v>68707</v>
      </c>
      <c r="E69" s="16">
        <f>18575+50000</f>
        <v>68575</v>
      </c>
      <c r="F69" s="16">
        <v>53647.66</v>
      </c>
      <c r="G69" s="16">
        <f>176415+50000</f>
        <v>226415</v>
      </c>
      <c r="H69" s="16">
        <v>53986</v>
      </c>
      <c r="I69" s="16">
        <v>50000</v>
      </c>
      <c r="J69" s="16">
        <v>89559.56</v>
      </c>
      <c r="K69" s="16">
        <f t="shared" si="6"/>
        <v>430365</v>
      </c>
      <c r="L69" s="141">
        <f t="shared" si="6"/>
        <v>265900.21999999997</v>
      </c>
    </row>
    <row r="70" spans="1:12" ht="27" customHeight="1" x14ac:dyDescent="0.25">
      <c r="A70" s="140">
        <v>168</v>
      </c>
      <c r="B70" s="126" t="s">
        <v>136</v>
      </c>
      <c r="C70" s="16">
        <v>0</v>
      </c>
      <c r="D70" s="16">
        <v>0</v>
      </c>
      <c r="E70" s="16">
        <v>0</v>
      </c>
      <c r="F70" s="16">
        <v>0</v>
      </c>
      <c r="G70" s="16">
        <v>0</v>
      </c>
      <c r="H70" s="16">
        <v>0</v>
      </c>
      <c r="I70" s="16">
        <v>0</v>
      </c>
      <c r="J70" s="16">
        <v>0</v>
      </c>
      <c r="K70" s="16">
        <f>+C70+E70+G70+I70</f>
        <v>0</v>
      </c>
      <c r="L70" s="141">
        <f>+D70+F70+H70+J70</f>
        <v>0</v>
      </c>
    </row>
    <row r="71" spans="1:12" ht="15" customHeight="1" x14ac:dyDescent="0.25">
      <c r="A71" s="140">
        <v>169</v>
      </c>
      <c r="B71" s="15" t="s">
        <v>137</v>
      </c>
      <c r="C71" s="16">
        <v>14550</v>
      </c>
      <c r="D71" s="16">
        <v>0</v>
      </c>
      <c r="E71" s="16">
        <v>0</v>
      </c>
      <c r="F71" s="16">
        <v>0</v>
      </c>
      <c r="G71" s="16">
        <v>0</v>
      </c>
      <c r="H71" s="16">
        <v>13150</v>
      </c>
      <c r="I71" s="16">
        <v>0</v>
      </c>
      <c r="J71" s="16">
        <v>0</v>
      </c>
      <c r="K71" s="16">
        <f t="shared" si="6"/>
        <v>14550</v>
      </c>
      <c r="L71" s="141">
        <f t="shared" si="6"/>
        <v>13150</v>
      </c>
    </row>
    <row r="72" spans="1:12" ht="15" customHeight="1" x14ac:dyDescent="0.25">
      <c r="A72" s="140">
        <v>171</v>
      </c>
      <c r="B72" s="15" t="s">
        <v>138</v>
      </c>
      <c r="C72" s="16">
        <v>1320</v>
      </c>
      <c r="D72" s="16">
        <v>6852.5</v>
      </c>
      <c r="E72" s="16">
        <v>1320</v>
      </c>
      <c r="F72" s="16">
        <v>1200</v>
      </c>
      <c r="G72" s="16">
        <v>8140</v>
      </c>
      <c r="H72" s="16">
        <v>1200</v>
      </c>
      <c r="I72" s="16">
        <v>1320</v>
      </c>
      <c r="J72" s="16">
        <v>1200</v>
      </c>
      <c r="K72" s="16">
        <f t="shared" si="6"/>
        <v>12100</v>
      </c>
      <c r="L72" s="141">
        <f t="shared" si="6"/>
        <v>10452.5</v>
      </c>
    </row>
    <row r="73" spans="1:12" ht="15" customHeight="1" x14ac:dyDescent="0.25">
      <c r="A73" s="140">
        <v>174</v>
      </c>
      <c r="B73" s="15" t="s">
        <v>19</v>
      </c>
      <c r="C73" s="16">
        <v>29765.66</v>
      </c>
      <c r="D73" s="16">
        <v>7115.66</v>
      </c>
      <c r="E73" s="16">
        <v>7265.66</v>
      </c>
      <c r="F73" s="16">
        <v>7115.66</v>
      </c>
      <c r="G73" s="16">
        <v>7265.66</v>
      </c>
      <c r="H73" s="16">
        <v>8465.66</v>
      </c>
      <c r="I73" s="16">
        <v>7265.66</v>
      </c>
      <c r="J73" s="16">
        <v>7115.66</v>
      </c>
      <c r="K73" s="16">
        <f t="shared" si="6"/>
        <v>51562.64</v>
      </c>
      <c r="L73" s="141">
        <f t="shared" si="6"/>
        <v>29812.639999999999</v>
      </c>
    </row>
    <row r="74" spans="1:12" ht="15" customHeight="1" x14ac:dyDescent="0.25">
      <c r="A74" s="140">
        <v>182</v>
      </c>
      <c r="B74" s="15" t="s">
        <v>20</v>
      </c>
      <c r="C74" s="16">
        <v>296886</v>
      </c>
      <c r="D74" s="16">
        <v>333329</v>
      </c>
      <c r="E74" s="16">
        <v>277686</v>
      </c>
      <c r="F74" s="16">
        <v>281256</v>
      </c>
      <c r="G74" s="16">
        <v>270486</v>
      </c>
      <c r="H74" s="16">
        <v>328677</v>
      </c>
      <c r="I74" s="16">
        <v>281886</v>
      </c>
      <c r="J74" s="16">
        <v>292049</v>
      </c>
      <c r="K74" s="16">
        <f t="shared" si="6"/>
        <v>1126944</v>
      </c>
      <c r="L74" s="141">
        <f t="shared" si="6"/>
        <v>1235311</v>
      </c>
    </row>
    <row r="75" spans="1:12" ht="15" customHeight="1" x14ac:dyDescent="0.25">
      <c r="A75" s="140">
        <v>197</v>
      </c>
      <c r="B75" s="40" t="s">
        <v>21</v>
      </c>
      <c r="C75" s="16">
        <v>38400</v>
      </c>
      <c r="D75" s="16">
        <v>0</v>
      </c>
      <c r="E75" s="16">
        <v>0</v>
      </c>
      <c r="F75" s="16">
        <v>0</v>
      </c>
      <c r="G75" s="16">
        <v>0</v>
      </c>
      <c r="H75" s="16">
        <v>0</v>
      </c>
      <c r="I75" s="16">
        <v>0</v>
      </c>
      <c r="J75" s="16">
        <v>0</v>
      </c>
      <c r="K75" s="16">
        <f t="shared" si="6"/>
        <v>38400</v>
      </c>
      <c r="L75" s="141">
        <f t="shared" si="6"/>
        <v>0</v>
      </c>
    </row>
    <row r="76" spans="1:12" ht="15" customHeight="1" x14ac:dyDescent="0.25">
      <c r="A76" s="140">
        <v>199</v>
      </c>
      <c r="B76" s="40" t="s">
        <v>22</v>
      </c>
      <c r="C76" s="16">
        <v>50789</v>
      </c>
      <c r="D76" s="114">
        <v>65496.54</v>
      </c>
      <c r="E76" s="16">
        <v>52839.199999999997</v>
      </c>
      <c r="F76" s="114">
        <v>63814.1</v>
      </c>
      <c r="G76" s="16">
        <v>94489</v>
      </c>
      <c r="H76" s="114">
        <v>62879.9</v>
      </c>
      <c r="I76" s="16">
        <v>50789</v>
      </c>
      <c r="J76" s="114">
        <v>63494.2</v>
      </c>
      <c r="K76" s="114">
        <f t="shared" si="6"/>
        <v>248906.2</v>
      </c>
      <c r="L76" s="202">
        <f t="shared" si="6"/>
        <v>255684.74</v>
      </c>
    </row>
    <row r="77" spans="1:12" ht="15" customHeight="1" x14ac:dyDescent="0.25">
      <c r="A77" s="140">
        <v>211</v>
      </c>
      <c r="B77" s="40" t="s">
        <v>25</v>
      </c>
      <c r="C77" s="16">
        <v>47931.75</v>
      </c>
      <c r="D77" s="16">
        <v>52824.75</v>
      </c>
      <c r="E77" s="16">
        <v>47931.75</v>
      </c>
      <c r="F77" s="16">
        <v>57095.75</v>
      </c>
      <c r="G77" s="16">
        <v>47931.75</v>
      </c>
      <c r="H77" s="16">
        <v>25463</v>
      </c>
      <c r="I77" s="16">
        <v>28698.25</v>
      </c>
      <c r="J77" s="16">
        <v>12343.25</v>
      </c>
      <c r="K77" s="16">
        <f>+C77+E77+G77+I77</f>
        <v>172493.5</v>
      </c>
      <c r="L77" s="141">
        <f>+D77+F77+H77+J77</f>
        <v>147726.75</v>
      </c>
    </row>
    <row r="78" spans="1:12" ht="15" customHeight="1" x14ac:dyDescent="0.25">
      <c r="A78" s="140">
        <v>232</v>
      </c>
      <c r="B78" s="15" t="s">
        <v>26</v>
      </c>
      <c r="C78" s="16">
        <v>86640</v>
      </c>
      <c r="D78" s="16">
        <v>0</v>
      </c>
      <c r="E78" s="16">
        <v>0</v>
      </c>
      <c r="F78" s="16">
        <v>20798</v>
      </c>
      <c r="G78" s="16">
        <v>0</v>
      </c>
      <c r="H78" s="16">
        <v>0</v>
      </c>
      <c r="I78" s="16">
        <v>0</v>
      </c>
      <c r="J78" s="16">
        <v>45825</v>
      </c>
      <c r="K78" s="16">
        <f t="shared" ref="K78:L91" si="7">+C78+E78+G78+I78</f>
        <v>86640</v>
      </c>
      <c r="L78" s="141">
        <f t="shared" si="7"/>
        <v>66623</v>
      </c>
    </row>
    <row r="79" spans="1:12" ht="15" customHeight="1" x14ac:dyDescent="0.25">
      <c r="A79" s="140">
        <v>261</v>
      </c>
      <c r="B79" s="15" t="s">
        <v>27</v>
      </c>
      <c r="C79" s="16">
        <v>0</v>
      </c>
      <c r="D79" s="16">
        <v>64332.02</v>
      </c>
      <c r="E79" s="16">
        <v>0</v>
      </c>
      <c r="F79" s="16">
        <v>0</v>
      </c>
      <c r="G79" s="16">
        <v>0</v>
      </c>
      <c r="H79" s="16">
        <v>109281.64</v>
      </c>
      <c r="I79" s="16">
        <v>0</v>
      </c>
      <c r="J79" s="16">
        <v>20458.96</v>
      </c>
      <c r="K79" s="16">
        <f t="shared" si="7"/>
        <v>0</v>
      </c>
      <c r="L79" s="141">
        <f t="shared" si="7"/>
        <v>194072.62</v>
      </c>
    </row>
    <row r="80" spans="1:12" ht="15" customHeight="1" x14ac:dyDescent="0.25">
      <c r="A80" s="140">
        <v>262</v>
      </c>
      <c r="B80" s="15" t="s">
        <v>28</v>
      </c>
      <c r="C80" s="16">
        <v>0</v>
      </c>
      <c r="D80" s="16">
        <v>0</v>
      </c>
      <c r="E80" s="16">
        <v>0</v>
      </c>
      <c r="F80" s="16">
        <v>0</v>
      </c>
      <c r="G80" s="16">
        <v>0</v>
      </c>
      <c r="H80" s="16">
        <v>0</v>
      </c>
      <c r="I80" s="16">
        <v>0</v>
      </c>
      <c r="J80" s="16">
        <v>7947.35</v>
      </c>
      <c r="K80" s="16">
        <f t="shared" si="7"/>
        <v>0</v>
      </c>
      <c r="L80" s="141">
        <f t="shared" si="7"/>
        <v>7947.35</v>
      </c>
    </row>
    <row r="81" spans="1:12" ht="15" customHeight="1" x14ac:dyDescent="0.25">
      <c r="A81" s="140">
        <v>266</v>
      </c>
      <c r="B81" s="15" t="s">
        <v>29</v>
      </c>
      <c r="C81" s="16">
        <v>810000</v>
      </c>
      <c r="D81" s="16">
        <v>4050</v>
      </c>
      <c r="E81" s="16">
        <v>0</v>
      </c>
      <c r="F81" s="16">
        <v>816961.68</v>
      </c>
      <c r="G81" s="16">
        <v>0</v>
      </c>
      <c r="H81" s="16">
        <v>36650</v>
      </c>
      <c r="I81" s="16">
        <v>0</v>
      </c>
      <c r="J81" s="16">
        <v>48691.5</v>
      </c>
      <c r="K81" s="16">
        <f t="shared" si="7"/>
        <v>810000</v>
      </c>
      <c r="L81" s="141">
        <f t="shared" si="7"/>
        <v>906353.18</v>
      </c>
    </row>
    <row r="82" spans="1:12" ht="15" customHeight="1" x14ac:dyDescent="0.25">
      <c r="A82" s="140">
        <v>267</v>
      </c>
      <c r="B82" s="15" t="s">
        <v>30</v>
      </c>
      <c r="C82" s="16">
        <v>0</v>
      </c>
      <c r="D82" s="16">
        <v>0</v>
      </c>
      <c r="E82" s="16">
        <v>0</v>
      </c>
      <c r="F82" s="16">
        <v>0</v>
      </c>
      <c r="G82" s="16">
        <v>0</v>
      </c>
      <c r="H82" s="16">
        <v>0</v>
      </c>
      <c r="I82" s="16">
        <v>0</v>
      </c>
      <c r="J82" s="16">
        <v>8994</v>
      </c>
      <c r="K82" s="16">
        <f t="shared" si="7"/>
        <v>0</v>
      </c>
      <c r="L82" s="141">
        <f t="shared" si="7"/>
        <v>8994</v>
      </c>
    </row>
    <row r="83" spans="1:12" ht="15" customHeight="1" x14ac:dyDescent="0.25">
      <c r="A83" s="140">
        <v>268</v>
      </c>
      <c r="B83" s="15" t="s">
        <v>31</v>
      </c>
      <c r="C83" s="16">
        <v>44287</v>
      </c>
      <c r="D83" s="16">
        <v>0</v>
      </c>
      <c r="E83" s="16">
        <v>0</v>
      </c>
      <c r="F83" s="16">
        <v>21594</v>
      </c>
      <c r="G83" s="16">
        <v>0</v>
      </c>
      <c r="H83" s="16">
        <v>29330</v>
      </c>
      <c r="I83" s="16">
        <v>0</v>
      </c>
      <c r="J83" s="16">
        <v>0</v>
      </c>
      <c r="K83" s="16">
        <f t="shared" si="7"/>
        <v>44287</v>
      </c>
      <c r="L83" s="141">
        <f t="shared" si="7"/>
        <v>50924</v>
      </c>
    </row>
    <row r="84" spans="1:12" ht="15" customHeight="1" x14ac:dyDescent="0.25">
      <c r="A84" s="140">
        <v>269</v>
      </c>
      <c r="B84" s="15" t="s">
        <v>32</v>
      </c>
      <c r="C84" s="16">
        <v>0</v>
      </c>
      <c r="D84" s="16">
        <v>0</v>
      </c>
      <c r="E84" s="16">
        <v>0</v>
      </c>
      <c r="F84" s="16">
        <v>0</v>
      </c>
      <c r="G84" s="16">
        <v>0</v>
      </c>
      <c r="H84" s="16">
        <v>0</v>
      </c>
      <c r="I84" s="16">
        <v>0</v>
      </c>
      <c r="J84" s="16">
        <v>0</v>
      </c>
      <c r="K84" s="16">
        <f t="shared" si="7"/>
        <v>0</v>
      </c>
      <c r="L84" s="141">
        <f t="shared" si="7"/>
        <v>0</v>
      </c>
    </row>
    <row r="85" spans="1:12" ht="15" customHeight="1" x14ac:dyDescent="0.25">
      <c r="A85" s="140">
        <v>289</v>
      </c>
      <c r="B85" s="15" t="s">
        <v>33</v>
      </c>
      <c r="C85" s="16">
        <v>0</v>
      </c>
      <c r="D85" s="16">
        <v>0</v>
      </c>
      <c r="E85" s="16">
        <v>0</v>
      </c>
      <c r="F85" s="16">
        <v>0</v>
      </c>
      <c r="G85" s="16">
        <v>0</v>
      </c>
      <c r="H85" s="16">
        <v>0</v>
      </c>
      <c r="I85" s="16">
        <v>0</v>
      </c>
      <c r="J85" s="16">
        <v>0</v>
      </c>
      <c r="K85" s="16">
        <f t="shared" si="7"/>
        <v>0</v>
      </c>
      <c r="L85" s="141">
        <f t="shared" si="7"/>
        <v>0</v>
      </c>
    </row>
    <row r="86" spans="1:12" ht="15" customHeight="1" x14ac:dyDescent="0.25">
      <c r="A86" s="140">
        <v>292</v>
      </c>
      <c r="B86" s="15" t="s">
        <v>34</v>
      </c>
      <c r="C86" s="16">
        <v>0</v>
      </c>
      <c r="D86" s="16">
        <v>0</v>
      </c>
      <c r="E86" s="16">
        <v>0</v>
      </c>
      <c r="F86" s="16">
        <v>14995</v>
      </c>
      <c r="G86" s="16">
        <v>0</v>
      </c>
      <c r="H86" s="16">
        <v>18057.5</v>
      </c>
      <c r="I86" s="16">
        <v>0</v>
      </c>
      <c r="J86" s="16">
        <v>0</v>
      </c>
      <c r="K86" s="16">
        <f t="shared" si="7"/>
        <v>0</v>
      </c>
      <c r="L86" s="141">
        <f t="shared" si="7"/>
        <v>33052.5</v>
      </c>
    </row>
    <row r="87" spans="1:12" ht="15" customHeight="1" x14ac:dyDescent="0.25">
      <c r="A87" s="140">
        <v>295</v>
      </c>
      <c r="B87" s="15" t="s">
        <v>35</v>
      </c>
      <c r="C87" s="16">
        <v>730322.4</v>
      </c>
      <c r="D87" s="16">
        <v>771043.5</v>
      </c>
      <c r="E87" s="16">
        <v>16994377.93</v>
      </c>
      <c r="F87" s="16">
        <v>2084938.52</v>
      </c>
      <c r="G87" s="16">
        <v>0</v>
      </c>
      <c r="H87" s="16">
        <v>4299867.74</v>
      </c>
      <c r="I87" s="16">
        <v>0</v>
      </c>
      <c r="J87" s="16">
        <v>1719696.6</v>
      </c>
      <c r="K87" s="16">
        <f t="shared" si="7"/>
        <v>17724700.329999998</v>
      </c>
      <c r="L87" s="141">
        <f t="shared" si="7"/>
        <v>8875546.3599999994</v>
      </c>
    </row>
    <row r="88" spans="1:12" ht="15" customHeight="1" x14ac:dyDescent="0.25">
      <c r="A88" s="140">
        <v>297</v>
      </c>
      <c r="B88" s="40" t="s">
        <v>36</v>
      </c>
      <c r="C88" s="16">
        <v>0</v>
      </c>
      <c r="D88" s="16">
        <v>0</v>
      </c>
      <c r="E88" s="16">
        <v>0</v>
      </c>
      <c r="F88" s="16">
        <v>0</v>
      </c>
      <c r="G88" s="16">
        <v>0</v>
      </c>
      <c r="H88" s="16">
        <v>0</v>
      </c>
      <c r="I88" s="16">
        <v>0</v>
      </c>
      <c r="J88" s="16">
        <v>2356.25</v>
      </c>
      <c r="K88" s="16">
        <f t="shared" si="7"/>
        <v>0</v>
      </c>
      <c r="L88" s="141">
        <f t="shared" si="7"/>
        <v>2356.25</v>
      </c>
    </row>
    <row r="89" spans="1:12" ht="15" customHeight="1" x14ac:dyDescent="0.25">
      <c r="A89" s="140">
        <v>298</v>
      </c>
      <c r="B89" s="40" t="s">
        <v>37</v>
      </c>
      <c r="C89" s="16">
        <v>33333.33</v>
      </c>
      <c r="D89" s="16">
        <v>23425.45</v>
      </c>
      <c r="E89" s="16">
        <v>33333.33</v>
      </c>
      <c r="F89" s="16">
        <v>0</v>
      </c>
      <c r="G89" s="16">
        <v>33333.33</v>
      </c>
      <c r="H89" s="16">
        <v>25750</v>
      </c>
      <c r="I89" s="16">
        <v>33333.33</v>
      </c>
      <c r="J89" s="16">
        <v>43433.48</v>
      </c>
      <c r="K89" s="16">
        <f t="shared" si="7"/>
        <v>133333.32</v>
      </c>
      <c r="L89" s="141">
        <f t="shared" si="7"/>
        <v>92608.93</v>
      </c>
    </row>
    <row r="90" spans="1:12" ht="15" customHeight="1" x14ac:dyDescent="0.25">
      <c r="A90" s="140">
        <v>299</v>
      </c>
      <c r="B90" s="40" t="s">
        <v>38</v>
      </c>
      <c r="C90" s="16">
        <v>19097.080000000002</v>
      </c>
      <c r="D90" s="114">
        <v>37258.03</v>
      </c>
      <c r="E90" s="16">
        <v>19097.080000000002</v>
      </c>
      <c r="F90" s="114">
        <v>11113.48</v>
      </c>
      <c r="G90" s="16">
        <v>19097.080000000002</v>
      </c>
      <c r="H90" s="114">
        <v>70056.06</v>
      </c>
      <c r="I90" s="16">
        <v>19097.080000000002</v>
      </c>
      <c r="J90" s="114">
        <v>87874.5</v>
      </c>
      <c r="K90" s="16">
        <f>+C90+E90+G90+I90</f>
        <v>76388.320000000007</v>
      </c>
      <c r="L90" s="141">
        <f>+D90+F90+H90+J90</f>
        <v>206302.07</v>
      </c>
    </row>
    <row r="91" spans="1:12" ht="15.75" customHeight="1" thickBot="1" x14ac:dyDescent="0.3">
      <c r="A91" s="194">
        <v>323</v>
      </c>
      <c r="B91" s="203" t="s">
        <v>141</v>
      </c>
      <c r="C91" s="16">
        <v>2500000</v>
      </c>
      <c r="D91" s="192">
        <v>0</v>
      </c>
      <c r="E91" s="16"/>
      <c r="F91" s="192">
        <v>68000</v>
      </c>
      <c r="G91" s="192">
        <v>0</v>
      </c>
      <c r="H91" s="192">
        <v>73920</v>
      </c>
      <c r="I91" s="16">
        <v>0</v>
      </c>
      <c r="J91" s="192">
        <v>0</v>
      </c>
      <c r="K91" s="192">
        <f t="shared" si="7"/>
        <v>2500000</v>
      </c>
      <c r="L91" s="193">
        <f t="shared" si="7"/>
        <v>141920</v>
      </c>
    </row>
    <row r="92" spans="1:12" ht="16.5" customHeight="1" thickBot="1" x14ac:dyDescent="0.35">
      <c r="A92" s="118"/>
      <c r="B92" s="115" t="s">
        <v>151</v>
      </c>
      <c r="C92" s="116">
        <f>SUM(C66:C91)</f>
        <v>4888282.28</v>
      </c>
      <c r="D92" s="116">
        <f t="shared" ref="D92:J92" si="8">SUM(D66:D91)</f>
        <v>1554870.23</v>
      </c>
      <c r="E92" s="116">
        <f t="shared" si="8"/>
        <v>17602011.009999998</v>
      </c>
      <c r="F92" s="116">
        <f t="shared" si="8"/>
        <v>3625974.83</v>
      </c>
      <c r="G92" s="116">
        <f t="shared" si="8"/>
        <v>806742.87999999989</v>
      </c>
      <c r="H92" s="116">
        <f t="shared" si="8"/>
        <v>5272466.1399999997</v>
      </c>
      <c r="I92" s="116">
        <f t="shared" si="8"/>
        <v>571974.37999999989</v>
      </c>
      <c r="J92" s="116">
        <f t="shared" si="8"/>
        <v>2562957.02</v>
      </c>
      <c r="K92" s="116">
        <f>SUM(K66:K91)</f>
        <v>23869010.549999997</v>
      </c>
      <c r="L92" s="117">
        <f>SUM(L66:L91)</f>
        <v>13016268.219999999</v>
      </c>
    </row>
    <row r="93" spans="1:12" ht="16.5" customHeight="1" thickBot="1" x14ac:dyDescent="0.35">
      <c r="A93" s="120"/>
      <c r="B93" s="115" t="s">
        <v>52</v>
      </c>
      <c r="C93" s="116">
        <f>+C92+C63</f>
        <v>8249430.75</v>
      </c>
      <c r="D93" s="116">
        <f t="shared" ref="D93:J93" si="9">+D92+D63</f>
        <v>4855337.6199999992</v>
      </c>
      <c r="E93" s="116">
        <f t="shared" si="9"/>
        <v>20963159.479999997</v>
      </c>
      <c r="F93" s="116">
        <f t="shared" si="9"/>
        <v>7006623.0500000007</v>
      </c>
      <c r="G93" s="116">
        <f t="shared" si="9"/>
        <v>6877238.3499999996</v>
      </c>
      <c r="H93" s="116">
        <f t="shared" si="9"/>
        <v>10969061.539999999</v>
      </c>
      <c r="I93" s="116">
        <f t="shared" si="9"/>
        <v>3933122.85</v>
      </c>
      <c r="J93" s="116">
        <f t="shared" si="9"/>
        <v>6318816.3399999999</v>
      </c>
      <c r="K93" s="116">
        <f>+K92+K63</f>
        <v>40022951.43</v>
      </c>
      <c r="L93" s="117">
        <f>+L92+L63</f>
        <v>29149838.549999997</v>
      </c>
    </row>
    <row r="94" spans="1:12" ht="15" customHeight="1" x14ac:dyDescent="0.25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</row>
    <row r="95" spans="1:12" ht="15" customHeight="1" x14ac:dyDescent="0.25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</row>
    <row r="96" spans="1:12" ht="15" customHeight="1" x14ac:dyDescent="0.25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</row>
    <row r="97" spans="1:12" ht="15" customHeight="1" x14ac:dyDescent="0.25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</row>
    <row r="98" spans="1:12" ht="15" customHeight="1" x14ac:dyDescent="0.25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</row>
    <row r="99" spans="1:12" ht="15" customHeight="1" x14ac:dyDescent="0.25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</row>
    <row r="100" spans="1:12" ht="15" customHeight="1" x14ac:dyDescent="0.25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</row>
    <row r="101" spans="1:12" ht="15" customHeight="1" x14ac:dyDescent="0.25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</row>
    <row r="102" spans="1:12" ht="15" customHeight="1" x14ac:dyDescent="0.25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</row>
    <row r="103" spans="1:12" ht="15" customHeight="1" x14ac:dyDescent="0.25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</row>
    <row r="104" spans="1:12" ht="15" customHeight="1" x14ac:dyDescent="0.25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</row>
    <row r="105" spans="1:12" ht="15" customHeight="1" x14ac:dyDescent="0.25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</row>
    <row r="106" spans="1:12" ht="15" customHeight="1" x14ac:dyDescent="0.25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</row>
    <row r="107" spans="1:12" ht="15" customHeight="1" x14ac:dyDescent="0.25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</row>
    <row r="108" spans="1:12" ht="15" customHeight="1" x14ac:dyDescent="0.25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</row>
    <row r="109" spans="1:12" ht="15" customHeight="1" x14ac:dyDescent="0.25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</row>
    <row r="110" spans="1:12" ht="15" customHeight="1" x14ac:dyDescent="0.25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</row>
    <row r="111" spans="1:12" ht="16.5" customHeight="1" thickBot="1" x14ac:dyDescent="0.3">
      <c r="A111" s="371" t="s">
        <v>154</v>
      </c>
      <c r="B111" s="371"/>
      <c r="C111" s="371"/>
      <c r="D111" s="371"/>
      <c r="E111" s="371"/>
      <c r="F111" s="371"/>
      <c r="G111" s="371"/>
      <c r="H111" s="371"/>
      <c r="I111" s="371"/>
      <c r="J111" s="371"/>
      <c r="K111" s="371"/>
      <c r="L111" s="371"/>
    </row>
    <row r="112" spans="1:12" ht="16.5" customHeight="1" thickBot="1" x14ac:dyDescent="0.35">
      <c r="A112" s="23" t="s">
        <v>4</v>
      </c>
      <c r="B112" s="24" t="s">
        <v>5</v>
      </c>
      <c r="C112" s="338" t="s">
        <v>45</v>
      </c>
      <c r="D112" s="339"/>
      <c r="E112" s="338" t="s">
        <v>46</v>
      </c>
      <c r="F112" s="339"/>
      <c r="G112" s="338" t="s">
        <v>47</v>
      </c>
      <c r="H112" s="339"/>
      <c r="I112" s="338" t="s">
        <v>48</v>
      </c>
      <c r="J112" s="340"/>
      <c r="K112" s="341" t="s">
        <v>10</v>
      </c>
      <c r="L112" s="342"/>
    </row>
    <row r="113" spans="1:12" ht="15.75" customHeight="1" x14ac:dyDescent="0.3">
      <c r="A113" s="204"/>
      <c r="B113" s="10"/>
      <c r="C113" s="258" t="s">
        <v>145</v>
      </c>
      <c r="D113" s="258" t="s">
        <v>146</v>
      </c>
      <c r="E113" s="258" t="s">
        <v>145</v>
      </c>
      <c r="F113" s="258" t="s">
        <v>146</v>
      </c>
      <c r="G113" s="258" t="s">
        <v>145</v>
      </c>
      <c r="H113" s="258" t="s">
        <v>146</v>
      </c>
      <c r="I113" s="258" t="s">
        <v>145</v>
      </c>
      <c r="J113" s="258" t="s">
        <v>146</v>
      </c>
      <c r="K113" s="258" t="s">
        <v>145</v>
      </c>
      <c r="L113" s="259" t="s">
        <v>146</v>
      </c>
    </row>
    <row r="114" spans="1:12" ht="15.75" customHeight="1" x14ac:dyDescent="0.3">
      <c r="A114" s="150" t="s">
        <v>124</v>
      </c>
      <c r="B114" s="10" t="s">
        <v>13</v>
      </c>
      <c r="C114" s="13"/>
      <c r="D114" s="13"/>
      <c r="E114" s="13"/>
      <c r="F114" s="13"/>
      <c r="G114" s="13"/>
      <c r="H114" s="13"/>
      <c r="I114" s="13"/>
      <c r="J114" s="13"/>
      <c r="K114" s="13"/>
      <c r="L114" s="138"/>
    </row>
    <row r="115" spans="1:12" ht="15.75" customHeight="1" x14ac:dyDescent="0.3">
      <c r="A115" s="150"/>
      <c r="B115" s="10" t="s">
        <v>147</v>
      </c>
      <c r="C115" s="25">
        <v>3361148.47</v>
      </c>
      <c r="D115" s="13">
        <f>3372846.06-368538.34</f>
        <v>3004307.72</v>
      </c>
      <c r="E115" s="13">
        <v>3361148.47</v>
      </c>
      <c r="F115" s="13">
        <f>3012401.02-53.4</f>
        <v>3012347.62</v>
      </c>
      <c r="G115" s="13"/>
      <c r="H115" s="13"/>
      <c r="I115" s="13"/>
      <c r="J115" s="13"/>
      <c r="K115" s="13">
        <f>+C115+E115+G115+I115</f>
        <v>6722296.9400000004</v>
      </c>
      <c r="L115" s="138">
        <f>+D115+F115+H115+J115</f>
        <v>6016655.3399999999</v>
      </c>
    </row>
    <row r="116" spans="1:12" ht="15.75" customHeight="1" x14ac:dyDescent="0.3">
      <c r="A116" s="150"/>
      <c r="B116" s="10" t="s">
        <v>148</v>
      </c>
      <c r="C116" s="13">
        <v>0</v>
      </c>
      <c r="D116" s="13">
        <v>368538.34</v>
      </c>
      <c r="E116" s="13"/>
      <c r="F116" s="13">
        <v>368809.02</v>
      </c>
      <c r="G116" s="13"/>
      <c r="H116" s="13"/>
      <c r="I116" s="13"/>
      <c r="J116" s="13"/>
      <c r="K116" s="13">
        <f>+C116+E116+G116+I116</f>
        <v>0</v>
      </c>
      <c r="L116" s="138">
        <f>+D116+F116+H116+J116</f>
        <v>737347.3600000001</v>
      </c>
    </row>
    <row r="117" spans="1:12" ht="15.75" customHeight="1" x14ac:dyDescent="0.3">
      <c r="A117" s="150"/>
      <c r="B117" s="10" t="s">
        <v>125</v>
      </c>
      <c r="C117" s="13">
        <f>SUM(C115:C116)</f>
        <v>3361148.47</v>
      </c>
      <c r="D117" s="13">
        <f t="shared" ref="D117:L117" si="10">SUM(D115:D116)</f>
        <v>3372846.06</v>
      </c>
      <c r="E117" s="13">
        <f t="shared" si="10"/>
        <v>3361148.47</v>
      </c>
      <c r="F117" s="13">
        <f t="shared" si="10"/>
        <v>3381156.64</v>
      </c>
      <c r="G117" s="13">
        <f t="shared" si="10"/>
        <v>0</v>
      </c>
      <c r="H117" s="13">
        <f t="shared" si="10"/>
        <v>0</v>
      </c>
      <c r="I117" s="13">
        <f t="shared" si="10"/>
        <v>0</v>
      </c>
      <c r="J117" s="13">
        <f t="shared" si="10"/>
        <v>0</v>
      </c>
      <c r="K117" s="13">
        <f t="shared" si="10"/>
        <v>6722296.9400000004</v>
      </c>
      <c r="L117" s="138">
        <f t="shared" si="10"/>
        <v>6754002.7000000002</v>
      </c>
    </row>
    <row r="118" spans="1:12" ht="15.75" customHeight="1" x14ac:dyDescent="0.3">
      <c r="A118" s="151"/>
      <c r="B118" s="10"/>
      <c r="C118" s="12"/>
      <c r="D118" s="11"/>
      <c r="E118" s="12"/>
      <c r="F118" s="12"/>
      <c r="G118" s="12"/>
      <c r="H118" s="12"/>
      <c r="I118" s="12"/>
      <c r="J118" s="12"/>
      <c r="K118" s="11"/>
      <c r="L118" s="139"/>
    </row>
    <row r="119" spans="1:12" ht="15.75" customHeight="1" x14ac:dyDescent="0.3">
      <c r="A119" s="151"/>
      <c r="B119" s="10" t="s">
        <v>14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8"/>
    </row>
    <row r="120" spans="1:12" ht="15" customHeight="1" x14ac:dyDescent="0.25">
      <c r="A120" s="140">
        <v>111</v>
      </c>
      <c r="B120" s="15" t="s">
        <v>15</v>
      </c>
      <c r="C120" s="16">
        <v>88000</v>
      </c>
      <c r="D120" s="16">
        <v>102900.73</v>
      </c>
      <c r="E120" s="16">
        <v>146423.57999999999</v>
      </c>
      <c r="F120" s="16">
        <v>100663.29</v>
      </c>
      <c r="G120" s="16"/>
      <c r="H120" s="16"/>
      <c r="I120" s="16"/>
      <c r="J120" s="16"/>
      <c r="K120" s="16">
        <f>+C120+E120+G120+I120</f>
        <v>234423.58</v>
      </c>
      <c r="L120" s="141">
        <f>+D120+F120+H120+J120</f>
        <v>203564.02</v>
      </c>
    </row>
    <row r="121" spans="1:12" ht="15" customHeight="1" x14ac:dyDescent="0.25">
      <c r="A121" s="140">
        <v>113</v>
      </c>
      <c r="B121" s="205" t="s">
        <v>150</v>
      </c>
      <c r="C121" s="16">
        <v>11585.06</v>
      </c>
      <c r="D121" s="16">
        <v>11467.41</v>
      </c>
      <c r="E121" s="16">
        <v>11067.77</v>
      </c>
      <c r="F121" s="16">
        <v>11449.66</v>
      </c>
      <c r="G121" s="16"/>
      <c r="H121" s="16"/>
      <c r="I121" s="16"/>
      <c r="J121" s="16"/>
      <c r="K121" s="16">
        <f t="shared" ref="K121:L136" si="11">+C121+E121+G121+I121</f>
        <v>22652.83</v>
      </c>
      <c r="L121" s="141">
        <f t="shared" si="11"/>
        <v>22917.07</v>
      </c>
    </row>
    <row r="122" spans="1:12" ht="15" customHeight="1" x14ac:dyDescent="0.25">
      <c r="A122" s="140">
        <v>122</v>
      </c>
      <c r="B122" s="15" t="s">
        <v>17</v>
      </c>
      <c r="C122" s="16">
        <v>0</v>
      </c>
      <c r="D122" s="16">
        <v>0</v>
      </c>
      <c r="E122" s="16">
        <v>0</v>
      </c>
      <c r="F122" s="16">
        <v>5640</v>
      </c>
      <c r="G122" s="16"/>
      <c r="H122" s="16"/>
      <c r="I122" s="16"/>
      <c r="J122" s="16"/>
      <c r="K122" s="16">
        <f t="shared" si="11"/>
        <v>0</v>
      </c>
      <c r="L122" s="141">
        <f t="shared" si="11"/>
        <v>5640</v>
      </c>
    </row>
    <row r="123" spans="1:12" ht="15" customHeight="1" x14ac:dyDescent="0.25">
      <c r="A123" s="140">
        <v>163</v>
      </c>
      <c r="B123" s="15" t="s">
        <v>18</v>
      </c>
      <c r="C123" s="16">
        <f>62900+50000</f>
        <v>112900</v>
      </c>
      <c r="D123" s="16">
        <v>54054.44</v>
      </c>
      <c r="E123" s="16">
        <v>20144.13</v>
      </c>
      <c r="F123" s="16">
        <v>15450</v>
      </c>
      <c r="G123" s="16"/>
      <c r="H123" s="16"/>
      <c r="I123" s="16"/>
      <c r="J123" s="16"/>
      <c r="K123" s="16">
        <f t="shared" si="11"/>
        <v>133044.13</v>
      </c>
      <c r="L123" s="141">
        <f t="shared" si="11"/>
        <v>69504.44</v>
      </c>
    </row>
    <row r="124" spans="1:12" ht="27" customHeight="1" x14ac:dyDescent="0.25">
      <c r="A124" s="140">
        <v>168</v>
      </c>
      <c r="B124" s="126" t="s">
        <v>136</v>
      </c>
      <c r="C124" s="16">
        <v>0</v>
      </c>
      <c r="D124" s="16">
        <v>0</v>
      </c>
      <c r="E124" s="16">
        <v>0</v>
      </c>
      <c r="F124" s="16">
        <v>0</v>
      </c>
      <c r="G124" s="16"/>
      <c r="H124" s="16"/>
      <c r="I124" s="16"/>
      <c r="J124" s="16"/>
      <c r="K124" s="16">
        <f>+C124+E124+G124+I124</f>
        <v>0</v>
      </c>
      <c r="L124" s="141">
        <f>+D124+F124+H124+J124</f>
        <v>0</v>
      </c>
    </row>
    <row r="125" spans="1:12" ht="15" customHeight="1" x14ac:dyDescent="0.25">
      <c r="A125" s="140">
        <v>169</v>
      </c>
      <c r="B125" s="15" t="s">
        <v>137</v>
      </c>
      <c r="C125" s="16">
        <v>0</v>
      </c>
      <c r="D125" s="16">
        <v>0</v>
      </c>
      <c r="E125" s="16">
        <v>0</v>
      </c>
      <c r="F125" s="16">
        <v>0</v>
      </c>
      <c r="G125" s="16"/>
      <c r="H125" s="16"/>
      <c r="I125" s="16"/>
      <c r="J125" s="16"/>
      <c r="K125" s="16">
        <f t="shared" si="11"/>
        <v>0</v>
      </c>
      <c r="L125" s="141">
        <f t="shared" si="11"/>
        <v>0</v>
      </c>
    </row>
    <row r="126" spans="1:12" ht="15" customHeight="1" x14ac:dyDescent="0.25">
      <c r="A126" s="140">
        <v>171</v>
      </c>
      <c r="B126" s="15" t="s">
        <v>138</v>
      </c>
      <c r="C126" s="16">
        <v>1320</v>
      </c>
      <c r="D126" s="16">
        <v>7400</v>
      </c>
      <c r="E126" s="16">
        <v>1284.17</v>
      </c>
      <c r="F126" s="16">
        <v>8135</v>
      </c>
      <c r="G126" s="16"/>
      <c r="H126" s="16"/>
      <c r="I126" s="16"/>
      <c r="J126" s="16"/>
      <c r="K126" s="16">
        <f t="shared" si="11"/>
        <v>2604.17</v>
      </c>
      <c r="L126" s="141">
        <f t="shared" si="11"/>
        <v>15535</v>
      </c>
    </row>
    <row r="127" spans="1:12" ht="15" customHeight="1" x14ac:dyDescent="0.25">
      <c r="A127" s="140">
        <v>174</v>
      </c>
      <c r="B127" s="15" t="s">
        <v>19</v>
      </c>
      <c r="C127" s="16">
        <v>7265.66</v>
      </c>
      <c r="D127" s="16">
        <v>29615.66</v>
      </c>
      <c r="E127" s="16">
        <v>7265.66</v>
      </c>
      <c r="F127" s="16">
        <v>5765.66</v>
      </c>
      <c r="G127" s="16"/>
      <c r="H127" s="16"/>
      <c r="I127" s="16"/>
      <c r="J127" s="16"/>
      <c r="K127" s="16">
        <f t="shared" si="11"/>
        <v>14531.32</v>
      </c>
      <c r="L127" s="141">
        <f t="shared" si="11"/>
        <v>35381.32</v>
      </c>
    </row>
    <row r="128" spans="1:12" ht="15" customHeight="1" x14ac:dyDescent="0.25">
      <c r="A128" s="140">
        <v>182</v>
      </c>
      <c r="B128" s="15" t="s">
        <v>20</v>
      </c>
      <c r="C128" s="16">
        <v>198300</v>
      </c>
      <c r="D128" s="16">
        <v>323108</v>
      </c>
      <c r="E128" s="16">
        <v>172889</v>
      </c>
      <c r="F128" s="16">
        <v>275995</v>
      </c>
      <c r="G128" s="16"/>
      <c r="H128" s="16"/>
      <c r="I128" s="16"/>
      <c r="J128" s="16"/>
      <c r="K128" s="16">
        <f t="shared" si="11"/>
        <v>371189</v>
      </c>
      <c r="L128" s="141">
        <f t="shared" si="11"/>
        <v>599103</v>
      </c>
    </row>
    <row r="129" spans="1:12" ht="15" customHeight="1" x14ac:dyDescent="0.25">
      <c r="A129" s="140">
        <v>197</v>
      </c>
      <c r="B129" s="15" t="s">
        <v>21</v>
      </c>
      <c r="C129" s="16">
        <v>0</v>
      </c>
      <c r="D129" s="16">
        <v>0</v>
      </c>
      <c r="E129" s="16">
        <v>0</v>
      </c>
      <c r="F129" s="16">
        <v>0</v>
      </c>
      <c r="G129" s="16"/>
      <c r="H129" s="16"/>
      <c r="I129" s="16"/>
      <c r="J129" s="16"/>
      <c r="K129" s="16">
        <f t="shared" si="11"/>
        <v>0</v>
      </c>
      <c r="L129" s="141">
        <f t="shared" si="11"/>
        <v>0</v>
      </c>
    </row>
    <row r="130" spans="1:12" ht="15" customHeight="1" x14ac:dyDescent="0.25">
      <c r="A130" s="206">
        <v>199</v>
      </c>
      <c r="B130" s="113" t="s">
        <v>22</v>
      </c>
      <c r="C130" s="16">
        <v>50789</v>
      </c>
      <c r="D130" s="114">
        <v>59720.61</v>
      </c>
      <c r="E130" s="114">
        <v>38875.800000000003</v>
      </c>
      <c r="F130" s="114">
        <v>61994.54</v>
      </c>
      <c r="G130" s="114"/>
      <c r="H130" s="114"/>
      <c r="I130" s="114"/>
      <c r="J130" s="114"/>
      <c r="K130" s="114">
        <f t="shared" si="11"/>
        <v>89664.8</v>
      </c>
      <c r="L130" s="202">
        <f t="shared" si="11"/>
        <v>121715.15</v>
      </c>
    </row>
    <row r="131" spans="1:12" ht="15" customHeight="1" x14ac:dyDescent="0.25">
      <c r="A131" s="140">
        <v>211</v>
      </c>
      <c r="B131" s="15" t="s">
        <v>25</v>
      </c>
      <c r="C131" s="16">
        <v>0</v>
      </c>
      <c r="D131" s="16">
        <v>0</v>
      </c>
      <c r="E131" s="16">
        <v>0</v>
      </c>
      <c r="F131" s="16">
        <v>84651</v>
      </c>
      <c r="G131" s="16"/>
      <c r="H131" s="16"/>
      <c r="I131" s="16"/>
      <c r="J131" s="16"/>
      <c r="K131" s="16">
        <f t="shared" si="11"/>
        <v>0</v>
      </c>
      <c r="L131" s="141">
        <f>+D131+F131+H131+J131</f>
        <v>84651</v>
      </c>
    </row>
    <row r="132" spans="1:12" ht="15" customHeight="1" x14ac:dyDescent="0.25">
      <c r="A132" s="140">
        <v>232</v>
      </c>
      <c r="B132" s="15" t="s">
        <v>26</v>
      </c>
      <c r="C132" s="16">
        <v>11533</v>
      </c>
      <c r="D132" s="16">
        <v>0</v>
      </c>
      <c r="E132" s="16">
        <v>0</v>
      </c>
      <c r="F132" s="16">
        <v>2625</v>
      </c>
      <c r="G132" s="16"/>
      <c r="H132" s="16"/>
      <c r="I132" s="16"/>
      <c r="J132" s="16"/>
      <c r="K132" s="16">
        <f t="shared" si="11"/>
        <v>11533</v>
      </c>
      <c r="L132" s="141">
        <f t="shared" si="11"/>
        <v>2625</v>
      </c>
    </row>
    <row r="133" spans="1:12" ht="15" customHeight="1" x14ac:dyDescent="0.25">
      <c r="A133" s="140">
        <v>261</v>
      </c>
      <c r="B133" s="15" t="s">
        <v>27</v>
      </c>
      <c r="C133" s="16">
        <v>0</v>
      </c>
      <c r="D133" s="16">
        <v>72046.69</v>
      </c>
      <c r="E133" s="16">
        <v>0</v>
      </c>
      <c r="F133" s="16">
        <v>54856.92</v>
      </c>
      <c r="G133" s="16"/>
      <c r="H133" s="16"/>
      <c r="I133" s="16"/>
      <c r="J133" s="16"/>
      <c r="K133" s="16">
        <f t="shared" si="11"/>
        <v>0</v>
      </c>
      <c r="L133" s="141">
        <f t="shared" si="11"/>
        <v>126903.61</v>
      </c>
    </row>
    <row r="134" spans="1:12" ht="15" customHeight="1" x14ac:dyDescent="0.25">
      <c r="A134" s="140">
        <v>262</v>
      </c>
      <c r="B134" s="15" t="s">
        <v>28</v>
      </c>
      <c r="C134" s="16">
        <v>0</v>
      </c>
      <c r="D134" s="16">
        <v>0</v>
      </c>
      <c r="E134" s="16">
        <v>0</v>
      </c>
      <c r="F134" s="16">
        <v>0</v>
      </c>
      <c r="G134" s="16"/>
      <c r="H134" s="16"/>
      <c r="I134" s="16"/>
      <c r="J134" s="16"/>
      <c r="K134" s="16">
        <f t="shared" si="11"/>
        <v>0</v>
      </c>
      <c r="L134" s="141">
        <f t="shared" si="11"/>
        <v>0</v>
      </c>
    </row>
    <row r="135" spans="1:12" ht="15" customHeight="1" x14ac:dyDescent="0.25">
      <c r="A135" s="140">
        <v>266</v>
      </c>
      <c r="B135" s="15" t="s">
        <v>29</v>
      </c>
      <c r="C135" s="16">
        <v>0</v>
      </c>
      <c r="D135" s="16">
        <v>0</v>
      </c>
      <c r="E135" s="16">
        <v>19956.14</v>
      </c>
      <c r="F135" s="16">
        <v>84965</v>
      </c>
      <c r="G135" s="16"/>
      <c r="H135" s="16"/>
      <c r="I135" s="16"/>
      <c r="J135" s="16"/>
      <c r="K135" s="16">
        <f t="shared" si="11"/>
        <v>19956.14</v>
      </c>
      <c r="L135" s="141">
        <f t="shared" si="11"/>
        <v>84965</v>
      </c>
    </row>
    <row r="136" spans="1:12" ht="15" customHeight="1" x14ac:dyDescent="0.25">
      <c r="A136" s="140">
        <v>267</v>
      </c>
      <c r="B136" s="15" t="s">
        <v>30</v>
      </c>
      <c r="C136" s="16">
        <v>0</v>
      </c>
      <c r="D136" s="16">
        <v>0</v>
      </c>
      <c r="E136" s="16">
        <v>0</v>
      </c>
      <c r="F136" s="16">
        <v>0</v>
      </c>
      <c r="G136" s="16"/>
      <c r="H136" s="16"/>
      <c r="I136" s="16"/>
      <c r="J136" s="16"/>
      <c r="K136" s="16">
        <f t="shared" si="11"/>
        <v>0</v>
      </c>
      <c r="L136" s="141">
        <f t="shared" si="11"/>
        <v>0</v>
      </c>
    </row>
    <row r="137" spans="1:12" ht="15" customHeight="1" x14ac:dyDescent="0.25">
      <c r="A137" s="140">
        <v>268</v>
      </c>
      <c r="B137" s="15" t="s">
        <v>31</v>
      </c>
      <c r="C137" s="16">
        <v>0</v>
      </c>
      <c r="D137" s="16">
        <v>0</v>
      </c>
      <c r="E137" s="16">
        <v>2261.5</v>
      </c>
      <c r="F137" s="16">
        <v>0</v>
      </c>
      <c r="G137" s="16"/>
      <c r="H137" s="16"/>
      <c r="I137" s="16"/>
      <c r="J137" s="16"/>
      <c r="K137" s="16">
        <f t="shared" ref="K137:L145" si="12">+C137+E137+G137+I137</f>
        <v>2261.5</v>
      </c>
      <c r="L137" s="141">
        <f t="shared" si="12"/>
        <v>0</v>
      </c>
    </row>
    <row r="138" spans="1:12" ht="15" customHeight="1" x14ac:dyDescent="0.25">
      <c r="A138" s="140">
        <v>269</v>
      </c>
      <c r="B138" s="15" t="s">
        <v>32</v>
      </c>
      <c r="C138" s="16">
        <v>0</v>
      </c>
      <c r="D138" s="16">
        <v>9916.0499999999993</v>
      </c>
      <c r="E138" s="16">
        <v>0</v>
      </c>
      <c r="F138" s="16">
        <v>0</v>
      </c>
      <c r="G138" s="16"/>
      <c r="H138" s="16"/>
      <c r="I138" s="16"/>
      <c r="J138" s="16"/>
      <c r="K138" s="16">
        <f t="shared" si="12"/>
        <v>0</v>
      </c>
      <c r="L138" s="141">
        <f t="shared" si="12"/>
        <v>9916.0499999999993</v>
      </c>
    </row>
    <row r="139" spans="1:12" ht="15" customHeight="1" x14ac:dyDescent="0.25">
      <c r="A139" s="140">
        <v>289</v>
      </c>
      <c r="B139" s="15" t="s">
        <v>33</v>
      </c>
      <c r="C139" s="16">
        <v>0</v>
      </c>
      <c r="D139" s="16">
        <v>0</v>
      </c>
      <c r="E139" s="16">
        <v>0</v>
      </c>
      <c r="F139" s="16">
        <v>0</v>
      </c>
      <c r="G139" s="16"/>
      <c r="H139" s="16"/>
      <c r="I139" s="16"/>
      <c r="J139" s="16"/>
      <c r="K139" s="16">
        <f t="shared" si="12"/>
        <v>0</v>
      </c>
      <c r="L139" s="141">
        <f t="shared" si="12"/>
        <v>0</v>
      </c>
    </row>
    <row r="140" spans="1:12" ht="15" customHeight="1" x14ac:dyDescent="0.25">
      <c r="A140" s="140">
        <v>292</v>
      </c>
      <c r="B140" s="15" t="s">
        <v>34</v>
      </c>
      <c r="C140" s="16">
        <v>0</v>
      </c>
      <c r="D140" s="16">
        <v>0</v>
      </c>
      <c r="E140" s="16">
        <v>872.45</v>
      </c>
      <c r="F140" s="16">
        <v>0</v>
      </c>
      <c r="G140" s="16"/>
      <c r="H140" s="16"/>
      <c r="I140" s="16"/>
      <c r="J140" s="16"/>
      <c r="K140" s="16">
        <f t="shared" si="12"/>
        <v>872.45</v>
      </c>
      <c r="L140" s="141">
        <f t="shared" si="12"/>
        <v>0</v>
      </c>
    </row>
    <row r="141" spans="1:12" ht="15" customHeight="1" x14ac:dyDescent="0.25">
      <c r="A141" s="140">
        <v>295</v>
      </c>
      <c r="B141" s="15" t="s">
        <v>35</v>
      </c>
      <c r="C141" s="16">
        <v>0</v>
      </c>
      <c r="D141" s="16">
        <v>3044286.94</v>
      </c>
      <c r="E141" s="16">
        <v>124167.25</v>
      </c>
      <c r="F141" s="16">
        <v>1598184.54</v>
      </c>
      <c r="G141" s="16"/>
      <c r="H141" s="16"/>
      <c r="I141" s="16"/>
      <c r="J141" s="16"/>
      <c r="K141" s="16">
        <f t="shared" si="12"/>
        <v>124167.25</v>
      </c>
      <c r="L141" s="141">
        <f t="shared" si="12"/>
        <v>4642471.4800000004</v>
      </c>
    </row>
    <row r="142" spans="1:12" ht="15" customHeight="1" x14ac:dyDescent="0.25">
      <c r="A142" s="140">
        <v>297</v>
      </c>
      <c r="B142" s="15" t="s">
        <v>36</v>
      </c>
      <c r="C142" s="16">
        <v>0</v>
      </c>
      <c r="D142" s="16">
        <v>0</v>
      </c>
      <c r="E142" s="16">
        <v>4267.7</v>
      </c>
      <c r="F142" s="16">
        <v>0</v>
      </c>
      <c r="G142" s="16"/>
      <c r="H142" s="16"/>
      <c r="I142" s="16"/>
      <c r="J142" s="16"/>
      <c r="K142" s="16">
        <f t="shared" si="12"/>
        <v>4267.7</v>
      </c>
      <c r="L142" s="141">
        <f t="shared" si="12"/>
        <v>0</v>
      </c>
    </row>
    <row r="143" spans="1:12" ht="15" customHeight="1" x14ac:dyDescent="0.25">
      <c r="A143" s="140">
        <v>298</v>
      </c>
      <c r="B143" s="40" t="s">
        <v>37</v>
      </c>
      <c r="C143" s="16">
        <v>33333.33</v>
      </c>
      <c r="D143" s="16">
        <v>104338.68</v>
      </c>
      <c r="E143" s="16">
        <v>61206.83</v>
      </c>
      <c r="F143" s="16">
        <v>36570</v>
      </c>
      <c r="G143" s="16"/>
      <c r="H143" s="16"/>
      <c r="I143" s="16"/>
      <c r="J143" s="16"/>
      <c r="K143" s="16">
        <f t="shared" si="12"/>
        <v>94540.160000000003</v>
      </c>
      <c r="L143" s="141">
        <f t="shared" si="12"/>
        <v>140908.68</v>
      </c>
    </row>
    <row r="144" spans="1:12" ht="15" customHeight="1" x14ac:dyDescent="0.25">
      <c r="A144" s="140">
        <v>299</v>
      </c>
      <c r="B144" s="40" t="s">
        <v>38</v>
      </c>
      <c r="C144" s="16">
        <v>19097.09</v>
      </c>
      <c r="D144" s="114">
        <v>11040.54</v>
      </c>
      <c r="E144" s="114">
        <v>19090.59</v>
      </c>
      <c r="F144" s="114">
        <v>254.46</v>
      </c>
      <c r="G144" s="114"/>
      <c r="H144" s="114"/>
      <c r="I144" s="114"/>
      <c r="J144" s="114"/>
      <c r="K144" s="16">
        <f>+C144+E144+G144+I144</f>
        <v>38187.68</v>
      </c>
      <c r="L144" s="141">
        <f>+D144+F144+H144+J144</f>
        <v>11295</v>
      </c>
    </row>
    <row r="145" spans="1:12" ht="15.75" customHeight="1" thickBot="1" x14ac:dyDescent="0.3">
      <c r="A145" s="207">
        <v>323</v>
      </c>
      <c r="B145" s="113" t="s">
        <v>141</v>
      </c>
      <c r="C145" s="16">
        <v>0</v>
      </c>
      <c r="D145" s="114">
        <v>21000</v>
      </c>
      <c r="E145" s="114">
        <v>0</v>
      </c>
      <c r="F145" s="114">
        <v>0</v>
      </c>
      <c r="G145" s="114"/>
      <c r="H145" s="114"/>
      <c r="I145" s="114"/>
      <c r="J145" s="114"/>
      <c r="K145" s="114">
        <f t="shared" si="12"/>
        <v>0</v>
      </c>
      <c r="L145" s="202">
        <f t="shared" si="12"/>
        <v>21000</v>
      </c>
    </row>
    <row r="146" spans="1:12" ht="16.5" customHeight="1" thickBot="1" x14ac:dyDescent="0.35">
      <c r="A146" s="118"/>
      <c r="B146" s="115" t="s">
        <v>51</v>
      </c>
      <c r="C146" s="116">
        <f>SUM(C120:C145)</f>
        <v>534123.14</v>
      </c>
      <c r="D146" s="116">
        <f t="shared" ref="D146:J146" si="13">SUM(D120:D145)</f>
        <v>3850895.7500000005</v>
      </c>
      <c r="E146" s="116">
        <f t="shared" si="13"/>
        <v>629772.56999999983</v>
      </c>
      <c r="F146" s="116">
        <f t="shared" si="13"/>
        <v>2347200.0699999998</v>
      </c>
      <c r="G146" s="116">
        <f t="shared" si="13"/>
        <v>0</v>
      </c>
      <c r="H146" s="116">
        <f t="shared" si="13"/>
        <v>0</v>
      </c>
      <c r="I146" s="116">
        <f t="shared" si="13"/>
        <v>0</v>
      </c>
      <c r="J146" s="116">
        <f t="shared" si="13"/>
        <v>0</v>
      </c>
      <c r="K146" s="116">
        <f>SUM(K120:K145)</f>
        <v>1163895.71</v>
      </c>
      <c r="L146" s="117">
        <f>SUM(L120:L145)</f>
        <v>6198095.8200000003</v>
      </c>
    </row>
    <row r="147" spans="1:12" ht="16.5" customHeight="1" thickBot="1" x14ac:dyDescent="0.35">
      <c r="A147" s="120"/>
      <c r="B147" s="115" t="s">
        <v>52</v>
      </c>
      <c r="C147" s="208">
        <f>+C146+C117</f>
        <v>3895271.6100000003</v>
      </c>
      <c r="D147" s="208">
        <f t="shared" ref="D147:L147" si="14">+D146+D117</f>
        <v>7223741.8100000005</v>
      </c>
      <c r="E147" s="208">
        <f t="shared" si="14"/>
        <v>3990921.04</v>
      </c>
      <c r="F147" s="208">
        <f t="shared" si="14"/>
        <v>5728356.71</v>
      </c>
      <c r="G147" s="208">
        <f t="shared" si="14"/>
        <v>0</v>
      </c>
      <c r="H147" s="208">
        <f t="shared" si="14"/>
        <v>0</v>
      </c>
      <c r="I147" s="208">
        <f t="shared" si="14"/>
        <v>0</v>
      </c>
      <c r="J147" s="208">
        <f t="shared" si="14"/>
        <v>0</v>
      </c>
      <c r="K147" s="208">
        <f t="shared" si="14"/>
        <v>7886192.6500000004</v>
      </c>
      <c r="L147" s="209">
        <f t="shared" si="14"/>
        <v>12952098.52</v>
      </c>
    </row>
    <row r="148" spans="1:12" ht="15.75" x14ac:dyDescent="0.3">
      <c r="A148" s="22"/>
      <c r="B148" s="134"/>
      <c r="C148" s="135"/>
      <c r="D148" s="135"/>
      <c r="E148" s="135"/>
      <c r="F148" s="135"/>
      <c r="G148" s="135"/>
      <c r="H148" s="135"/>
      <c r="I148" s="135"/>
      <c r="J148" s="135"/>
      <c r="K148" s="135"/>
      <c r="L148" s="135"/>
    </row>
    <row r="149" spans="1:12" ht="15.75" x14ac:dyDescent="0.3">
      <c r="A149" s="22"/>
      <c r="B149" s="134"/>
      <c r="C149" s="135"/>
      <c r="D149" s="135"/>
      <c r="E149" s="135"/>
      <c r="F149" s="135"/>
      <c r="G149" s="135"/>
      <c r="H149" s="135"/>
      <c r="I149" s="135"/>
      <c r="J149" s="135"/>
      <c r="K149" s="135"/>
      <c r="L149" s="135"/>
    </row>
    <row r="150" spans="1:12" ht="15.75" x14ac:dyDescent="0.3">
      <c r="A150" s="22"/>
      <c r="B150" s="134"/>
      <c r="C150" s="135"/>
      <c r="D150" s="135"/>
      <c r="E150" s="135"/>
      <c r="F150" s="135"/>
      <c r="G150" s="135"/>
      <c r="H150" s="135"/>
      <c r="I150" s="135"/>
      <c r="J150" s="135"/>
      <c r="K150" s="135"/>
      <c r="L150" s="135"/>
    </row>
    <row r="151" spans="1:12" ht="15.75" x14ac:dyDescent="0.3">
      <c r="A151" s="22"/>
      <c r="B151" s="134"/>
      <c r="C151" s="135"/>
      <c r="D151" s="135"/>
      <c r="E151" s="135"/>
      <c r="F151" s="135"/>
      <c r="G151" s="135"/>
      <c r="H151" s="135"/>
      <c r="I151" s="135"/>
      <c r="J151" s="135"/>
      <c r="K151" s="135"/>
      <c r="L151" s="135"/>
    </row>
    <row r="152" spans="1:12" ht="15.75" x14ac:dyDescent="0.3">
      <c r="A152" s="22"/>
      <c r="B152" s="134"/>
      <c r="C152" s="135"/>
      <c r="D152" s="135"/>
      <c r="E152" s="135"/>
      <c r="F152" s="135"/>
      <c r="G152" s="135"/>
      <c r="H152" s="135"/>
      <c r="I152" s="135"/>
      <c r="J152" s="135"/>
      <c r="K152" s="135"/>
      <c r="L152" s="135"/>
    </row>
    <row r="153" spans="1:12" ht="15.75" x14ac:dyDescent="0.3">
      <c r="A153" s="22"/>
      <c r="B153" s="134"/>
      <c r="C153" s="135"/>
      <c r="D153" s="135"/>
      <c r="E153" s="135"/>
      <c r="F153" s="135"/>
      <c r="G153" s="135"/>
      <c r="H153" s="135"/>
      <c r="I153" s="135"/>
      <c r="J153" s="135"/>
      <c r="K153" s="135"/>
      <c r="L153" s="135"/>
    </row>
    <row r="154" spans="1:12" ht="15.75" x14ac:dyDescent="0.3">
      <c r="A154" s="22"/>
      <c r="B154" s="134"/>
      <c r="C154" s="135"/>
      <c r="D154" s="135"/>
      <c r="E154" s="135"/>
      <c r="F154" s="135"/>
      <c r="G154" s="135"/>
      <c r="H154" s="135"/>
      <c r="I154" s="135"/>
      <c r="J154" s="135"/>
      <c r="K154" s="135"/>
      <c r="L154" s="135"/>
    </row>
    <row r="155" spans="1:12" ht="15.75" x14ac:dyDescent="0.3">
      <c r="A155" s="22"/>
      <c r="B155" s="134"/>
      <c r="C155" s="135"/>
      <c r="D155" s="135"/>
      <c r="E155" s="135"/>
      <c r="F155" s="135"/>
      <c r="G155" s="135"/>
      <c r="H155" s="135"/>
      <c r="I155" s="135"/>
      <c r="J155" s="135"/>
      <c r="K155" s="135"/>
      <c r="L155" s="135"/>
    </row>
    <row r="156" spans="1:12" ht="15.75" x14ac:dyDescent="0.3">
      <c r="A156" s="22"/>
      <c r="B156" s="134"/>
      <c r="C156" s="135"/>
      <c r="D156" s="135"/>
      <c r="E156" s="135"/>
      <c r="F156" s="135"/>
      <c r="G156" s="135"/>
      <c r="H156" s="135"/>
      <c r="I156" s="135"/>
      <c r="J156" s="135"/>
      <c r="K156" s="135"/>
      <c r="L156" s="135"/>
    </row>
    <row r="157" spans="1:12" ht="15.75" x14ac:dyDescent="0.3">
      <c r="A157" s="22"/>
      <c r="B157" s="134"/>
      <c r="C157" s="135"/>
      <c r="D157" s="135"/>
      <c r="E157" s="135"/>
      <c r="F157" s="135"/>
      <c r="G157" s="135"/>
      <c r="H157" s="135"/>
      <c r="I157" s="135"/>
      <c r="J157" s="135"/>
      <c r="K157" s="135"/>
      <c r="L157" s="135"/>
    </row>
    <row r="158" spans="1:12" ht="15.75" x14ac:dyDescent="0.3">
      <c r="A158" s="22"/>
      <c r="B158" s="134"/>
      <c r="C158" s="135"/>
      <c r="D158" s="135"/>
      <c r="E158" s="135"/>
      <c r="F158" s="135"/>
      <c r="G158" s="135"/>
      <c r="H158" s="135"/>
      <c r="I158" s="135"/>
      <c r="J158" s="135"/>
      <c r="K158" s="135"/>
      <c r="L158" s="135"/>
    </row>
    <row r="159" spans="1:12" ht="15.75" x14ac:dyDescent="0.3">
      <c r="A159" s="22"/>
      <c r="B159" s="134"/>
      <c r="C159" s="135"/>
      <c r="D159" s="135"/>
      <c r="E159" s="135"/>
      <c r="F159" s="135"/>
      <c r="G159" s="135"/>
      <c r="H159" s="135"/>
      <c r="I159" s="135"/>
      <c r="J159" s="135"/>
      <c r="K159" s="135"/>
      <c r="L159" s="135"/>
    </row>
    <row r="160" spans="1:12" ht="15.75" x14ac:dyDescent="0.3">
      <c r="A160" s="22"/>
      <c r="B160" s="134"/>
      <c r="C160" s="135"/>
      <c r="D160" s="135"/>
      <c r="E160" s="135"/>
      <c r="F160" s="135"/>
      <c r="G160" s="135"/>
      <c r="H160" s="135"/>
      <c r="I160" s="135"/>
      <c r="J160" s="135"/>
      <c r="K160" s="135"/>
      <c r="L160" s="135"/>
    </row>
    <row r="161" spans="1:12" ht="15.75" x14ac:dyDescent="0.3">
      <c r="A161" s="22"/>
      <c r="B161" s="134"/>
      <c r="C161" s="135"/>
      <c r="D161" s="135"/>
      <c r="E161" s="135"/>
      <c r="F161" s="135"/>
      <c r="G161" s="135"/>
      <c r="H161" s="135"/>
      <c r="I161" s="135"/>
      <c r="J161" s="135"/>
      <c r="K161" s="135"/>
      <c r="L161" s="135"/>
    </row>
    <row r="162" spans="1:12" ht="15.75" x14ac:dyDescent="0.3">
      <c r="A162" s="22"/>
      <c r="B162" s="134"/>
      <c r="C162" s="135"/>
      <c r="D162" s="135"/>
      <c r="E162" s="135"/>
      <c r="F162" s="135"/>
      <c r="G162" s="135"/>
      <c r="H162" s="135"/>
      <c r="I162" s="135"/>
      <c r="J162" s="135"/>
      <c r="K162" s="135"/>
      <c r="L162" s="135"/>
    </row>
    <row r="163" spans="1:12" ht="15.75" x14ac:dyDescent="0.3">
      <c r="A163" s="22"/>
      <c r="B163" s="134"/>
      <c r="C163" s="135"/>
      <c r="D163" s="135"/>
      <c r="E163" s="135"/>
      <c r="F163" s="135"/>
      <c r="G163" s="135"/>
      <c r="H163" s="135"/>
      <c r="I163" s="135"/>
      <c r="J163" s="135"/>
      <c r="K163" s="135"/>
      <c r="L163" s="135"/>
    </row>
    <row r="164" spans="1:12" ht="15.75" x14ac:dyDescent="0.3">
      <c r="A164" s="22"/>
      <c r="B164" s="134"/>
      <c r="C164" s="135"/>
      <c r="D164" s="135"/>
      <c r="E164" s="135"/>
      <c r="F164" s="135"/>
      <c r="G164" s="135"/>
      <c r="H164" s="135"/>
      <c r="I164" s="135"/>
      <c r="J164" s="135"/>
      <c r="K164" s="135"/>
      <c r="L164" s="135"/>
    </row>
    <row r="165" spans="1:12" ht="15.75" x14ac:dyDescent="0.3">
      <c r="A165" s="22"/>
      <c r="B165" s="134"/>
      <c r="C165" s="135"/>
      <c r="D165" s="135"/>
      <c r="E165" s="135"/>
      <c r="F165" s="135"/>
      <c r="G165" s="135"/>
      <c r="H165" s="135"/>
      <c r="I165" s="135"/>
      <c r="J165" s="135"/>
      <c r="K165" s="135"/>
      <c r="L165" s="135"/>
    </row>
    <row r="166" spans="1:12" ht="15.75" x14ac:dyDescent="0.3">
      <c r="A166" s="22"/>
      <c r="B166" s="134"/>
      <c r="C166" s="135"/>
      <c r="D166" s="135"/>
      <c r="E166" s="135"/>
      <c r="F166" s="135"/>
      <c r="G166" s="135"/>
      <c r="H166" s="135"/>
      <c r="I166" s="135"/>
      <c r="J166" s="135"/>
      <c r="K166" s="135"/>
      <c r="L166" s="135"/>
    </row>
    <row r="167" spans="1:12" x14ac:dyDescent="0.25">
      <c r="B167" s="28" t="s">
        <v>155</v>
      </c>
      <c r="I167" s="22"/>
      <c r="J167" s="22"/>
    </row>
    <row r="168" spans="1:12" ht="15.75" x14ac:dyDescent="0.3">
      <c r="A168" s="210" t="s">
        <v>4</v>
      </c>
      <c r="B168" s="210" t="s">
        <v>5</v>
      </c>
      <c r="C168" s="348" t="s">
        <v>50</v>
      </c>
      <c r="D168" s="348"/>
      <c r="I168" s="22"/>
      <c r="J168" s="22"/>
    </row>
    <row r="169" spans="1:12" ht="15.75" x14ac:dyDescent="0.3">
      <c r="A169" s="210"/>
      <c r="B169" s="5"/>
      <c r="C169" s="210" t="s">
        <v>11</v>
      </c>
      <c r="D169" s="210" t="s">
        <v>12</v>
      </c>
      <c r="I169" s="22"/>
      <c r="J169" s="22"/>
    </row>
    <row r="170" spans="1:12" ht="15.75" x14ac:dyDescent="0.3">
      <c r="A170" s="147" t="s">
        <v>124</v>
      </c>
      <c r="B170" s="5" t="s">
        <v>13</v>
      </c>
      <c r="C170" s="8">
        <f>+K20+K63+K117</f>
        <v>36320831.700000003</v>
      </c>
      <c r="D170" s="8">
        <f>+L20+L63+L117</f>
        <v>36054327.170000002</v>
      </c>
      <c r="E170" s="29"/>
      <c r="F170" s="30"/>
      <c r="I170" s="22"/>
      <c r="J170" s="22"/>
    </row>
    <row r="171" spans="1:12" ht="15.75" x14ac:dyDescent="0.3">
      <c r="A171" s="148"/>
      <c r="B171" s="5"/>
      <c r="C171" s="31"/>
      <c r="D171" s="32"/>
      <c r="E171" s="33"/>
      <c r="F171" s="33"/>
      <c r="G171" s="29"/>
      <c r="I171" s="22"/>
      <c r="J171" s="22"/>
    </row>
    <row r="172" spans="1:12" ht="15.75" x14ac:dyDescent="0.3">
      <c r="A172" s="148"/>
      <c r="B172" s="5" t="s">
        <v>149</v>
      </c>
      <c r="C172" s="8"/>
      <c r="D172" s="8"/>
      <c r="E172" s="34"/>
      <c r="F172" s="34"/>
      <c r="I172" s="22"/>
      <c r="J172" s="22"/>
    </row>
    <row r="173" spans="1:12" x14ac:dyDescent="0.25">
      <c r="A173" s="149">
        <v>111</v>
      </c>
      <c r="B173" s="15" t="s">
        <v>15</v>
      </c>
      <c r="C173" s="27">
        <f t="shared" ref="C173:D188" si="15">+K23+K66+K120</f>
        <v>850423.58</v>
      </c>
      <c r="D173" s="27">
        <f t="shared" si="15"/>
        <v>799073.05</v>
      </c>
      <c r="E173" s="29"/>
      <c r="F173" s="30"/>
      <c r="I173" s="22"/>
      <c r="J173" s="22"/>
    </row>
    <row r="174" spans="1:12" x14ac:dyDescent="0.25">
      <c r="A174" s="149">
        <v>113</v>
      </c>
      <c r="B174" s="15" t="s">
        <v>16</v>
      </c>
      <c r="C174" s="27">
        <f t="shared" si="15"/>
        <v>103748.25</v>
      </c>
      <c r="D174" s="27">
        <f t="shared" si="15"/>
        <v>100099.94</v>
      </c>
      <c r="E174" s="29"/>
      <c r="F174" s="30"/>
      <c r="I174" s="22"/>
      <c r="J174" s="22"/>
    </row>
    <row r="175" spans="1:12" x14ac:dyDescent="0.25">
      <c r="A175" s="149">
        <v>122</v>
      </c>
      <c r="B175" s="15" t="s">
        <v>17</v>
      </c>
      <c r="C175" s="27">
        <f t="shared" si="15"/>
        <v>68124.37</v>
      </c>
      <c r="D175" s="27">
        <f t="shared" si="15"/>
        <v>66460.5</v>
      </c>
      <c r="E175" s="29"/>
      <c r="F175" s="30"/>
      <c r="I175" s="22"/>
      <c r="J175" s="22"/>
    </row>
    <row r="176" spans="1:12" x14ac:dyDescent="0.25">
      <c r="A176" s="149">
        <v>163</v>
      </c>
      <c r="B176" s="15" t="s">
        <v>18</v>
      </c>
      <c r="C176" s="27">
        <f t="shared" si="15"/>
        <v>994294.13</v>
      </c>
      <c r="D176" s="27">
        <f t="shared" si="15"/>
        <v>475117.66</v>
      </c>
      <c r="E176" s="29"/>
      <c r="F176" s="30"/>
    </row>
    <row r="177" spans="1:6" x14ac:dyDescent="0.25">
      <c r="A177" s="149">
        <v>168</v>
      </c>
      <c r="B177" s="15" t="s">
        <v>136</v>
      </c>
      <c r="C177" s="27">
        <f t="shared" si="15"/>
        <v>0</v>
      </c>
      <c r="D177" s="27">
        <f t="shared" si="15"/>
        <v>0</v>
      </c>
      <c r="E177" s="29"/>
      <c r="F177" s="30"/>
    </row>
    <row r="178" spans="1:6" x14ac:dyDescent="0.25">
      <c r="A178" s="149">
        <v>169</v>
      </c>
      <c r="B178" s="15" t="s">
        <v>137</v>
      </c>
      <c r="C178" s="27">
        <f t="shared" si="15"/>
        <v>24550</v>
      </c>
      <c r="D178" s="27">
        <f t="shared" si="15"/>
        <v>13150</v>
      </c>
      <c r="E178" s="29"/>
      <c r="F178" s="30"/>
    </row>
    <row r="179" spans="1:6" x14ac:dyDescent="0.25">
      <c r="A179" s="149">
        <v>171</v>
      </c>
      <c r="B179" s="15" t="s">
        <v>138</v>
      </c>
      <c r="C179" s="27">
        <f t="shared" si="15"/>
        <v>34164.17</v>
      </c>
      <c r="D179" s="27">
        <f t="shared" si="15"/>
        <v>33387.5</v>
      </c>
      <c r="E179" s="29"/>
      <c r="F179" s="30"/>
    </row>
    <row r="180" spans="1:6" x14ac:dyDescent="0.25">
      <c r="A180" s="149">
        <v>174</v>
      </c>
      <c r="B180" s="15" t="s">
        <v>19</v>
      </c>
      <c r="C180" s="27">
        <f t="shared" si="15"/>
        <v>102156.6</v>
      </c>
      <c r="D180" s="27">
        <f t="shared" si="15"/>
        <v>82490.94</v>
      </c>
      <c r="E180" s="29"/>
      <c r="F180" s="30"/>
    </row>
    <row r="181" spans="1:6" x14ac:dyDescent="0.25">
      <c r="A181" s="149">
        <v>182</v>
      </c>
      <c r="B181" s="15" t="s">
        <v>20</v>
      </c>
      <c r="C181" s="27">
        <f t="shared" si="15"/>
        <v>2595077</v>
      </c>
      <c r="D181" s="27">
        <f t="shared" si="15"/>
        <v>2431040</v>
      </c>
      <c r="E181" s="29"/>
      <c r="F181" s="30"/>
    </row>
    <row r="182" spans="1:6" x14ac:dyDescent="0.25">
      <c r="A182" s="149">
        <v>197</v>
      </c>
      <c r="B182" s="15" t="s">
        <v>21</v>
      </c>
      <c r="C182" s="27">
        <f t="shared" si="15"/>
        <v>168000</v>
      </c>
      <c r="D182" s="27">
        <f t="shared" si="15"/>
        <v>84000</v>
      </c>
      <c r="E182" s="29"/>
      <c r="F182" s="30"/>
    </row>
    <row r="183" spans="1:6" x14ac:dyDescent="0.25">
      <c r="A183" s="149">
        <v>199</v>
      </c>
      <c r="B183" s="15" t="s">
        <v>22</v>
      </c>
      <c r="C183" s="27">
        <f t="shared" si="15"/>
        <v>643572.20000000007</v>
      </c>
      <c r="D183" s="27">
        <f t="shared" si="15"/>
        <v>513480.58999999997</v>
      </c>
      <c r="E183" s="29"/>
      <c r="F183" s="30"/>
    </row>
    <row r="184" spans="1:6" x14ac:dyDescent="0.25">
      <c r="A184" s="149">
        <v>211</v>
      </c>
      <c r="B184" s="15" t="s">
        <v>25</v>
      </c>
      <c r="C184" s="27">
        <f t="shared" si="15"/>
        <v>342855</v>
      </c>
      <c r="D184" s="27">
        <f t="shared" si="15"/>
        <v>342696</v>
      </c>
      <c r="E184" s="29"/>
      <c r="F184" s="30"/>
    </row>
    <row r="185" spans="1:6" x14ac:dyDescent="0.25">
      <c r="A185" s="149">
        <v>232</v>
      </c>
      <c r="B185" s="15" t="s">
        <v>26</v>
      </c>
      <c r="C185" s="27">
        <f t="shared" si="15"/>
        <v>184813</v>
      </c>
      <c r="D185" s="27">
        <f t="shared" si="15"/>
        <v>69248</v>
      </c>
      <c r="E185" s="29"/>
      <c r="F185" s="30"/>
    </row>
    <row r="186" spans="1:6" x14ac:dyDescent="0.25">
      <c r="A186" s="149">
        <v>261</v>
      </c>
      <c r="B186" s="15" t="s">
        <v>27</v>
      </c>
      <c r="C186" s="27">
        <f t="shared" si="15"/>
        <v>826396.92</v>
      </c>
      <c r="D186" s="27">
        <f t="shared" si="15"/>
        <v>609935.6</v>
      </c>
      <c r="E186" s="29"/>
      <c r="F186" s="30"/>
    </row>
    <row r="187" spans="1:6" x14ac:dyDescent="0.25">
      <c r="A187" s="149">
        <v>262</v>
      </c>
      <c r="B187" s="15" t="s">
        <v>28</v>
      </c>
      <c r="C187" s="27">
        <f t="shared" si="15"/>
        <v>7947.35</v>
      </c>
      <c r="D187" s="27">
        <f t="shared" si="15"/>
        <v>7947.35</v>
      </c>
      <c r="E187" s="29"/>
      <c r="F187" s="30"/>
    </row>
    <row r="188" spans="1:6" x14ac:dyDescent="0.25">
      <c r="A188" s="149">
        <v>266</v>
      </c>
      <c r="B188" s="15" t="s">
        <v>29</v>
      </c>
      <c r="C188" s="27">
        <f t="shared" si="15"/>
        <v>1449168.4</v>
      </c>
      <c r="D188" s="27">
        <f t="shared" si="15"/>
        <v>1309232.1800000002</v>
      </c>
      <c r="E188" s="29"/>
      <c r="F188" s="30"/>
    </row>
    <row r="189" spans="1:6" x14ac:dyDescent="0.25">
      <c r="A189" s="149">
        <v>267</v>
      </c>
      <c r="B189" s="15" t="s">
        <v>30</v>
      </c>
      <c r="C189" s="27">
        <f t="shared" ref="C189:D198" si="16">+K39+K82+K136</f>
        <v>8994</v>
      </c>
      <c r="D189" s="27">
        <f t="shared" si="16"/>
        <v>8994</v>
      </c>
      <c r="E189" s="29"/>
      <c r="F189" s="30"/>
    </row>
    <row r="190" spans="1:6" x14ac:dyDescent="0.25">
      <c r="A190" s="149">
        <v>268</v>
      </c>
      <c r="B190" s="15" t="s">
        <v>31</v>
      </c>
      <c r="C190" s="27">
        <f t="shared" si="16"/>
        <v>125205</v>
      </c>
      <c r="D190" s="27">
        <f t="shared" si="16"/>
        <v>115454</v>
      </c>
      <c r="E190" s="29"/>
      <c r="F190" s="30"/>
    </row>
    <row r="191" spans="1:6" x14ac:dyDescent="0.25">
      <c r="A191" s="149">
        <v>269</v>
      </c>
      <c r="B191" s="15" t="s">
        <v>32</v>
      </c>
      <c r="C191" s="27">
        <f t="shared" si="16"/>
        <v>9916.0499999999993</v>
      </c>
      <c r="D191" s="27">
        <f t="shared" si="16"/>
        <v>9916.0499999999993</v>
      </c>
      <c r="E191" s="29"/>
      <c r="F191" s="30"/>
    </row>
    <row r="192" spans="1:6" x14ac:dyDescent="0.25">
      <c r="A192" s="149">
        <v>289</v>
      </c>
      <c r="B192" s="15" t="s">
        <v>33</v>
      </c>
      <c r="C192" s="27">
        <f t="shared" si="16"/>
        <v>11237.5</v>
      </c>
      <c r="D192" s="27">
        <f t="shared" si="16"/>
        <v>11237.5</v>
      </c>
      <c r="E192" s="29"/>
      <c r="F192" s="30"/>
    </row>
    <row r="193" spans="1:7" x14ac:dyDescent="0.25">
      <c r="A193" s="149">
        <v>292</v>
      </c>
      <c r="B193" s="15" t="s">
        <v>34</v>
      </c>
      <c r="C193" s="27">
        <f t="shared" si="16"/>
        <v>150769.24000000002</v>
      </c>
      <c r="D193" s="27">
        <f t="shared" si="16"/>
        <v>139282.65</v>
      </c>
      <c r="E193" s="29"/>
      <c r="F193" s="30"/>
    </row>
    <row r="194" spans="1:7" x14ac:dyDescent="0.25">
      <c r="A194" s="149">
        <v>295</v>
      </c>
      <c r="B194" s="15" t="s">
        <v>35</v>
      </c>
      <c r="C194" s="27">
        <f t="shared" si="16"/>
        <v>20886872.309999999</v>
      </c>
      <c r="D194" s="27">
        <f t="shared" si="16"/>
        <v>14630445.25</v>
      </c>
      <c r="E194" s="29"/>
      <c r="F194" s="30"/>
      <c r="G194" s="38"/>
    </row>
    <row r="195" spans="1:7" x14ac:dyDescent="0.25">
      <c r="A195" s="149">
        <v>297</v>
      </c>
      <c r="B195" s="15" t="s">
        <v>36</v>
      </c>
      <c r="C195" s="27">
        <f t="shared" si="16"/>
        <v>23213.140000000003</v>
      </c>
      <c r="D195" s="27">
        <f t="shared" si="16"/>
        <v>18942.45</v>
      </c>
      <c r="E195" s="29"/>
      <c r="F195" s="30"/>
    </row>
    <row r="196" spans="1:7" x14ac:dyDescent="0.25">
      <c r="A196" s="149">
        <v>298</v>
      </c>
      <c r="B196" s="15" t="s">
        <v>37</v>
      </c>
      <c r="C196" s="27">
        <f t="shared" si="16"/>
        <v>371008.47</v>
      </c>
      <c r="D196" s="27">
        <f t="shared" si="16"/>
        <v>319437.15999999997</v>
      </c>
      <c r="E196" s="29"/>
      <c r="F196" s="30"/>
    </row>
    <row r="197" spans="1:7" x14ac:dyDescent="0.25">
      <c r="A197" s="149">
        <v>299</v>
      </c>
      <c r="B197" s="15" t="s">
        <v>38</v>
      </c>
      <c r="C197" s="27">
        <f t="shared" si="16"/>
        <v>190964.32</v>
      </c>
      <c r="D197" s="27">
        <f t="shared" si="16"/>
        <v>229158.5</v>
      </c>
      <c r="E197" s="29"/>
      <c r="F197" s="30"/>
    </row>
    <row r="198" spans="1:7" x14ac:dyDescent="0.25">
      <c r="A198" s="149">
        <v>323</v>
      </c>
      <c r="B198" s="15" t="s">
        <v>40</v>
      </c>
      <c r="C198" s="27">
        <f t="shared" si="16"/>
        <v>2500000</v>
      </c>
      <c r="D198" s="27">
        <f t="shared" si="16"/>
        <v>162920</v>
      </c>
      <c r="E198" s="29"/>
      <c r="F198" s="30"/>
    </row>
    <row r="199" spans="1:7" ht="15.75" x14ac:dyDescent="0.3">
      <c r="A199" s="21"/>
      <c r="B199" s="5" t="s">
        <v>51</v>
      </c>
      <c r="C199" s="8">
        <f>SUM(C173:C198)</f>
        <v>32673471</v>
      </c>
      <c r="D199" s="8">
        <f>SUM(D173:D198)</f>
        <v>22583146.869999997</v>
      </c>
    </row>
    <row r="200" spans="1:7" ht="15.75" x14ac:dyDescent="0.3">
      <c r="A200" s="21"/>
      <c r="B200" s="5" t="s">
        <v>52</v>
      </c>
      <c r="C200" s="8">
        <f>+C199+C170</f>
        <v>68994302.700000003</v>
      </c>
      <c r="D200" s="8">
        <f>D199+D170</f>
        <v>58637474.039999999</v>
      </c>
      <c r="E200" s="29"/>
      <c r="F200" s="29"/>
      <c r="G200" s="29"/>
    </row>
    <row r="201" spans="1:7" ht="15.75" x14ac:dyDescent="0.3">
      <c r="A201" s="22"/>
      <c r="B201" s="245"/>
      <c r="C201" s="41"/>
      <c r="D201" s="42"/>
    </row>
    <row r="202" spans="1:7" ht="15.75" x14ac:dyDescent="0.3">
      <c r="A202" s="22"/>
      <c r="B202" s="245"/>
      <c r="C202" s="43"/>
      <c r="D202" s="44"/>
    </row>
    <row r="203" spans="1:7" ht="15.75" x14ac:dyDescent="0.3">
      <c r="A203" s="22"/>
      <c r="B203" s="245"/>
      <c r="C203" s="43"/>
      <c r="D203" s="44"/>
    </row>
    <row r="204" spans="1:7" ht="15.75" x14ac:dyDescent="0.3">
      <c r="B204" s="245"/>
      <c r="C204" s="43"/>
      <c r="D204" s="44"/>
    </row>
    <row r="205" spans="1:7" ht="15.75" x14ac:dyDescent="0.3">
      <c r="B205" s="245"/>
      <c r="C205" s="43"/>
      <c r="D205" s="44"/>
    </row>
    <row r="206" spans="1:7" ht="15.75" x14ac:dyDescent="0.3">
      <c r="B206" s="245"/>
      <c r="C206" s="43"/>
      <c r="D206" s="44"/>
    </row>
    <row r="207" spans="1:7" ht="15.75" x14ac:dyDescent="0.3">
      <c r="B207" s="245"/>
      <c r="C207" s="43"/>
      <c r="D207" s="44"/>
    </row>
    <row r="208" spans="1:7" ht="15.75" x14ac:dyDescent="0.3">
      <c r="B208" s="245"/>
      <c r="C208" s="43"/>
      <c r="D208" s="44"/>
    </row>
    <row r="209" spans="2:12" x14ac:dyDescent="0.25">
      <c r="B209" s="28"/>
      <c r="C209" s="45"/>
      <c r="D209" s="41"/>
    </row>
    <row r="213" spans="2:12" x14ac:dyDescent="0.25">
      <c r="B213" s="46" t="s">
        <v>53</v>
      </c>
      <c r="D213" s="133" t="s">
        <v>54</v>
      </c>
      <c r="E213" s="133"/>
      <c r="F213" s="133"/>
      <c r="G213" s="28" t="s">
        <v>55</v>
      </c>
      <c r="I213" t="s">
        <v>59</v>
      </c>
    </row>
    <row r="214" spans="2:12" x14ac:dyDescent="0.25">
      <c r="D214" s="349" t="s">
        <v>56</v>
      </c>
      <c r="E214" s="349"/>
      <c r="F214" s="349"/>
      <c r="G214" s="28"/>
      <c r="H214" s="28"/>
      <c r="I214" s="28" t="s">
        <v>156</v>
      </c>
      <c r="J214" s="28"/>
      <c r="K214" s="28"/>
      <c r="L214" s="28"/>
    </row>
    <row r="215" spans="2:12" x14ac:dyDescent="0.25">
      <c r="D215" s="349" t="s">
        <v>57</v>
      </c>
      <c r="E215" s="349"/>
      <c r="F215" s="349"/>
      <c r="G215" s="28"/>
      <c r="H215" s="28"/>
      <c r="I215" s="28" t="s">
        <v>157</v>
      </c>
      <c r="J215" s="28"/>
      <c r="K215" s="28"/>
      <c r="L215" s="28"/>
    </row>
    <row r="216" spans="2:12" x14ac:dyDescent="0.25">
      <c r="D216" s="47"/>
      <c r="E216" s="47"/>
      <c r="H216" s="28"/>
      <c r="I216" s="28"/>
      <c r="J216" s="28"/>
    </row>
    <row r="217" spans="2:12" x14ac:dyDescent="0.25">
      <c r="B217" s="46" t="s">
        <v>58</v>
      </c>
      <c r="D217" s="28" t="s">
        <v>195</v>
      </c>
      <c r="H217" s="48"/>
      <c r="I217" s="48"/>
      <c r="J217" s="48"/>
      <c r="K217" s="350"/>
      <c r="L217" s="350"/>
    </row>
  </sheetData>
  <mergeCells count="29">
    <mergeCell ref="C168:D168"/>
    <mergeCell ref="D214:F214"/>
    <mergeCell ref="D215:F215"/>
    <mergeCell ref="K217:L217"/>
    <mergeCell ref="A111:L111"/>
    <mergeCell ref="C112:D112"/>
    <mergeCell ref="E112:F112"/>
    <mergeCell ref="G112:H112"/>
    <mergeCell ref="I112:J112"/>
    <mergeCell ref="K112:L112"/>
    <mergeCell ref="N15:O15"/>
    <mergeCell ref="P15:Q15"/>
    <mergeCell ref="R15:S15"/>
    <mergeCell ref="A56:L56"/>
    <mergeCell ref="C57:D57"/>
    <mergeCell ref="E57:F57"/>
    <mergeCell ref="G57:H57"/>
    <mergeCell ref="I57:J57"/>
    <mergeCell ref="K57:L57"/>
    <mergeCell ref="C15:D15"/>
    <mergeCell ref="E15:F15"/>
    <mergeCell ref="G15:H15"/>
    <mergeCell ref="I15:J15"/>
    <mergeCell ref="K15:L15"/>
    <mergeCell ref="K8:L8"/>
    <mergeCell ref="A10:L10"/>
    <mergeCell ref="A11:L11"/>
    <mergeCell ref="A12:L12"/>
    <mergeCell ref="A14:L14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5"/>
  <sheetViews>
    <sheetView topLeftCell="A198" workbookViewId="0">
      <selection activeCell="D223" sqref="D223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331" t="s">
        <v>159</v>
      </c>
      <c r="J8" s="332"/>
    </row>
    <row r="9" spans="1:10" ht="5.25" customHeight="1" x14ac:dyDescent="0.25"/>
    <row r="10" spans="1:10" x14ac:dyDescent="0.25">
      <c r="A10" s="333" t="s">
        <v>1</v>
      </c>
      <c r="B10" s="333"/>
      <c r="C10" s="333"/>
      <c r="D10" s="333"/>
      <c r="E10" s="333"/>
      <c r="F10" s="333"/>
      <c r="G10" s="333"/>
      <c r="H10" s="333"/>
      <c r="I10" s="333"/>
      <c r="J10" s="333"/>
    </row>
    <row r="11" spans="1:10" x14ac:dyDescent="0.25">
      <c r="A11" s="334" t="s">
        <v>2</v>
      </c>
      <c r="B11" s="334"/>
      <c r="C11" s="334"/>
      <c r="D11" s="334"/>
      <c r="E11" s="334"/>
      <c r="F11" s="334"/>
      <c r="G11" s="334"/>
      <c r="H11" s="334"/>
      <c r="I11" s="334"/>
      <c r="J11" s="334"/>
    </row>
    <row r="12" spans="1:10" x14ac:dyDescent="0.25">
      <c r="A12" s="335" t="s">
        <v>3</v>
      </c>
      <c r="B12" s="334"/>
      <c r="C12" s="334"/>
      <c r="D12" s="334"/>
      <c r="E12" s="334"/>
      <c r="F12" s="334"/>
      <c r="G12" s="334"/>
      <c r="H12" s="334"/>
      <c r="I12" s="334"/>
      <c r="J12" s="334"/>
    </row>
    <row r="13" spans="1:10" ht="4.5" customHeight="1" x14ac:dyDescent="0.25">
      <c r="A13" s="245"/>
      <c r="B13" s="245"/>
      <c r="C13" s="245"/>
      <c r="D13" s="245"/>
      <c r="E13" s="245"/>
      <c r="F13" s="245"/>
      <c r="G13" s="245"/>
      <c r="H13" s="245"/>
      <c r="I13" s="245"/>
      <c r="J13" s="245"/>
    </row>
    <row r="14" spans="1:10" ht="16.5" hidden="1" thickBot="1" x14ac:dyDescent="0.3">
      <c r="A14" s="336" t="s">
        <v>60</v>
      </c>
      <c r="B14" s="336"/>
      <c r="C14" s="336"/>
      <c r="D14" s="336"/>
      <c r="E14" s="336"/>
      <c r="F14" s="336"/>
      <c r="G14" s="336"/>
      <c r="H14" s="336"/>
      <c r="I14" s="336"/>
      <c r="J14" s="336"/>
    </row>
    <row r="15" spans="1:10" ht="30.75" hidden="1" customHeight="1" thickBot="1" x14ac:dyDescent="0.35">
      <c r="A15" s="2" t="s">
        <v>4</v>
      </c>
      <c r="B15" s="3" t="s">
        <v>5</v>
      </c>
      <c r="C15" s="343" t="s">
        <v>6</v>
      </c>
      <c r="D15" s="344"/>
      <c r="E15" s="343" t="s">
        <v>7</v>
      </c>
      <c r="F15" s="345"/>
      <c r="G15" s="343" t="s">
        <v>8</v>
      </c>
      <c r="H15" s="344"/>
      <c r="I15" s="343" t="s">
        <v>9</v>
      </c>
      <c r="J15" s="344"/>
    </row>
    <row r="16" spans="1:10" ht="15.75" hidden="1" x14ac:dyDescent="0.3">
      <c r="A16" s="4"/>
      <c r="B16" s="5"/>
      <c r="C16" s="6" t="s">
        <v>11</v>
      </c>
      <c r="D16" s="6" t="s">
        <v>12</v>
      </c>
      <c r="E16" s="6" t="s">
        <v>11</v>
      </c>
      <c r="F16" s="6" t="s">
        <v>12</v>
      </c>
      <c r="G16" s="6" t="s">
        <v>11</v>
      </c>
      <c r="H16" s="6" t="s">
        <v>12</v>
      </c>
      <c r="I16" s="6" t="s">
        <v>11</v>
      </c>
      <c r="J16" s="6" t="s">
        <v>12</v>
      </c>
    </row>
    <row r="17" spans="1:10" ht="15.75" hidden="1" x14ac:dyDescent="0.3">
      <c r="A17" s="7"/>
      <c r="B17" s="5" t="s">
        <v>13</v>
      </c>
      <c r="C17" s="8">
        <v>1764858.42</v>
      </c>
      <c r="D17" s="8">
        <v>1492317.42</v>
      </c>
      <c r="E17" s="8">
        <v>1764858.42</v>
      </c>
      <c r="F17" s="8">
        <v>1792563.63</v>
      </c>
      <c r="G17" s="8">
        <v>1764858.42</v>
      </c>
      <c r="H17" s="8">
        <v>1578007.92</v>
      </c>
      <c r="I17" s="8">
        <v>1764858.42</v>
      </c>
      <c r="J17" s="8">
        <v>1803793.55</v>
      </c>
    </row>
    <row r="18" spans="1:10" ht="15.75" hidden="1" x14ac:dyDescent="0.3">
      <c r="A18" s="31"/>
      <c r="B18" s="5"/>
      <c r="C18" s="32"/>
      <c r="D18" s="31"/>
      <c r="E18" s="49"/>
      <c r="F18" s="49"/>
      <c r="G18" s="31"/>
      <c r="H18" s="49"/>
      <c r="I18" s="31"/>
      <c r="J18" s="49"/>
    </row>
    <row r="19" spans="1:10" ht="15.75" hidden="1" x14ac:dyDescent="0.3">
      <c r="A19" s="31"/>
      <c r="B19" s="5" t="s">
        <v>14</v>
      </c>
      <c r="C19" s="8">
        <f t="shared" ref="C19:J19" si="0">+C27+C43</f>
        <v>2818474.9200000004</v>
      </c>
      <c r="D19" s="8">
        <f t="shared" si="0"/>
        <v>0</v>
      </c>
      <c r="E19" s="8">
        <f t="shared" si="0"/>
        <v>2818474.9200000004</v>
      </c>
      <c r="F19" s="8">
        <f t="shared" si="0"/>
        <v>67111.01999999999</v>
      </c>
      <c r="G19" s="8">
        <f t="shared" si="0"/>
        <v>2818474.9200000004</v>
      </c>
      <c r="H19" s="8">
        <f t="shared" si="0"/>
        <v>58543.64</v>
      </c>
      <c r="I19" s="8">
        <f t="shared" si="0"/>
        <v>2818474.9200000004</v>
      </c>
      <c r="J19" s="8">
        <f t="shared" si="0"/>
        <v>3743927.3</v>
      </c>
    </row>
    <row r="20" spans="1:10" hidden="1" x14ac:dyDescent="0.25">
      <c r="A20" s="35"/>
      <c r="B20" s="15" t="s">
        <v>15</v>
      </c>
      <c r="C20" s="27">
        <v>62500</v>
      </c>
      <c r="D20" s="27"/>
      <c r="E20" s="27">
        <v>62500</v>
      </c>
      <c r="F20" s="27">
        <v>56112.02</v>
      </c>
      <c r="G20" s="27">
        <v>62500</v>
      </c>
      <c r="H20" s="27"/>
      <c r="I20" s="27">
        <v>62500</v>
      </c>
      <c r="J20" s="27">
        <v>68083.009999999995</v>
      </c>
    </row>
    <row r="21" spans="1:10" hidden="1" x14ac:dyDescent="0.25">
      <c r="A21" s="35"/>
      <c r="B21" s="15" t="s">
        <v>16</v>
      </c>
      <c r="C21" s="27">
        <v>7500</v>
      </c>
      <c r="D21" s="27"/>
      <c r="E21" s="27">
        <v>7500</v>
      </c>
      <c r="F21" s="27">
        <v>10999</v>
      </c>
      <c r="G21" s="27">
        <v>7500</v>
      </c>
      <c r="H21" s="27">
        <v>11011</v>
      </c>
      <c r="I21" s="27">
        <v>7500</v>
      </c>
      <c r="J21" s="27">
        <v>10992</v>
      </c>
    </row>
    <row r="22" spans="1:10" hidden="1" x14ac:dyDescent="0.25">
      <c r="A22" s="35"/>
      <c r="B22" s="15" t="s">
        <v>17</v>
      </c>
      <c r="C22" s="27">
        <v>8133.97</v>
      </c>
      <c r="D22" s="27"/>
      <c r="E22" s="27">
        <v>8133.97</v>
      </c>
      <c r="F22" s="27"/>
      <c r="G22" s="27">
        <v>8133.97</v>
      </c>
      <c r="H22" s="27"/>
      <c r="I22" s="27">
        <v>8133.97</v>
      </c>
      <c r="J22" s="27">
        <v>4358</v>
      </c>
    </row>
    <row r="23" spans="1:10" hidden="1" x14ac:dyDescent="0.25">
      <c r="A23" s="35"/>
      <c r="B23" s="15" t="s">
        <v>18</v>
      </c>
      <c r="C23" s="27">
        <v>33333.33</v>
      </c>
      <c r="D23" s="27"/>
      <c r="E23" s="27">
        <v>33333.33</v>
      </c>
      <c r="F23" s="27"/>
      <c r="G23" s="27">
        <v>33333.33</v>
      </c>
      <c r="H23" s="27"/>
      <c r="I23" s="27">
        <v>33333.33</v>
      </c>
      <c r="J23" s="27">
        <v>45020</v>
      </c>
    </row>
    <row r="24" spans="1:10" hidden="1" x14ac:dyDescent="0.25">
      <c r="A24" s="35"/>
      <c r="B24" s="15" t="s">
        <v>20</v>
      </c>
      <c r="C24" s="27">
        <v>165141.75</v>
      </c>
      <c r="D24" s="27"/>
      <c r="E24" s="27">
        <v>165141.75</v>
      </c>
      <c r="F24" s="27"/>
      <c r="G24" s="27">
        <v>165141.75</v>
      </c>
      <c r="H24" s="27">
        <v>1000</v>
      </c>
      <c r="I24" s="27">
        <v>165141.75</v>
      </c>
      <c r="J24" s="27">
        <v>26842.86</v>
      </c>
    </row>
    <row r="25" spans="1:10" hidden="1" x14ac:dyDescent="0.25">
      <c r="A25" s="35"/>
      <c r="B25" s="15" t="s">
        <v>21</v>
      </c>
      <c r="C25" s="27">
        <v>40000</v>
      </c>
      <c r="D25" s="27"/>
      <c r="E25" s="27">
        <v>40000</v>
      </c>
      <c r="F25" s="27"/>
      <c r="G25" s="27">
        <v>40000</v>
      </c>
      <c r="H25" s="27"/>
      <c r="I25" s="27">
        <v>40000</v>
      </c>
      <c r="J25" s="27">
        <v>76240</v>
      </c>
    </row>
    <row r="26" spans="1:10" hidden="1" x14ac:dyDescent="0.25">
      <c r="A26" s="35"/>
      <c r="B26" s="15" t="s">
        <v>22</v>
      </c>
      <c r="C26" s="27">
        <v>26305.03</v>
      </c>
      <c r="D26" s="27"/>
      <c r="E26" s="27">
        <v>26305.03</v>
      </c>
      <c r="F26" s="27"/>
      <c r="G26" s="27">
        <v>26305.03</v>
      </c>
      <c r="H26" s="27">
        <v>46532.639999999999</v>
      </c>
      <c r="I26" s="27">
        <v>26305.03</v>
      </c>
      <c r="J26" s="27">
        <v>55063.68</v>
      </c>
    </row>
    <row r="27" spans="1:10" ht="16.5" hidden="1" thickBot="1" x14ac:dyDescent="0.35">
      <c r="A27" s="35"/>
      <c r="B27" s="17" t="s">
        <v>23</v>
      </c>
      <c r="C27" s="36">
        <f t="shared" ref="C27:J27" si="1">SUM(C20:C26)</f>
        <v>342914.07999999996</v>
      </c>
      <c r="D27" s="36">
        <f t="shared" si="1"/>
        <v>0</v>
      </c>
      <c r="E27" s="36">
        <f t="shared" si="1"/>
        <v>342914.07999999996</v>
      </c>
      <c r="F27" s="36">
        <f t="shared" si="1"/>
        <v>67111.01999999999</v>
      </c>
      <c r="G27" s="36">
        <f t="shared" si="1"/>
        <v>342914.07999999996</v>
      </c>
      <c r="H27" s="36">
        <f t="shared" si="1"/>
        <v>58543.64</v>
      </c>
      <c r="I27" s="36">
        <f t="shared" si="1"/>
        <v>342914.07999999996</v>
      </c>
      <c r="J27" s="36">
        <f t="shared" si="1"/>
        <v>286599.55</v>
      </c>
    </row>
    <row r="28" spans="1:10" ht="15.75" hidden="1" x14ac:dyDescent="0.3">
      <c r="A28" s="35"/>
      <c r="B28" s="18" t="s">
        <v>24</v>
      </c>
      <c r="C28" s="37"/>
      <c r="D28" s="37"/>
      <c r="E28" s="37"/>
      <c r="F28" s="37"/>
      <c r="G28" s="37"/>
      <c r="H28" s="37"/>
      <c r="I28" s="37"/>
      <c r="J28" s="37"/>
    </row>
    <row r="29" spans="1:10" hidden="1" x14ac:dyDescent="0.25">
      <c r="A29" s="35"/>
      <c r="B29" s="15" t="s">
        <v>25</v>
      </c>
      <c r="C29" s="27">
        <v>60936.45</v>
      </c>
      <c r="D29" s="27"/>
      <c r="E29" s="27">
        <v>60936.45</v>
      </c>
      <c r="F29" s="27"/>
      <c r="G29" s="27">
        <v>60936.45</v>
      </c>
      <c r="H29" s="27"/>
      <c r="I29" s="27">
        <v>60936.45</v>
      </c>
      <c r="J29" s="27">
        <v>202940.25</v>
      </c>
    </row>
    <row r="30" spans="1:10" hidden="1" x14ac:dyDescent="0.25">
      <c r="A30" s="35"/>
      <c r="B30" s="15" t="s">
        <v>26</v>
      </c>
      <c r="C30" s="27">
        <v>600</v>
      </c>
      <c r="D30" s="27"/>
      <c r="E30" s="27">
        <v>600</v>
      </c>
      <c r="F30" s="27"/>
      <c r="G30" s="27">
        <v>600</v>
      </c>
      <c r="H30" s="27"/>
      <c r="I30" s="27">
        <v>600</v>
      </c>
      <c r="J30" s="27"/>
    </row>
    <row r="31" spans="1:10" hidden="1" x14ac:dyDescent="0.25">
      <c r="A31" s="35"/>
      <c r="B31" s="15" t="s">
        <v>49</v>
      </c>
      <c r="C31" s="27">
        <v>945.42</v>
      </c>
      <c r="D31" s="27"/>
      <c r="E31" s="27">
        <v>945.42</v>
      </c>
      <c r="F31" s="27"/>
      <c r="G31" s="27">
        <v>945.42</v>
      </c>
      <c r="H31" s="27"/>
      <c r="I31" s="27">
        <v>945.42</v>
      </c>
      <c r="J31" s="27"/>
    </row>
    <row r="32" spans="1:10" hidden="1" x14ac:dyDescent="0.25">
      <c r="A32" s="35"/>
      <c r="B32" s="15" t="s">
        <v>27</v>
      </c>
      <c r="C32" s="27">
        <v>169652.57</v>
      </c>
      <c r="D32" s="27"/>
      <c r="E32" s="27">
        <v>169652.57</v>
      </c>
      <c r="F32" s="27"/>
      <c r="G32" s="27">
        <v>169652.57</v>
      </c>
      <c r="H32" s="27"/>
      <c r="I32" s="27">
        <v>169652.57</v>
      </c>
      <c r="J32" s="27">
        <v>178282.05</v>
      </c>
    </row>
    <row r="33" spans="1:10" hidden="1" x14ac:dyDescent="0.25">
      <c r="A33" s="35"/>
      <c r="B33" s="15" t="s">
        <v>28</v>
      </c>
      <c r="C33" s="27">
        <v>912</v>
      </c>
      <c r="D33" s="27"/>
      <c r="E33" s="27">
        <v>912</v>
      </c>
      <c r="F33" s="27"/>
      <c r="G33" s="27">
        <v>912</v>
      </c>
      <c r="H33" s="27"/>
      <c r="I33" s="27">
        <v>912</v>
      </c>
      <c r="J33" s="27"/>
    </row>
    <row r="34" spans="1:10" hidden="1" x14ac:dyDescent="0.25">
      <c r="A34" s="35"/>
      <c r="B34" s="15" t="s">
        <v>29</v>
      </c>
      <c r="C34" s="27">
        <v>427229.65</v>
      </c>
      <c r="D34" s="27"/>
      <c r="E34" s="27">
        <v>427229.65</v>
      </c>
      <c r="F34" s="27"/>
      <c r="G34" s="27">
        <v>427229.65</v>
      </c>
      <c r="H34" s="27"/>
      <c r="I34" s="27">
        <v>427229.65</v>
      </c>
      <c r="J34" s="27">
        <v>1425199.8</v>
      </c>
    </row>
    <row r="35" spans="1:10" hidden="1" x14ac:dyDescent="0.25">
      <c r="A35" s="35"/>
      <c r="B35" s="15" t="s">
        <v>30</v>
      </c>
      <c r="C35" s="27">
        <v>100</v>
      </c>
      <c r="D35" s="27"/>
      <c r="E35" s="27">
        <v>100</v>
      </c>
      <c r="F35" s="27"/>
      <c r="G35" s="27">
        <v>100</v>
      </c>
      <c r="H35" s="27"/>
      <c r="I35" s="27">
        <v>100</v>
      </c>
      <c r="J35" s="27"/>
    </row>
    <row r="36" spans="1:10" hidden="1" x14ac:dyDescent="0.25">
      <c r="A36" s="35"/>
      <c r="B36" s="15" t="s">
        <v>31</v>
      </c>
      <c r="C36" s="27">
        <v>13579.7</v>
      </c>
      <c r="D36" s="27"/>
      <c r="E36" s="27">
        <v>13579.7</v>
      </c>
      <c r="F36" s="27"/>
      <c r="G36" s="27">
        <v>13579.7</v>
      </c>
      <c r="H36" s="27"/>
      <c r="I36" s="27">
        <v>13579.7</v>
      </c>
      <c r="J36" s="27">
        <v>75162.240000000005</v>
      </c>
    </row>
    <row r="37" spans="1:10" hidden="1" x14ac:dyDescent="0.25">
      <c r="A37" s="35"/>
      <c r="B37" s="15" t="s">
        <v>33</v>
      </c>
      <c r="C37" s="27">
        <v>310</v>
      </c>
      <c r="D37" s="27"/>
      <c r="E37" s="27">
        <v>310</v>
      </c>
      <c r="F37" s="27"/>
      <c r="G37" s="27">
        <v>310</v>
      </c>
      <c r="H37" s="27"/>
      <c r="I37" s="27">
        <v>310</v>
      </c>
      <c r="J37" s="27"/>
    </row>
    <row r="38" spans="1:10" hidden="1" x14ac:dyDescent="0.25">
      <c r="A38" s="35"/>
      <c r="B38" s="15" t="s">
        <v>34</v>
      </c>
      <c r="C38" s="27">
        <v>10809.43</v>
      </c>
      <c r="D38" s="27"/>
      <c r="E38" s="27">
        <v>10809.43</v>
      </c>
      <c r="F38" s="27"/>
      <c r="G38" s="27">
        <v>10809.43</v>
      </c>
      <c r="H38" s="27"/>
      <c r="I38" s="27">
        <v>10809.43</v>
      </c>
      <c r="J38" s="27">
        <v>14528.6</v>
      </c>
    </row>
    <row r="39" spans="1:10" hidden="1" x14ac:dyDescent="0.25">
      <c r="A39" s="35"/>
      <c r="B39" s="15" t="s">
        <v>35</v>
      </c>
      <c r="C39" s="27">
        <v>1780006.32</v>
      </c>
      <c r="D39" s="27"/>
      <c r="E39" s="27">
        <v>1780006.32</v>
      </c>
      <c r="F39" s="27"/>
      <c r="G39" s="27">
        <v>1780006.32</v>
      </c>
      <c r="H39" s="27"/>
      <c r="I39" s="27">
        <v>1780006.32</v>
      </c>
      <c r="J39" s="27">
        <v>1545914.81</v>
      </c>
    </row>
    <row r="40" spans="1:10" hidden="1" x14ac:dyDescent="0.25">
      <c r="A40" s="35"/>
      <c r="B40" s="15" t="s">
        <v>36</v>
      </c>
      <c r="C40" s="27">
        <v>2208.6999999999998</v>
      </c>
      <c r="D40" s="27"/>
      <c r="E40" s="27">
        <v>2208.6999999999998</v>
      </c>
      <c r="F40" s="27"/>
      <c r="G40" s="27">
        <v>2208.6999999999998</v>
      </c>
      <c r="H40" s="27"/>
      <c r="I40" s="27">
        <v>2208.6999999999998</v>
      </c>
      <c r="J40" s="27">
        <v>15300</v>
      </c>
    </row>
    <row r="41" spans="1:10" hidden="1" x14ac:dyDescent="0.25">
      <c r="A41" s="35"/>
      <c r="B41" s="15" t="s">
        <v>37</v>
      </c>
      <c r="C41" s="27">
        <v>8105.1</v>
      </c>
      <c r="D41" s="27"/>
      <c r="E41" s="27">
        <v>8105.1</v>
      </c>
      <c r="F41" s="27"/>
      <c r="G41" s="27">
        <v>8105.1</v>
      </c>
      <c r="H41" s="27"/>
      <c r="I41" s="27">
        <v>8105.1</v>
      </c>
      <c r="J41" s="27"/>
    </row>
    <row r="42" spans="1:10" hidden="1" x14ac:dyDescent="0.25">
      <c r="A42" s="35"/>
      <c r="B42" s="15" t="s">
        <v>38</v>
      </c>
      <c r="C42" s="27">
        <v>165.5</v>
      </c>
      <c r="D42" s="27"/>
      <c r="E42" s="27">
        <v>165.5</v>
      </c>
      <c r="F42" s="27"/>
      <c r="G42" s="27">
        <v>165.5</v>
      </c>
      <c r="H42" s="27"/>
      <c r="I42" s="27">
        <v>165.5</v>
      </c>
      <c r="J42" s="27"/>
    </row>
    <row r="43" spans="1:10" ht="16.5" hidden="1" thickBot="1" x14ac:dyDescent="0.35">
      <c r="A43" s="35"/>
      <c r="B43" s="20" t="s">
        <v>39</v>
      </c>
      <c r="C43" s="36">
        <f t="shared" ref="C43:J43" si="2">SUM(C29:C42)</f>
        <v>2475560.8400000003</v>
      </c>
      <c r="D43" s="36">
        <f t="shared" si="2"/>
        <v>0</v>
      </c>
      <c r="E43" s="36">
        <f t="shared" si="2"/>
        <v>2475560.8400000003</v>
      </c>
      <c r="F43" s="36">
        <f t="shared" si="2"/>
        <v>0</v>
      </c>
      <c r="G43" s="36">
        <f t="shared" si="2"/>
        <v>2475560.8400000003</v>
      </c>
      <c r="H43" s="36">
        <f t="shared" si="2"/>
        <v>0</v>
      </c>
      <c r="I43" s="36">
        <f t="shared" si="2"/>
        <v>2475560.8400000003</v>
      </c>
      <c r="J43" s="36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336" t="s">
        <v>61</v>
      </c>
      <c r="B46" s="336"/>
      <c r="C46" s="336"/>
      <c r="D46" s="336"/>
      <c r="E46" s="336"/>
      <c r="F46" s="336"/>
      <c r="G46" s="336"/>
      <c r="H46" s="336"/>
      <c r="I46" s="336"/>
      <c r="J46" s="336"/>
    </row>
    <row r="47" spans="1:10" ht="28.5" hidden="1" customHeight="1" x14ac:dyDescent="0.25">
      <c r="A47" s="98" t="s">
        <v>4</v>
      </c>
      <c r="B47" s="50" t="s">
        <v>62</v>
      </c>
      <c r="C47" s="351" t="s">
        <v>63</v>
      </c>
      <c r="D47" s="352"/>
      <c r="E47" s="351" t="s">
        <v>64</v>
      </c>
      <c r="F47" s="353"/>
      <c r="G47" s="247" t="s">
        <v>65</v>
      </c>
      <c r="H47" s="248"/>
      <c r="I47" s="248"/>
      <c r="J47" s="248"/>
    </row>
    <row r="48" spans="1:10" hidden="1" x14ac:dyDescent="0.25">
      <c r="A48" s="249"/>
      <c r="B48" s="51" t="s">
        <v>66</v>
      </c>
      <c r="C48" s="249" t="s">
        <v>67</v>
      </c>
      <c r="D48" s="249" t="s">
        <v>68</v>
      </c>
      <c r="E48" s="249" t="s">
        <v>67</v>
      </c>
      <c r="F48" s="249" t="s">
        <v>68</v>
      </c>
      <c r="G48" s="249" t="s">
        <v>67</v>
      </c>
      <c r="H48" s="249" t="s">
        <v>68</v>
      </c>
      <c r="I48" s="249"/>
      <c r="J48" s="249"/>
    </row>
    <row r="49" spans="1:10" hidden="1" x14ac:dyDescent="0.25">
      <c r="A49" s="39"/>
      <c r="B49" s="39"/>
      <c r="C49" s="39"/>
      <c r="D49" s="39"/>
      <c r="E49" s="39"/>
      <c r="F49" s="39"/>
      <c r="G49" s="39"/>
      <c r="H49" s="39"/>
      <c r="I49" s="39"/>
      <c r="J49" s="39"/>
    </row>
    <row r="50" spans="1:10" hidden="1" x14ac:dyDescent="0.25">
      <c r="A50" s="39"/>
      <c r="B50" s="39"/>
      <c r="C50" s="39"/>
      <c r="D50" s="39"/>
      <c r="E50" s="39"/>
      <c r="F50" s="39"/>
      <c r="G50" s="39"/>
      <c r="H50" s="39"/>
      <c r="I50" s="39"/>
      <c r="J50" s="39"/>
    </row>
    <row r="51" spans="1:10" hidden="1" x14ac:dyDescent="0.25">
      <c r="A51" s="39"/>
      <c r="B51" s="51" t="s">
        <v>69</v>
      </c>
      <c r="C51" s="39"/>
      <c r="D51" s="39"/>
      <c r="E51" s="39"/>
      <c r="F51" s="39"/>
      <c r="G51" s="39"/>
      <c r="H51" s="39"/>
      <c r="I51" s="39"/>
      <c r="J51" s="39"/>
    </row>
    <row r="52" spans="1:10" hidden="1" x14ac:dyDescent="0.25">
      <c r="A52" s="39"/>
      <c r="B52" s="39" t="s">
        <v>70</v>
      </c>
      <c r="C52" s="39"/>
      <c r="D52" s="39"/>
      <c r="E52" s="39"/>
      <c r="F52" s="39"/>
      <c r="G52" s="39"/>
      <c r="H52" s="39"/>
      <c r="I52" s="39"/>
      <c r="J52" s="39"/>
    </row>
    <row r="53" spans="1:10" hidden="1" x14ac:dyDescent="0.25">
      <c r="A53" s="39"/>
      <c r="B53" s="39"/>
      <c r="C53" s="39"/>
      <c r="D53" s="39"/>
      <c r="E53" s="39"/>
      <c r="F53" s="39"/>
      <c r="G53" s="39"/>
      <c r="H53" s="39"/>
      <c r="I53" s="39"/>
      <c r="J53" s="39"/>
    </row>
    <row r="54" spans="1:10" hidden="1" x14ac:dyDescent="0.25">
      <c r="A54" s="39"/>
      <c r="B54" s="39"/>
      <c r="C54" s="39"/>
      <c r="D54" s="39"/>
      <c r="E54" s="39"/>
      <c r="F54" s="39"/>
      <c r="G54" s="39"/>
      <c r="H54" s="39"/>
      <c r="I54" s="39"/>
      <c r="J54" s="39"/>
    </row>
    <row r="55" spans="1:10" hidden="1" x14ac:dyDescent="0.25">
      <c r="A55" s="39"/>
      <c r="B55" s="39"/>
      <c r="C55" s="39"/>
      <c r="D55" s="39"/>
      <c r="E55" s="39"/>
      <c r="F55" s="39"/>
      <c r="G55" s="39"/>
      <c r="H55" s="39"/>
      <c r="I55" s="39"/>
      <c r="J55" s="39"/>
    </row>
    <row r="56" spans="1:10" hidden="1" x14ac:dyDescent="0.25">
      <c r="A56" s="39"/>
      <c r="B56" s="39"/>
      <c r="C56" s="39"/>
      <c r="D56" s="39"/>
      <c r="E56" s="39"/>
      <c r="F56" s="39"/>
      <c r="G56" s="39"/>
      <c r="H56" s="39"/>
      <c r="I56" s="39"/>
      <c r="J56" s="39"/>
    </row>
    <row r="57" spans="1:10" hidden="1" x14ac:dyDescent="0.25">
      <c r="A57" s="39"/>
      <c r="B57" s="39"/>
      <c r="C57" s="39"/>
      <c r="D57" s="39"/>
      <c r="E57" s="39"/>
      <c r="F57" s="39"/>
      <c r="G57" s="39"/>
      <c r="H57" s="39"/>
      <c r="I57" s="39"/>
      <c r="J57" s="39"/>
    </row>
    <row r="58" spans="1:10" hidden="1" x14ac:dyDescent="0.25">
      <c r="A58" s="39"/>
      <c r="B58" s="39"/>
      <c r="C58" s="39"/>
      <c r="D58" s="39"/>
      <c r="E58" s="39"/>
      <c r="F58" s="39"/>
      <c r="G58" s="39"/>
      <c r="H58" s="39"/>
      <c r="I58" s="39"/>
      <c r="J58" s="39"/>
    </row>
    <row r="59" spans="1:10" hidden="1" x14ac:dyDescent="0.25">
      <c r="A59" s="39"/>
      <c r="B59" s="39"/>
      <c r="C59" s="39"/>
      <c r="D59" s="39"/>
      <c r="E59" s="39"/>
      <c r="F59" s="39"/>
      <c r="G59" s="39"/>
      <c r="H59" s="39"/>
      <c r="I59" s="39"/>
      <c r="J59" s="39"/>
    </row>
    <row r="60" spans="1:10" hidden="1" x14ac:dyDescent="0.25">
      <c r="A60" s="354" t="s">
        <v>71</v>
      </c>
      <c r="B60" s="354"/>
      <c r="C60" s="39"/>
      <c r="D60" s="39"/>
      <c r="E60" s="39"/>
      <c r="F60" s="39"/>
      <c r="G60" s="39"/>
      <c r="H60" s="39"/>
      <c r="I60" s="39"/>
      <c r="J60" s="39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336" t="s">
        <v>72</v>
      </c>
      <c r="B73" s="336"/>
      <c r="C73" s="336"/>
      <c r="D73" s="336"/>
      <c r="E73" s="336"/>
      <c r="F73" s="336"/>
      <c r="G73" s="336"/>
      <c r="H73" s="336"/>
      <c r="I73" s="336"/>
      <c r="J73" s="336"/>
    </row>
    <row r="74" spans="1:10" ht="16.5" hidden="1" customHeight="1" thickBot="1" x14ac:dyDescent="0.35">
      <c r="A74" s="2" t="s">
        <v>4</v>
      </c>
      <c r="B74" s="3" t="s">
        <v>5</v>
      </c>
      <c r="C74" s="343" t="s">
        <v>41</v>
      </c>
      <c r="D74" s="344"/>
      <c r="E74" s="343" t="s">
        <v>42</v>
      </c>
      <c r="F74" s="345"/>
      <c r="G74" s="343" t="s">
        <v>43</v>
      </c>
      <c r="H74" s="344"/>
      <c r="I74" s="343" t="s">
        <v>44</v>
      </c>
      <c r="J74" s="344"/>
    </row>
    <row r="75" spans="1:10" ht="15.75" hidden="1" x14ac:dyDescent="0.3">
      <c r="A75" s="4"/>
      <c r="B75" s="5"/>
      <c r="C75" s="6" t="s">
        <v>11</v>
      </c>
      <c r="D75" s="6" t="s">
        <v>12</v>
      </c>
      <c r="E75" s="6" t="s">
        <v>11</v>
      </c>
      <c r="F75" s="6" t="s">
        <v>12</v>
      </c>
      <c r="G75" s="6" t="s">
        <v>11</v>
      </c>
      <c r="H75" s="6" t="s">
        <v>12</v>
      </c>
      <c r="I75" s="6" t="s">
        <v>11</v>
      </c>
      <c r="J75" s="6" t="s">
        <v>12</v>
      </c>
    </row>
    <row r="76" spans="1:10" ht="15.75" hidden="1" x14ac:dyDescent="0.3">
      <c r="A76" s="7"/>
      <c r="B76" s="5" t="s">
        <v>13</v>
      </c>
      <c r="C76" s="8">
        <v>1764858.42</v>
      </c>
      <c r="D76" s="8">
        <v>2281196.17</v>
      </c>
      <c r="E76" s="8">
        <v>1764858.42</v>
      </c>
      <c r="F76" s="8">
        <v>1896496.89</v>
      </c>
      <c r="G76" s="8"/>
      <c r="H76" s="8"/>
      <c r="I76" s="8"/>
      <c r="J76" s="8"/>
    </row>
    <row r="77" spans="1:10" ht="15.75" hidden="1" x14ac:dyDescent="0.3">
      <c r="A77" s="31"/>
      <c r="B77" s="5"/>
      <c r="C77" s="31"/>
      <c r="D77" s="31"/>
      <c r="E77" s="31"/>
      <c r="F77" s="49"/>
      <c r="G77" s="49"/>
      <c r="H77" s="49"/>
      <c r="I77" s="49"/>
      <c r="J77" s="49"/>
    </row>
    <row r="78" spans="1:10" ht="15.75" hidden="1" x14ac:dyDescent="0.3">
      <c r="A78" s="31"/>
      <c r="B78" s="5" t="s">
        <v>14</v>
      </c>
      <c r="C78" s="8">
        <f t="shared" ref="C78:J78" si="3">+C86+C102</f>
        <v>2818474.9200000004</v>
      </c>
      <c r="D78" s="8">
        <f t="shared" si="3"/>
        <v>3820610.29</v>
      </c>
      <c r="E78" s="8">
        <f t="shared" si="3"/>
        <v>2818474.9200000004</v>
      </c>
      <c r="F78" s="8">
        <f t="shared" si="3"/>
        <v>2361172.1800000002</v>
      </c>
      <c r="G78" s="8">
        <f t="shared" si="3"/>
        <v>0</v>
      </c>
      <c r="H78" s="8">
        <f t="shared" si="3"/>
        <v>0</v>
      </c>
      <c r="I78" s="8">
        <f t="shared" si="3"/>
        <v>0</v>
      </c>
      <c r="J78" s="8">
        <f t="shared" si="3"/>
        <v>0</v>
      </c>
    </row>
    <row r="79" spans="1:10" hidden="1" x14ac:dyDescent="0.25">
      <c r="A79" s="35"/>
      <c r="B79" s="15" t="s">
        <v>15</v>
      </c>
      <c r="C79" s="27">
        <v>62500</v>
      </c>
      <c r="D79" s="27">
        <v>138609.60999999999</v>
      </c>
      <c r="E79" s="27">
        <v>62500</v>
      </c>
      <c r="F79" s="27"/>
      <c r="G79" s="27"/>
      <c r="H79" s="27"/>
      <c r="I79" s="27"/>
      <c r="J79" s="27"/>
    </row>
    <row r="80" spans="1:10" hidden="1" x14ac:dyDescent="0.25">
      <c r="A80" s="35"/>
      <c r="B80" s="15" t="s">
        <v>16</v>
      </c>
      <c r="C80" s="27">
        <v>7500</v>
      </c>
      <c r="D80" s="27">
        <v>9818.25</v>
      </c>
      <c r="E80" s="27">
        <v>7500</v>
      </c>
      <c r="F80" s="27">
        <v>9560.36</v>
      </c>
      <c r="G80" s="27"/>
      <c r="H80" s="27"/>
      <c r="I80" s="27"/>
      <c r="J80" s="27"/>
    </row>
    <row r="81" spans="1:10" hidden="1" x14ac:dyDescent="0.25">
      <c r="A81" s="35"/>
      <c r="B81" s="15" t="s">
        <v>17</v>
      </c>
      <c r="C81" s="27">
        <v>8133.97</v>
      </c>
      <c r="D81" s="27"/>
      <c r="E81" s="27">
        <v>8133.97</v>
      </c>
      <c r="F81" s="27">
        <v>39787</v>
      </c>
      <c r="G81" s="27"/>
      <c r="H81" s="27"/>
      <c r="I81" s="27"/>
      <c r="J81" s="27"/>
    </row>
    <row r="82" spans="1:10" hidden="1" x14ac:dyDescent="0.25">
      <c r="A82" s="35"/>
      <c r="B82" s="15" t="s">
        <v>18</v>
      </c>
      <c r="C82" s="27">
        <v>33333.33</v>
      </c>
      <c r="D82" s="27">
        <v>19161.8</v>
      </c>
      <c r="E82" s="27">
        <v>33333.33</v>
      </c>
      <c r="F82" s="27"/>
      <c r="G82" s="27"/>
      <c r="H82" s="27"/>
      <c r="I82" s="27"/>
      <c r="J82" s="27"/>
    </row>
    <row r="83" spans="1:10" hidden="1" x14ac:dyDescent="0.25">
      <c r="A83" s="35"/>
      <c r="B83" s="15" t="s">
        <v>20</v>
      </c>
      <c r="C83" s="27">
        <v>165141.75</v>
      </c>
      <c r="D83" s="27">
        <v>4057.14</v>
      </c>
      <c r="E83" s="27">
        <v>165141.75</v>
      </c>
      <c r="F83" s="27">
        <v>184282.78</v>
      </c>
      <c r="G83" s="27"/>
      <c r="H83" s="27"/>
      <c r="I83" s="27"/>
      <c r="J83" s="27"/>
    </row>
    <row r="84" spans="1:10" hidden="1" x14ac:dyDescent="0.25">
      <c r="A84" s="35"/>
      <c r="B84" s="15" t="s">
        <v>21</v>
      </c>
      <c r="C84" s="27">
        <v>40000</v>
      </c>
      <c r="D84" s="27">
        <v>38120</v>
      </c>
      <c r="E84" s="27">
        <v>40000</v>
      </c>
      <c r="F84" s="27">
        <v>38120</v>
      </c>
      <c r="G84" s="27"/>
      <c r="H84" s="27"/>
      <c r="I84" s="27"/>
      <c r="J84" s="27"/>
    </row>
    <row r="85" spans="1:10" hidden="1" x14ac:dyDescent="0.25">
      <c r="A85" s="35"/>
      <c r="B85" s="15" t="s">
        <v>22</v>
      </c>
      <c r="C85" s="27">
        <v>26305.03</v>
      </c>
      <c r="D85" s="27">
        <v>48548.639999999999</v>
      </c>
      <c r="E85" s="27">
        <v>26305.03</v>
      </c>
      <c r="F85" s="27">
        <v>44604</v>
      </c>
      <c r="G85" s="27"/>
      <c r="H85" s="27"/>
      <c r="I85" s="27"/>
      <c r="J85" s="27"/>
    </row>
    <row r="86" spans="1:10" ht="16.5" hidden="1" thickBot="1" x14ac:dyDescent="0.35">
      <c r="A86" s="35"/>
      <c r="B86" s="17" t="s">
        <v>23</v>
      </c>
      <c r="C86" s="36">
        <f t="shared" ref="C86:J86" si="4">SUM(C79:C85)</f>
        <v>342914.07999999996</v>
      </c>
      <c r="D86" s="36">
        <f t="shared" si="4"/>
        <v>258315.44</v>
      </c>
      <c r="E86" s="36">
        <f t="shared" si="4"/>
        <v>342914.07999999996</v>
      </c>
      <c r="F86" s="36">
        <f t="shared" si="4"/>
        <v>316354.14</v>
      </c>
      <c r="G86" s="36">
        <f t="shared" si="4"/>
        <v>0</v>
      </c>
      <c r="H86" s="36">
        <f t="shared" si="4"/>
        <v>0</v>
      </c>
      <c r="I86" s="36">
        <f t="shared" si="4"/>
        <v>0</v>
      </c>
      <c r="J86" s="36">
        <f t="shared" si="4"/>
        <v>0</v>
      </c>
    </row>
    <row r="87" spans="1:10" ht="15.75" hidden="1" x14ac:dyDescent="0.3">
      <c r="A87" s="35"/>
      <c r="B87" s="18" t="s">
        <v>24</v>
      </c>
      <c r="C87" s="37"/>
      <c r="D87" s="37"/>
      <c r="E87" s="37"/>
      <c r="F87" s="37"/>
      <c r="G87" s="37"/>
      <c r="H87" s="37"/>
      <c r="I87" s="37"/>
      <c r="J87" s="37"/>
    </row>
    <row r="88" spans="1:10" hidden="1" x14ac:dyDescent="0.25">
      <c r="A88" s="35"/>
      <c r="B88" s="15" t="s">
        <v>25</v>
      </c>
      <c r="C88" s="27">
        <v>60936.45</v>
      </c>
      <c r="D88" s="27">
        <v>1023</v>
      </c>
      <c r="E88" s="27">
        <v>60936.45</v>
      </c>
      <c r="F88" s="27">
        <v>58023.7</v>
      </c>
      <c r="G88" s="27"/>
      <c r="H88" s="27"/>
      <c r="I88" s="27"/>
      <c r="J88" s="27"/>
    </row>
    <row r="89" spans="1:10" hidden="1" x14ac:dyDescent="0.25">
      <c r="A89" s="35"/>
      <c r="B89" s="15" t="s">
        <v>26</v>
      </c>
      <c r="C89" s="27">
        <v>600</v>
      </c>
      <c r="D89" s="27"/>
      <c r="E89" s="27">
        <v>600</v>
      </c>
      <c r="F89" s="27"/>
      <c r="G89" s="27"/>
      <c r="H89" s="27"/>
      <c r="I89" s="27"/>
      <c r="J89" s="27"/>
    </row>
    <row r="90" spans="1:10" hidden="1" x14ac:dyDescent="0.25">
      <c r="A90" s="35"/>
      <c r="B90" s="15" t="s">
        <v>49</v>
      </c>
      <c r="C90" s="27">
        <v>945.42</v>
      </c>
      <c r="D90" s="27"/>
      <c r="E90" s="27">
        <v>945.42</v>
      </c>
      <c r="F90" s="27"/>
      <c r="G90" s="27"/>
      <c r="H90" s="27"/>
      <c r="I90" s="27"/>
      <c r="J90" s="27"/>
    </row>
    <row r="91" spans="1:10" hidden="1" x14ac:dyDescent="0.25">
      <c r="A91" s="35"/>
      <c r="B91" s="15" t="s">
        <v>27</v>
      </c>
      <c r="C91" s="27">
        <v>169652.57</v>
      </c>
      <c r="D91" s="27">
        <v>181188.84</v>
      </c>
      <c r="E91" s="27">
        <v>169652.57</v>
      </c>
      <c r="F91" s="27">
        <v>66957.58</v>
      </c>
      <c r="G91" s="27"/>
      <c r="H91" s="27"/>
      <c r="I91" s="27"/>
      <c r="J91" s="27"/>
    </row>
    <row r="92" spans="1:10" hidden="1" x14ac:dyDescent="0.25">
      <c r="A92" s="35"/>
      <c r="B92" s="15" t="s">
        <v>28</v>
      </c>
      <c r="C92" s="27">
        <v>912</v>
      </c>
      <c r="D92" s="27"/>
      <c r="E92" s="27">
        <v>912</v>
      </c>
      <c r="F92" s="27"/>
      <c r="G92" s="27"/>
      <c r="H92" s="27"/>
      <c r="I92" s="27"/>
      <c r="J92" s="27"/>
    </row>
    <row r="93" spans="1:10" hidden="1" x14ac:dyDescent="0.25">
      <c r="A93" s="35"/>
      <c r="B93" s="15" t="s">
        <v>29</v>
      </c>
      <c r="C93" s="27">
        <v>427229.65</v>
      </c>
      <c r="D93" s="27">
        <v>535053.32999999996</v>
      </c>
      <c r="E93" s="27">
        <v>427229.65</v>
      </c>
      <c r="F93" s="27">
        <v>261536.69</v>
      </c>
      <c r="G93" s="27"/>
      <c r="H93" s="27"/>
      <c r="I93" s="27"/>
      <c r="J93" s="27"/>
    </row>
    <row r="94" spans="1:10" hidden="1" x14ac:dyDescent="0.25">
      <c r="A94" s="35"/>
      <c r="B94" s="15" t="s">
        <v>30</v>
      </c>
      <c r="C94" s="27">
        <v>100</v>
      </c>
      <c r="D94" s="27"/>
      <c r="E94" s="27">
        <v>100</v>
      </c>
      <c r="F94" s="27"/>
      <c r="G94" s="27"/>
      <c r="H94" s="27"/>
      <c r="I94" s="27"/>
      <c r="J94" s="27"/>
    </row>
    <row r="95" spans="1:10" hidden="1" x14ac:dyDescent="0.25">
      <c r="A95" s="35"/>
      <c r="B95" s="15" t="s">
        <v>31</v>
      </c>
      <c r="C95" s="27">
        <v>13579.7</v>
      </c>
      <c r="D95" s="27">
        <v>6224.76</v>
      </c>
      <c r="E95" s="27">
        <v>13579.7</v>
      </c>
      <c r="F95" s="27">
        <v>6630</v>
      </c>
      <c r="G95" s="27"/>
      <c r="H95" s="27"/>
      <c r="I95" s="27"/>
      <c r="J95" s="27"/>
    </row>
    <row r="96" spans="1:10" hidden="1" x14ac:dyDescent="0.25">
      <c r="A96" s="35"/>
      <c r="B96" s="15" t="s">
        <v>33</v>
      </c>
      <c r="C96" s="27">
        <v>310</v>
      </c>
      <c r="D96" s="27">
        <v>3610</v>
      </c>
      <c r="E96" s="27">
        <v>310</v>
      </c>
      <c r="F96" s="27"/>
      <c r="G96" s="27"/>
      <c r="H96" s="27"/>
      <c r="I96" s="27"/>
      <c r="J96" s="27"/>
    </row>
    <row r="97" spans="1:10" hidden="1" x14ac:dyDescent="0.25">
      <c r="A97" s="35"/>
      <c r="B97" s="15" t="s">
        <v>34</v>
      </c>
      <c r="C97" s="27">
        <v>10809.43</v>
      </c>
      <c r="D97" s="27">
        <v>39404.76</v>
      </c>
      <c r="E97" s="27">
        <v>10809.43</v>
      </c>
      <c r="F97" s="27">
        <v>23463</v>
      </c>
      <c r="G97" s="27"/>
      <c r="H97" s="27"/>
      <c r="I97" s="27"/>
      <c r="J97" s="27"/>
    </row>
    <row r="98" spans="1:10" hidden="1" x14ac:dyDescent="0.25">
      <c r="A98" s="35"/>
      <c r="B98" s="15" t="s">
        <v>35</v>
      </c>
      <c r="C98" s="27">
        <v>1780006.32</v>
      </c>
      <c r="D98" s="27">
        <v>2752150.16</v>
      </c>
      <c r="E98" s="27">
        <v>1780006.32</v>
      </c>
      <c r="F98" s="27">
        <v>1617110.07</v>
      </c>
      <c r="G98" s="27"/>
      <c r="H98" s="27"/>
      <c r="I98" s="27"/>
      <c r="J98" s="27"/>
    </row>
    <row r="99" spans="1:10" hidden="1" x14ac:dyDescent="0.25">
      <c r="A99" s="35"/>
      <c r="B99" s="15" t="s">
        <v>36</v>
      </c>
      <c r="C99" s="27">
        <v>2208.6999999999998</v>
      </c>
      <c r="D99" s="27"/>
      <c r="E99" s="27">
        <v>2208.6999999999998</v>
      </c>
      <c r="F99" s="27">
        <v>11097</v>
      </c>
      <c r="G99" s="27"/>
      <c r="H99" s="27"/>
      <c r="I99" s="27"/>
      <c r="J99" s="27"/>
    </row>
    <row r="100" spans="1:10" hidden="1" x14ac:dyDescent="0.25">
      <c r="A100" s="35"/>
      <c r="B100" s="15" t="s">
        <v>37</v>
      </c>
      <c r="C100" s="27">
        <v>8105.1</v>
      </c>
      <c r="D100" s="27">
        <v>43640</v>
      </c>
      <c r="E100" s="27">
        <v>8105.1</v>
      </c>
      <c r="F100" s="27"/>
      <c r="G100" s="27"/>
      <c r="H100" s="27"/>
      <c r="I100" s="27"/>
      <c r="J100" s="27"/>
    </row>
    <row r="101" spans="1:10" hidden="1" x14ac:dyDescent="0.25">
      <c r="A101" s="35"/>
      <c r="B101" s="15" t="s">
        <v>38</v>
      </c>
      <c r="C101" s="27">
        <v>165.5</v>
      </c>
      <c r="D101" s="27"/>
      <c r="E101" s="27">
        <v>165.5</v>
      </c>
      <c r="F101" s="27"/>
      <c r="G101" s="27"/>
      <c r="H101" s="27"/>
      <c r="I101" s="27"/>
      <c r="J101" s="27"/>
    </row>
    <row r="102" spans="1:10" ht="16.5" hidden="1" thickBot="1" x14ac:dyDescent="0.35">
      <c r="A102" s="35"/>
      <c r="B102" s="20" t="s">
        <v>39</v>
      </c>
      <c r="C102" s="36">
        <f t="shared" ref="C102:J102" si="5">SUM(C88:C101)</f>
        <v>2475560.8400000003</v>
      </c>
      <c r="D102" s="36">
        <f t="shared" si="5"/>
        <v>3562294.85</v>
      </c>
      <c r="E102" s="36">
        <f t="shared" si="5"/>
        <v>2475560.8400000003</v>
      </c>
      <c r="F102" s="36">
        <f t="shared" si="5"/>
        <v>2044818.04</v>
      </c>
      <c r="G102" s="36">
        <f t="shared" si="5"/>
        <v>0</v>
      </c>
      <c r="H102" s="36">
        <f t="shared" si="5"/>
        <v>0</v>
      </c>
      <c r="I102" s="36">
        <f t="shared" si="5"/>
        <v>0</v>
      </c>
      <c r="J102" s="36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336" t="s">
        <v>73</v>
      </c>
      <c r="B123" s="336"/>
      <c r="C123" s="336"/>
      <c r="D123" s="336"/>
      <c r="E123" s="336"/>
      <c r="F123" s="336"/>
      <c r="G123" s="336"/>
      <c r="H123" s="336"/>
      <c r="I123" s="336"/>
      <c r="J123" s="336"/>
    </row>
    <row r="124" spans="1:10" ht="16.5" hidden="1" customHeight="1" thickBot="1" x14ac:dyDescent="0.35">
      <c r="A124" s="2" t="s">
        <v>4</v>
      </c>
      <c r="B124" s="3" t="s">
        <v>5</v>
      </c>
      <c r="C124" s="343" t="s">
        <v>45</v>
      </c>
      <c r="D124" s="344"/>
      <c r="E124" s="343" t="s">
        <v>46</v>
      </c>
      <c r="F124" s="345"/>
      <c r="G124" s="343" t="s">
        <v>47</v>
      </c>
      <c r="H124" s="344"/>
      <c r="I124" s="343" t="s">
        <v>48</v>
      </c>
      <c r="J124" s="344"/>
    </row>
    <row r="125" spans="1:10" ht="15.75" hidden="1" x14ac:dyDescent="0.3">
      <c r="A125" s="4"/>
      <c r="B125" s="5"/>
      <c r="C125" s="6" t="s">
        <v>11</v>
      </c>
      <c r="D125" s="6" t="s">
        <v>12</v>
      </c>
      <c r="E125" s="6" t="s">
        <v>11</v>
      </c>
      <c r="F125" s="6" t="s">
        <v>12</v>
      </c>
      <c r="G125" s="6" t="s">
        <v>11</v>
      </c>
      <c r="H125" s="6" t="s">
        <v>12</v>
      </c>
      <c r="I125" s="6" t="s">
        <v>11</v>
      </c>
      <c r="J125" s="6" t="s">
        <v>12</v>
      </c>
    </row>
    <row r="126" spans="1:10" ht="15.75" hidden="1" x14ac:dyDescent="0.3">
      <c r="A126" s="7"/>
      <c r="B126" s="5" t="s">
        <v>13</v>
      </c>
      <c r="C126" s="8"/>
      <c r="D126" s="8"/>
      <c r="E126" s="8"/>
      <c r="F126" s="8"/>
      <c r="G126" s="8"/>
      <c r="H126" s="8"/>
      <c r="I126" s="8"/>
      <c r="J126" s="8"/>
    </row>
    <row r="127" spans="1:10" ht="15.75" hidden="1" x14ac:dyDescent="0.3">
      <c r="A127" s="31"/>
      <c r="B127" s="5"/>
      <c r="C127" s="49"/>
      <c r="D127" s="32"/>
      <c r="E127" s="49"/>
      <c r="F127" s="49"/>
      <c r="G127" s="49"/>
      <c r="H127" s="49"/>
      <c r="I127" s="49"/>
      <c r="J127" s="49"/>
    </row>
    <row r="128" spans="1:10" ht="15.75" hidden="1" x14ac:dyDescent="0.3">
      <c r="A128" s="31"/>
      <c r="B128" s="5" t="s">
        <v>14</v>
      </c>
      <c r="C128" s="8">
        <f t="shared" ref="C128:J128" si="6">+C136+C152</f>
        <v>0</v>
      </c>
      <c r="D128" s="8">
        <f t="shared" si="6"/>
        <v>0</v>
      </c>
      <c r="E128" s="8">
        <f t="shared" si="6"/>
        <v>0</v>
      </c>
      <c r="F128" s="8">
        <f t="shared" si="6"/>
        <v>0</v>
      </c>
      <c r="G128" s="8">
        <f t="shared" si="6"/>
        <v>0</v>
      </c>
      <c r="H128" s="8">
        <f t="shared" si="6"/>
        <v>0</v>
      </c>
      <c r="I128" s="8">
        <f t="shared" si="6"/>
        <v>0</v>
      </c>
      <c r="J128" s="8">
        <f t="shared" si="6"/>
        <v>0</v>
      </c>
    </row>
    <row r="129" spans="1:10" hidden="1" x14ac:dyDescent="0.25">
      <c r="A129" s="35"/>
      <c r="B129" s="15" t="s">
        <v>15</v>
      </c>
      <c r="C129" s="27"/>
      <c r="D129" s="27"/>
      <c r="E129" s="27"/>
      <c r="F129" s="27"/>
      <c r="G129" s="27"/>
      <c r="H129" s="27"/>
      <c r="I129" s="27"/>
      <c r="J129" s="27"/>
    </row>
    <row r="130" spans="1:10" hidden="1" x14ac:dyDescent="0.25">
      <c r="A130" s="35"/>
      <c r="B130" s="15" t="s">
        <v>16</v>
      </c>
      <c r="C130" s="27"/>
      <c r="D130" s="27"/>
      <c r="E130" s="27"/>
      <c r="F130" s="27"/>
      <c r="G130" s="27"/>
      <c r="H130" s="27"/>
      <c r="I130" s="27"/>
      <c r="J130" s="27"/>
    </row>
    <row r="131" spans="1:10" hidden="1" x14ac:dyDescent="0.25">
      <c r="A131" s="35"/>
      <c r="B131" s="15" t="s">
        <v>17</v>
      </c>
      <c r="C131" s="27"/>
      <c r="D131" s="27"/>
      <c r="E131" s="27"/>
      <c r="F131" s="27"/>
      <c r="G131" s="27"/>
      <c r="H131" s="27"/>
      <c r="I131" s="27"/>
      <c r="J131" s="27"/>
    </row>
    <row r="132" spans="1:10" hidden="1" x14ac:dyDescent="0.25">
      <c r="A132" s="35"/>
      <c r="B132" s="15" t="s">
        <v>18</v>
      </c>
      <c r="C132" s="27"/>
      <c r="D132" s="27"/>
      <c r="E132" s="27"/>
      <c r="F132" s="27"/>
      <c r="G132" s="27"/>
      <c r="H132" s="27"/>
      <c r="I132" s="27"/>
      <c r="J132" s="27"/>
    </row>
    <row r="133" spans="1:10" hidden="1" x14ac:dyDescent="0.25">
      <c r="A133" s="35"/>
      <c r="B133" s="15" t="s">
        <v>20</v>
      </c>
      <c r="C133" s="27"/>
      <c r="D133" s="27"/>
      <c r="E133" s="27"/>
      <c r="F133" s="27"/>
      <c r="G133" s="27"/>
      <c r="H133" s="27"/>
      <c r="I133" s="27"/>
      <c r="J133" s="27"/>
    </row>
    <row r="134" spans="1:10" hidden="1" x14ac:dyDescent="0.25">
      <c r="A134" s="35"/>
      <c r="B134" s="15" t="s">
        <v>21</v>
      </c>
      <c r="C134" s="27"/>
      <c r="D134" s="27"/>
      <c r="E134" s="27"/>
      <c r="F134" s="27"/>
      <c r="G134" s="27"/>
      <c r="H134" s="27"/>
      <c r="I134" s="27"/>
      <c r="J134" s="27"/>
    </row>
    <row r="135" spans="1:10" hidden="1" x14ac:dyDescent="0.25">
      <c r="A135" s="35"/>
      <c r="B135" s="15" t="s">
        <v>22</v>
      </c>
      <c r="C135" s="27"/>
      <c r="D135" s="27"/>
      <c r="E135" s="27"/>
      <c r="F135" s="27"/>
      <c r="G135" s="27"/>
      <c r="H135" s="27"/>
      <c r="I135" s="27"/>
      <c r="J135" s="27"/>
    </row>
    <row r="136" spans="1:10" ht="16.5" hidden="1" thickBot="1" x14ac:dyDescent="0.35">
      <c r="A136" s="35"/>
      <c r="B136" s="17" t="s">
        <v>23</v>
      </c>
      <c r="C136" s="36">
        <f t="shared" ref="C136:J136" si="7">SUM(C129:C135)</f>
        <v>0</v>
      </c>
      <c r="D136" s="36">
        <f t="shared" si="7"/>
        <v>0</v>
      </c>
      <c r="E136" s="36">
        <f t="shared" si="7"/>
        <v>0</v>
      </c>
      <c r="F136" s="36">
        <f t="shared" si="7"/>
        <v>0</v>
      </c>
      <c r="G136" s="36">
        <f t="shared" si="7"/>
        <v>0</v>
      </c>
      <c r="H136" s="36">
        <f t="shared" si="7"/>
        <v>0</v>
      </c>
      <c r="I136" s="36">
        <f t="shared" si="7"/>
        <v>0</v>
      </c>
      <c r="J136" s="36">
        <f t="shared" si="7"/>
        <v>0</v>
      </c>
    </row>
    <row r="137" spans="1:10" ht="15.75" hidden="1" x14ac:dyDescent="0.3">
      <c r="A137" s="35"/>
      <c r="B137" s="18" t="s">
        <v>24</v>
      </c>
      <c r="C137" s="37"/>
      <c r="D137" s="37"/>
      <c r="E137" s="37"/>
      <c r="F137" s="37"/>
      <c r="G137" s="37"/>
      <c r="H137" s="37"/>
      <c r="I137" s="37"/>
      <c r="J137" s="37"/>
    </row>
    <row r="138" spans="1:10" hidden="1" x14ac:dyDescent="0.25">
      <c r="A138" s="35"/>
      <c r="B138" s="15" t="s">
        <v>25</v>
      </c>
      <c r="C138" s="27"/>
      <c r="D138" s="27"/>
      <c r="E138" s="27"/>
      <c r="F138" s="27"/>
      <c r="G138" s="27"/>
      <c r="H138" s="27"/>
      <c r="I138" s="27"/>
      <c r="J138" s="27"/>
    </row>
    <row r="139" spans="1:10" hidden="1" x14ac:dyDescent="0.25">
      <c r="A139" s="35"/>
      <c r="B139" s="15" t="s">
        <v>74</v>
      </c>
      <c r="C139" s="27"/>
      <c r="D139" s="27"/>
      <c r="E139" s="27"/>
      <c r="F139" s="27"/>
      <c r="G139" s="27"/>
      <c r="H139" s="27"/>
      <c r="I139" s="27"/>
      <c r="J139" s="27"/>
    </row>
    <row r="140" spans="1:10" hidden="1" x14ac:dyDescent="0.25">
      <c r="A140" s="35"/>
      <c r="B140" s="15" t="s">
        <v>49</v>
      </c>
      <c r="C140" s="27"/>
      <c r="D140" s="27"/>
      <c r="E140" s="27"/>
      <c r="F140" s="27"/>
      <c r="G140" s="27"/>
      <c r="H140" s="27"/>
      <c r="I140" s="27"/>
      <c r="J140" s="27"/>
    </row>
    <row r="141" spans="1:10" hidden="1" x14ac:dyDescent="0.25">
      <c r="A141" s="35"/>
      <c r="B141" s="15" t="s">
        <v>27</v>
      </c>
      <c r="C141" s="27"/>
      <c r="D141" s="27"/>
      <c r="E141" s="27"/>
      <c r="F141" s="27"/>
      <c r="G141" s="27"/>
      <c r="H141" s="27"/>
      <c r="I141" s="27"/>
      <c r="J141" s="27"/>
    </row>
    <row r="142" spans="1:10" hidden="1" x14ac:dyDescent="0.25">
      <c r="A142" s="35"/>
      <c r="B142" s="15" t="s">
        <v>28</v>
      </c>
      <c r="C142" s="27"/>
      <c r="D142" s="27"/>
      <c r="E142" s="27"/>
      <c r="F142" s="27"/>
      <c r="G142" s="27"/>
      <c r="H142" s="27"/>
      <c r="I142" s="27"/>
      <c r="J142" s="27"/>
    </row>
    <row r="143" spans="1:10" hidden="1" x14ac:dyDescent="0.25">
      <c r="A143" s="35"/>
      <c r="B143" s="15" t="s">
        <v>29</v>
      </c>
      <c r="C143" s="27"/>
      <c r="D143" s="27"/>
      <c r="E143" s="27"/>
      <c r="F143" s="27"/>
      <c r="G143" s="27"/>
      <c r="H143" s="27"/>
      <c r="I143" s="27"/>
      <c r="J143" s="27"/>
    </row>
    <row r="144" spans="1:10" hidden="1" x14ac:dyDescent="0.25">
      <c r="A144" s="35"/>
      <c r="B144" s="15" t="s">
        <v>30</v>
      </c>
      <c r="C144" s="27"/>
      <c r="D144" s="27"/>
      <c r="E144" s="27"/>
      <c r="F144" s="27"/>
      <c r="G144" s="27"/>
      <c r="H144" s="27"/>
      <c r="I144" s="27"/>
      <c r="J144" s="27"/>
    </row>
    <row r="145" spans="1:10" hidden="1" x14ac:dyDescent="0.25">
      <c r="A145" s="35"/>
      <c r="B145" s="15" t="s">
        <v>31</v>
      </c>
      <c r="C145" s="27"/>
      <c r="D145" s="27"/>
      <c r="E145" s="27"/>
      <c r="F145" s="27"/>
      <c r="G145" s="27"/>
      <c r="H145" s="27"/>
      <c r="I145" s="27"/>
      <c r="J145" s="27"/>
    </row>
    <row r="146" spans="1:10" hidden="1" x14ac:dyDescent="0.25">
      <c r="A146" s="35"/>
      <c r="B146" s="15" t="s">
        <v>33</v>
      </c>
      <c r="C146" s="27"/>
      <c r="D146" s="27"/>
      <c r="E146" s="27"/>
      <c r="F146" s="27"/>
      <c r="G146" s="27"/>
      <c r="H146" s="27"/>
      <c r="I146" s="27"/>
      <c r="J146" s="27"/>
    </row>
    <row r="147" spans="1:10" hidden="1" x14ac:dyDescent="0.25">
      <c r="A147" s="35"/>
      <c r="B147" s="15" t="s">
        <v>34</v>
      </c>
      <c r="C147" s="27"/>
      <c r="D147" s="27"/>
      <c r="E147" s="27"/>
      <c r="F147" s="27"/>
      <c r="G147" s="27"/>
      <c r="H147" s="27"/>
      <c r="I147" s="27"/>
      <c r="J147" s="27"/>
    </row>
    <row r="148" spans="1:10" hidden="1" x14ac:dyDescent="0.25">
      <c r="A148" s="35"/>
      <c r="B148" s="15" t="s">
        <v>35</v>
      </c>
      <c r="C148" s="27"/>
      <c r="D148" s="27"/>
      <c r="E148" s="27"/>
      <c r="F148" s="27"/>
      <c r="G148" s="27"/>
      <c r="H148" s="27"/>
      <c r="I148" s="27"/>
      <c r="J148" s="27"/>
    </row>
    <row r="149" spans="1:10" hidden="1" x14ac:dyDescent="0.25">
      <c r="A149" s="35"/>
      <c r="B149" s="15" t="s">
        <v>36</v>
      </c>
      <c r="C149" s="27"/>
      <c r="D149" s="27"/>
      <c r="E149" s="27"/>
      <c r="F149" s="27"/>
      <c r="G149" s="27"/>
      <c r="H149" s="27"/>
      <c r="I149" s="27"/>
      <c r="J149" s="27"/>
    </row>
    <row r="150" spans="1:10" hidden="1" x14ac:dyDescent="0.25">
      <c r="A150" s="35"/>
      <c r="B150" s="15" t="s">
        <v>37</v>
      </c>
      <c r="C150" s="27"/>
      <c r="D150" s="27"/>
      <c r="E150" s="27"/>
      <c r="F150" s="27"/>
      <c r="G150" s="27"/>
      <c r="H150" s="27"/>
      <c r="I150" s="27"/>
      <c r="J150" s="27"/>
    </row>
    <row r="151" spans="1:10" hidden="1" x14ac:dyDescent="0.25">
      <c r="A151" s="35"/>
      <c r="B151" s="15" t="s">
        <v>38</v>
      </c>
      <c r="C151" s="27"/>
      <c r="D151" s="27"/>
      <c r="E151" s="27"/>
      <c r="F151" s="27"/>
      <c r="G151" s="27"/>
      <c r="H151" s="27"/>
      <c r="I151" s="27"/>
      <c r="J151" s="27"/>
    </row>
    <row r="152" spans="1:10" ht="16.5" hidden="1" thickBot="1" x14ac:dyDescent="0.35">
      <c r="A152" s="35"/>
      <c r="B152" s="20" t="s">
        <v>39</v>
      </c>
      <c r="C152" s="36">
        <f t="shared" ref="C152:J152" si="8">SUM(C138:C151)</f>
        <v>0</v>
      </c>
      <c r="D152" s="36">
        <f t="shared" si="8"/>
        <v>0</v>
      </c>
      <c r="E152" s="36">
        <f t="shared" si="8"/>
        <v>0</v>
      </c>
      <c r="F152" s="36">
        <f t="shared" si="8"/>
        <v>0</v>
      </c>
      <c r="G152" s="36">
        <f t="shared" si="8"/>
        <v>0</v>
      </c>
      <c r="H152" s="36">
        <f t="shared" si="8"/>
        <v>0</v>
      </c>
      <c r="I152" s="36">
        <f t="shared" si="8"/>
        <v>0</v>
      </c>
      <c r="J152" s="36">
        <f t="shared" si="8"/>
        <v>0</v>
      </c>
    </row>
    <row r="153" spans="1:10" hidden="1" x14ac:dyDescent="0.25">
      <c r="D153" s="33"/>
      <c r="J153" s="52"/>
    </row>
    <row r="154" spans="1:10" hidden="1" x14ac:dyDescent="0.25">
      <c r="J154" s="29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358" t="s">
        <v>160</v>
      </c>
      <c r="D177" s="358"/>
      <c r="E177" s="358"/>
      <c r="F177" s="358"/>
    </row>
    <row r="178" spans="3:7" ht="15.75" thickBot="1" x14ac:dyDescent="0.3">
      <c r="C178" s="355" t="s">
        <v>196</v>
      </c>
      <c r="D178" s="355"/>
      <c r="E178" s="355"/>
      <c r="F178" s="355"/>
    </row>
    <row r="179" spans="3:7" ht="16.5" thickBot="1" x14ac:dyDescent="0.35">
      <c r="C179" s="211" t="s">
        <v>4</v>
      </c>
      <c r="D179" s="246" t="s">
        <v>144</v>
      </c>
      <c r="E179" s="356" t="s">
        <v>50</v>
      </c>
      <c r="F179" s="357"/>
    </row>
    <row r="180" spans="3:7" ht="15.75" x14ac:dyDescent="0.3">
      <c r="C180" s="213"/>
      <c r="D180" s="124"/>
      <c r="E180" s="125" t="s">
        <v>11</v>
      </c>
      <c r="F180" s="125" t="s">
        <v>75</v>
      </c>
    </row>
    <row r="181" spans="3:7" ht="15.75" x14ac:dyDescent="0.3">
      <c r="C181" s="147" t="s">
        <v>124</v>
      </c>
      <c r="D181" s="10" t="s">
        <v>13</v>
      </c>
      <c r="E181" s="13">
        <f>+'OCTUBRE F-5 CONV. 09-2023'!C170</f>
        <v>36320831.700000003</v>
      </c>
      <c r="F181" s="13">
        <f>+'OCTUBRE F-5 CONV. 09-2023'!D170</f>
        <v>36054327.170000002</v>
      </c>
      <c r="G181" s="29"/>
    </row>
    <row r="182" spans="3:7" ht="15.75" x14ac:dyDescent="0.3">
      <c r="C182" s="148"/>
      <c r="D182" s="10"/>
      <c r="E182" s="9"/>
      <c r="F182" s="11"/>
      <c r="G182" s="29"/>
    </row>
    <row r="183" spans="3:7" ht="15.75" x14ac:dyDescent="0.3">
      <c r="C183" s="148"/>
      <c r="D183" s="10" t="s">
        <v>149</v>
      </c>
      <c r="E183" s="13"/>
      <c r="F183" s="13"/>
    </row>
    <row r="184" spans="3:7" x14ac:dyDescent="0.25">
      <c r="C184" s="149">
        <v>111</v>
      </c>
      <c r="D184" s="15" t="s">
        <v>15</v>
      </c>
      <c r="E184" s="16">
        <f>+'OCTUBRE F-5 CONV. 09-2023'!C173</f>
        <v>850423.58</v>
      </c>
      <c r="F184" s="16">
        <v>897982.39</v>
      </c>
      <c r="G184" s="29"/>
    </row>
    <row r="185" spans="3:7" x14ac:dyDescent="0.25">
      <c r="C185" s="149">
        <v>113</v>
      </c>
      <c r="D185" s="15" t="s">
        <v>16</v>
      </c>
      <c r="E185" s="16">
        <f>+'OCTUBRE F-5 CONV. 09-2023'!C174</f>
        <v>103748.25</v>
      </c>
      <c r="F185" s="16">
        <v>103024.94</v>
      </c>
      <c r="G185" s="29"/>
    </row>
    <row r="186" spans="3:7" x14ac:dyDescent="0.25">
      <c r="C186" s="149">
        <v>122</v>
      </c>
      <c r="D186" s="15" t="s">
        <v>17</v>
      </c>
      <c r="E186" s="16">
        <f>+'OCTUBRE F-5 CONV. 09-2023'!C175</f>
        <v>68124.37</v>
      </c>
      <c r="F186" s="16">
        <v>67970.5</v>
      </c>
      <c r="G186" s="29"/>
    </row>
    <row r="187" spans="3:7" x14ac:dyDescent="0.25">
      <c r="C187" s="149">
        <v>163</v>
      </c>
      <c r="D187" s="15" t="s">
        <v>18</v>
      </c>
      <c r="E187" s="16">
        <f>+'OCTUBRE F-5 CONV. 09-2023'!C176</f>
        <v>994294.13</v>
      </c>
      <c r="F187" s="16">
        <v>1129218.18</v>
      </c>
      <c r="G187" s="29"/>
    </row>
    <row r="188" spans="3:7" ht="27" x14ac:dyDescent="0.25">
      <c r="C188" s="149">
        <v>168</v>
      </c>
      <c r="D188" s="126" t="s">
        <v>136</v>
      </c>
      <c r="E188" s="16">
        <f>+'OCTUBRE F-5 CONV. 09-2023'!C177</f>
        <v>0</v>
      </c>
      <c r="F188" s="16">
        <v>0</v>
      </c>
      <c r="G188" s="29"/>
    </row>
    <row r="189" spans="3:7" x14ac:dyDescent="0.25">
      <c r="C189" s="149">
        <v>169</v>
      </c>
      <c r="D189" s="15" t="s">
        <v>137</v>
      </c>
      <c r="E189" s="16">
        <f>+'OCTUBRE F-5 CONV. 09-2023'!C178</f>
        <v>24550</v>
      </c>
      <c r="F189" s="16">
        <v>26300</v>
      </c>
      <c r="G189" s="29"/>
    </row>
    <row r="190" spans="3:7" x14ac:dyDescent="0.25">
      <c r="C190" s="149">
        <v>171</v>
      </c>
      <c r="D190" s="15" t="s">
        <v>138</v>
      </c>
      <c r="E190" s="16">
        <f>+'OCTUBRE F-5 CONV. 09-2023'!C179</f>
        <v>34164.17</v>
      </c>
      <c r="F190" s="16">
        <v>43187.5</v>
      </c>
      <c r="G190" s="29"/>
    </row>
    <row r="191" spans="3:7" x14ac:dyDescent="0.25">
      <c r="C191" s="149">
        <v>174</v>
      </c>
      <c r="D191" s="15" t="s">
        <v>19</v>
      </c>
      <c r="E191" s="16">
        <f>+'OCTUBRE F-5 CONV. 09-2023'!C180</f>
        <v>102156.6</v>
      </c>
      <c r="F191" s="16">
        <v>105187.92</v>
      </c>
      <c r="G191" s="29"/>
    </row>
    <row r="192" spans="3:7" x14ac:dyDescent="0.25">
      <c r="C192" s="149">
        <v>182</v>
      </c>
      <c r="D192" s="15" t="s">
        <v>20</v>
      </c>
      <c r="E192" s="16">
        <f>+'OCTUBRE F-5 CONV. 09-2023'!C181</f>
        <v>2595077</v>
      </c>
      <c r="F192" s="16">
        <v>2735045</v>
      </c>
      <c r="G192" s="29"/>
    </row>
    <row r="193" spans="3:8" x14ac:dyDescent="0.25">
      <c r="C193" s="149">
        <v>197</v>
      </c>
      <c r="D193" s="15" t="s">
        <v>21</v>
      </c>
      <c r="E193" s="16">
        <f>+'OCTUBRE F-5 CONV. 09-2023'!C182</f>
        <v>168000</v>
      </c>
      <c r="F193" s="16">
        <v>168000</v>
      </c>
      <c r="G193" s="29"/>
    </row>
    <row r="194" spans="3:8" x14ac:dyDescent="0.25">
      <c r="C194" s="149">
        <v>199</v>
      </c>
      <c r="D194" s="15" t="s">
        <v>22</v>
      </c>
      <c r="E194" s="16">
        <f>+'OCTUBRE F-5 CONV. 09-2023'!C183</f>
        <v>643572.20000000007</v>
      </c>
      <c r="F194" s="16">
        <v>584133.06999999995</v>
      </c>
      <c r="G194" s="29"/>
    </row>
    <row r="195" spans="3:8" x14ac:dyDescent="0.25">
      <c r="C195" s="149">
        <v>211</v>
      </c>
      <c r="D195" s="15" t="s">
        <v>25</v>
      </c>
      <c r="E195" s="16">
        <f>+'OCTUBRE F-5 CONV. 09-2023'!C184</f>
        <v>342855</v>
      </c>
      <c r="F195" s="16">
        <v>342696</v>
      </c>
      <c r="G195" s="29"/>
      <c r="H195" s="30"/>
    </row>
    <row r="196" spans="3:8" x14ac:dyDescent="0.25">
      <c r="C196" s="149">
        <v>232</v>
      </c>
      <c r="D196" s="15" t="s">
        <v>26</v>
      </c>
      <c r="E196" s="16">
        <f>+'OCTUBRE F-5 CONV. 09-2023'!C185</f>
        <v>184813</v>
      </c>
      <c r="F196" s="16">
        <v>182938</v>
      </c>
      <c r="G196" s="29"/>
    </row>
    <row r="197" spans="3:8" x14ac:dyDescent="0.25">
      <c r="C197" s="149">
        <v>261</v>
      </c>
      <c r="D197" s="15" t="s">
        <v>27</v>
      </c>
      <c r="E197" s="16">
        <f>+'OCTUBRE F-5 CONV. 09-2023'!C186</f>
        <v>826396.92</v>
      </c>
      <c r="F197" s="16">
        <v>659047.24</v>
      </c>
      <c r="G197" s="29"/>
    </row>
    <row r="198" spans="3:8" x14ac:dyDescent="0.25">
      <c r="C198" s="149">
        <v>262</v>
      </c>
      <c r="D198" s="15" t="s">
        <v>28</v>
      </c>
      <c r="E198" s="16">
        <f>+'OCTUBRE F-5 CONV. 09-2023'!C187</f>
        <v>7947.35</v>
      </c>
      <c r="F198" s="16">
        <v>7947.35</v>
      </c>
      <c r="G198" s="29"/>
    </row>
    <row r="199" spans="3:8" x14ac:dyDescent="0.25">
      <c r="C199" s="149">
        <v>266</v>
      </c>
      <c r="D199" s="15" t="s">
        <v>29</v>
      </c>
      <c r="E199" s="16">
        <f>+'OCTUBRE F-5 CONV. 09-2023'!C188</f>
        <v>1449168.4</v>
      </c>
      <c r="F199" s="16">
        <v>1462916.88</v>
      </c>
      <c r="G199" s="29"/>
    </row>
    <row r="200" spans="3:8" x14ac:dyDescent="0.25">
      <c r="C200" s="149">
        <v>267</v>
      </c>
      <c r="D200" s="15" t="s">
        <v>30</v>
      </c>
      <c r="E200" s="16">
        <f>+'OCTUBRE F-5 CONV. 09-2023'!C189</f>
        <v>8994</v>
      </c>
      <c r="F200" s="16">
        <v>8994</v>
      </c>
      <c r="G200" s="29"/>
    </row>
    <row r="201" spans="3:8" x14ac:dyDescent="0.25">
      <c r="C201" s="149">
        <v>268</v>
      </c>
      <c r="D201" s="15" t="s">
        <v>31</v>
      </c>
      <c r="E201" s="16">
        <f>+'OCTUBRE F-5 CONV. 09-2023'!C190</f>
        <v>125205</v>
      </c>
      <c r="F201" s="16">
        <v>115454</v>
      </c>
      <c r="G201" s="29"/>
    </row>
    <row r="202" spans="3:8" x14ac:dyDescent="0.25">
      <c r="C202" s="149">
        <v>269</v>
      </c>
      <c r="D202" s="15" t="s">
        <v>32</v>
      </c>
      <c r="E202" s="16">
        <f>+'OCTUBRE F-5 CONV. 09-2023'!C191</f>
        <v>9916.0499999999993</v>
      </c>
      <c r="F202" s="16">
        <v>9916.0499999999993</v>
      </c>
      <c r="G202" s="29"/>
    </row>
    <row r="203" spans="3:8" x14ac:dyDescent="0.25">
      <c r="C203" s="149">
        <v>289</v>
      </c>
      <c r="D203" s="15" t="s">
        <v>33</v>
      </c>
      <c r="E203" s="16">
        <f>+'OCTUBRE F-5 CONV. 09-2023'!C192</f>
        <v>11237.5</v>
      </c>
      <c r="F203" s="16">
        <v>11237.5</v>
      </c>
      <c r="G203" s="29"/>
    </row>
    <row r="204" spans="3:8" x14ac:dyDescent="0.25">
      <c r="C204" s="149">
        <v>292</v>
      </c>
      <c r="D204" s="15" t="s">
        <v>34</v>
      </c>
      <c r="E204" s="16">
        <f>+'OCTUBRE F-5 CONV. 09-2023'!C193</f>
        <v>150769.24000000002</v>
      </c>
      <c r="F204" s="16">
        <f>141832.65-2550</f>
        <v>139282.65</v>
      </c>
      <c r="G204" s="29"/>
    </row>
    <row r="205" spans="3:8" x14ac:dyDescent="0.25">
      <c r="C205" s="149">
        <v>295</v>
      </c>
      <c r="D205" s="15" t="s">
        <v>35</v>
      </c>
      <c r="E205" s="16">
        <f>+'OCTUBRE F-5 CONV. 09-2023'!C194</f>
        <v>20886872.309999999</v>
      </c>
      <c r="F205" s="16">
        <v>20213921.030000001</v>
      </c>
      <c r="G205" s="29"/>
    </row>
    <row r="206" spans="3:8" x14ac:dyDescent="0.25">
      <c r="C206" s="149">
        <v>297</v>
      </c>
      <c r="D206" s="15" t="s">
        <v>36</v>
      </c>
      <c r="E206" s="16">
        <f>+'OCTUBRE F-5 CONV. 09-2023'!C195</f>
        <v>23213.140000000003</v>
      </c>
      <c r="F206" s="16">
        <v>18942.45</v>
      </c>
      <c r="G206" s="29"/>
    </row>
    <row r="207" spans="3:8" x14ac:dyDescent="0.25">
      <c r="C207" s="149">
        <v>298</v>
      </c>
      <c r="D207" s="15" t="s">
        <v>37</v>
      </c>
      <c r="E207" s="16">
        <f>+'OCTUBRE F-5 CONV. 09-2023'!C196</f>
        <v>371008.47</v>
      </c>
      <c r="F207" s="16">
        <v>403494.16</v>
      </c>
      <c r="G207" s="29"/>
      <c r="H207" s="29"/>
    </row>
    <row r="208" spans="3:8" x14ac:dyDescent="0.25">
      <c r="C208" s="149">
        <v>299</v>
      </c>
      <c r="D208" s="15" t="s">
        <v>38</v>
      </c>
      <c r="E208" s="16">
        <f>+'OCTUBRE F-5 CONV. 09-2023'!C197</f>
        <v>190964.32</v>
      </c>
      <c r="F208" s="16">
        <v>229158.5</v>
      </c>
      <c r="G208" s="29"/>
      <c r="H208" s="29"/>
    </row>
    <row r="209" spans="2:7" x14ac:dyDescent="0.25">
      <c r="C209" s="149">
        <v>323</v>
      </c>
      <c r="D209" s="15" t="s">
        <v>40</v>
      </c>
      <c r="E209" s="16">
        <f>+'OCTUBRE F-5 CONV. 09-2023'!C198</f>
        <v>2500000</v>
      </c>
      <c r="F209" s="16">
        <f>15226835.7-13606265.7</f>
        <v>1620570</v>
      </c>
      <c r="G209" s="29"/>
    </row>
    <row r="210" spans="2:7" ht="15.75" x14ac:dyDescent="0.3">
      <c r="C210" s="21"/>
      <c r="D210" s="214" t="s">
        <v>151</v>
      </c>
      <c r="E210" s="55">
        <f>SUM(E184:E209)</f>
        <v>32673471</v>
      </c>
      <c r="F210" s="55">
        <f>SUM(F184:F209)</f>
        <v>31286565.310000002</v>
      </c>
      <c r="G210" s="29"/>
    </row>
    <row r="211" spans="2:7" ht="15.75" x14ac:dyDescent="0.3">
      <c r="C211" s="21"/>
      <c r="D211" s="214" t="s">
        <v>52</v>
      </c>
      <c r="E211" s="13">
        <f>E210+E181</f>
        <v>68994302.700000003</v>
      </c>
      <c r="F211" s="13">
        <f>+F210+F181</f>
        <v>67340892.480000004</v>
      </c>
      <c r="G211" s="29"/>
    </row>
    <row r="212" spans="2:7" ht="15.75" x14ac:dyDescent="0.3">
      <c r="B212" s="28"/>
      <c r="C212" s="29"/>
      <c r="D212" s="245"/>
      <c r="F212" s="56"/>
      <c r="G212" s="28"/>
    </row>
    <row r="213" spans="2:7" ht="15.75" x14ac:dyDescent="0.3">
      <c r="B213" s="28"/>
      <c r="C213" s="29"/>
      <c r="D213" s="245"/>
      <c r="F213" s="57"/>
    </row>
    <row r="239" spans="2:10" x14ac:dyDescent="0.25">
      <c r="B239" s="46" t="s">
        <v>53</v>
      </c>
      <c r="D239" s="133" t="s">
        <v>79</v>
      </c>
      <c r="E239" s="133"/>
      <c r="F239" s="133"/>
      <c r="G239" s="28" t="s">
        <v>76</v>
      </c>
      <c r="H239" t="s">
        <v>80</v>
      </c>
    </row>
    <row r="240" spans="2:10" x14ac:dyDescent="0.25">
      <c r="D240" s="349" t="s">
        <v>81</v>
      </c>
      <c r="E240" s="349"/>
      <c r="F240" s="349"/>
      <c r="G240" s="28"/>
      <c r="H240" s="28" t="s">
        <v>156</v>
      </c>
      <c r="J240" s="28"/>
    </row>
    <row r="241" spans="2:10" x14ac:dyDescent="0.25">
      <c r="D241" s="349" t="s">
        <v>82</v>
      </c>
      <c r="E241" s="349"/>
      <c r="F241" s="349"/>
      <c r="G241" s="28"/>
      <c r="H241" s="28" t="s">
        <v>157</v>
      </c>
      <c r="J241" s="28"/>
    </row>
    <row r="242" spans="2:10" ht="9" customHeight="1" x14ac:dyDescent="0.25">
      <c r="D242" s="47"/>
      <c r="E242" s="47"/>
      <c r="H242" s="28"/>
      <c r="I242" s="28"/>
      <c r="J242" s="28"/>
    </row>
    <row r="243" spans="2:10" x14ac:dyDescent="0.25">
      <c r="B243" s="46" t="s">
        <v>58</v>
      </c>
      <c r="D243" s="28" t="s">
        <v>195</v>
      </c>
      <c r="H243" s="48"/>
      <c r="I243" s="48"/>
      <c r="J243" s="48"/>
    </row>
    <row r="245" spans="2:10" x14ac:dyDescent="0.25">
      <c r="D245" s="28"/>
    </row>
  </sheetData>
  <mergeCells count="28">
    <mergeCell ref="D241:F241"/>
    <mergeCell ref="A123:J123"/>
    <mergeCell ref="C124:D124"/>
    <mergeCell ref="E124:F124"/>
    <mergeCell ref="G124:H124"/>
    <mergeCell ref="I124:J124"/>
    <mergeCell ref="C177:F177"/>
    <mergeCell ref="A60:B60"/>
    <mergeCell ref="A73:J73"/>
    <mergeCell ref="C178:F178"/>
    <mergeCell ref="E179:F179"/>
    <mergeCell ref="D240:F240"/>
    <mergeCell ref="C74:D74"/>
    <mergeCell ref="E74:F74"/>
    <mergeCell ref="G74:H74"/>
    <mergeCell ref="I74:J74"/>
    <mergeCell ref="I15:J15"/>
    <mergeCell ref="A46:J46"/>
    <mergeCell ref="I8:J8"/>
    <mergeCell ref="A10:J10"/>
    <mergeCell ref="A11:J11"/>
    <mergeCell ref="A12:J12"/>
    <mergeCell ref="A14:J14"/>
    <mergeCell ref="C47:D47"/>
    <mergeCell ref="E47:F47"/>
    <mergeCell ref="C15:D15"/>
    <mergeCell ref="E15:F15"/>
    <mergeCell ref="G15:H15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2"/>
  <sheetViews>
    <sheetView topLeftCell="A25" workbookViewId="0">
      <selection activeCell="B15" sqref="B15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</cols>
  <sheetData>
    <row r="1" spans="1:27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27" x14ac:dyDescent="0.25">
      <c r="A2" s="22"/>
      <c r="B2" s="22"/>
      <c r="C2" s="22"/>
      <c r="D2" s="22"/>
      <c r="E2" s="22"/>
      <c r="F2" s="260"/>
      <c r="G2" s="22"/>
      <c r="H2" s="22"/>
      <c r="I2" s="22"/>
      <c r="J2" s="22"/>
      <c r="K2" s="22"/>
    </row>
    <row r="3" spans="1:27" x14ac:dyDescent="0.2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</row>
    <row r="4" spans="1:27" x14ac:dyDescent="0.25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27" x14ac:dyDescent="0.25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27" ht="15.75" thickBot="1" x14ac:dyDescent="0.3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27" ht="16.5" thickBot="1" x14ac:dyDescent="0.3">
      <c r="A7" s="22"/>
      <c r="B7" s="375" t="s">
        <v>0</v>
      </c>
      <c r="C7" s="376"/>
      <c r="D7" s="22"/>
      <c r="E7" s="22"/>
      <c r="F7" s="22"/>
      <c r="G7" s="22"/>
      <c r="H7" s="22"/>
      <c r="I7" s="22"/>
      <c r="J7" s="261" t="s">
        <v>162</v>
      </c>
      <c r="K7" s="22"/>
    </row>
    <row r="8" spans="1:27" ht="15.75" x14ac:dyDescent="0.25">
      <c r="A8" s="22"/>
      <c r="B8" s="22"/>
      <c r="C8" s="22"/>
      <c r="D8" s="22"/>
      <c r="E8" s="22"/>
      <c r="F8" s="22"/>
      <c r="G8" s="22"/>
      <c r="H8" s="22"/>
      <c r="I8" s="22"/>
      <c r="J8" s="143"/>
      <c r="K8" s="22"/>
    </row>
    <row r="9" spans="1:27" x14ac:dyDescent="0.25">
      <c r="A9" s="358" t="s">
        <v>1</v>
      </c>
      <c r="B9" s="358"/>
      <c r="C9" s="358"/>
      <c r="D9" s="358"/>
      <c r="E9" s="358"/>
      <c r="F9" s="358"/>
      <c r="G9" s="358"/>
      <c r="H9" s="358"/>
      <c r="I9" s="358"/>
      <c r="J9" s="358"/>
      <c r="K9" s="358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  <c r="AA9" s="130"/>
    </row>
    <row r="10" spans="1:27" x14ac:dyDescent="0.25">
      <c r="A10" s="358" t="s">
        <v>2</v>
      </c>
      <c r="B10" s="358"/>
      <c r="C10" s="358"/>
      <c r="D10" s="358"/>
      <c r="E10" s="358"/>
      <c r="F10" s="358"/>
      <c r="G10" s="358"/>
      <c r="H10" s="358"/>
      <c r="I10" s="358"/>
      <c r="J10" s="358"/>
      <c r="K10" s="358"/>
      <c r="L10" s="130"/>
      <c r="M10" s="130"/>
      <c r="N10" s="130"/>
      <c r="O10" s="130"/>
      <c r="P10" s="130"/>
      <c r="Q10" s="130"/>
      <c r="R10" s="130"/>
      <c r="S10" s="130"/>
      <c r="T10" s="130"/>
      <c r="U10" s="130"/>
      <c r="V10" s="130"/>
      <c r="W10" s="130"/>
      <c r="X10" s="130"/>
      <c r="Y10" s="130"/>
      <c r="Z10" s="130"/>
      <c r="AA10" s="130"/>
    </row>
    <row r="11" spans="1:27" x14ac:dyDescent="0.25">
      <c r="A11" s="358" t="s">
        <v>163</v>
      </c>
      <c r="B11" s="358"/>
      <c r="C11" s="358"/>
      <c r="D11" s="358"/>
      <c r="E11" s="358"/>
      <c r="F11" s="358"/>
      <c r="G11" s="358"/>
      <c r="H11" s="358"/>
      <c r="I11" s="358"/>
      <c r="J11" s="358"/>
      <c r="K11" s="358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  <c r="X11" s="130"/>
      <c r="Y11" s="130"/>
      <c r="Z11" s="130"/>
      <c r="AA11" s="130"/>
    </row>
    <row r="12" spans="1:27" x14ac:dyDescent="0.25">
      <c r="A12" s="377" t="s">
        <v>139</v>
      </c>
      <c r="B12" s="377"/>
      <c r="C12" s="377"/>
      <c r="D12" s="377"/>
      <c r="E12" s="377"/>
      <c r="F12" s="377"/>
      <c r="G12" s="377"/>
      <c r="H12" s="377"/>
      <c r="I12" s="377"/>
      <c r="J12" s="377"/>
      <c r="K12" s="377"/>
    </row>
    <row r="13" spans="1:27" x14ac:dyDescent="0.25">
      <c r="A13" s="22"/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27" ht="15" customHeight="1" x14ac:dyDescent="0.25">
      <c r="A14" s="378" t="s">
        <v>164</v>
      </c>
      <c r="B14" s="378"/>
      <c r="C14" s="378"/>
      <c r="D14" s="378"/>
      <c r="E14" s="378"/>
      <c r="F14" s="378"/>
      <c r="G14" s="378"/>
      <c r="H14" s="378"/>
      <c r="I14" s="378"/>
      <c r="J14" s="378"/>
      <c r="K14" s="378"/>
      <c r="L14" s="59"/>
      <c r="M14" s="60"/>
    </row>
    <row r="15" spans="1:27" ht="9" customHeight="1" x14ac:dyDescent="0.25">
      <c r="A15" s="79"/>
      <c r="B15" s="79"/>
      <c r="C15" s="79"/>
      <c r="D15" s="79"/>
      <c r="E15" s="79"/>
      <c r="F15" s="79"/>
      <c r="G15" s="79"/>
      <c r="H15" s="79"/>
      <c r="I15" s="79"/>
      <c r="J15" s="79"/>
      <c r="K15" s="79"/>
      <c r="L15" s="60"/>
      <c r="M15" s="60"/>
    </row>
    <row r="16" spans="1:27" x14ac:dyDescent="0.25">
      <c r="A16" s="364" t="s">
        <v>165</v>
      </c>
      <c r="B16" s="367" t="s">
        <v>84</v>
      </c>
      <c r="C16" s="367"/>
      <c r="D16" s="368" t="s">
        <v>85</v>
      </c>
      <c r="E16" s="368"/>
      <c r="F16" s="368" t="s">
        <v>86</v>
      </c>
      <c r="G16" s="368"/>
      <c r="H16" s="367" t="s">
        <v>87</v>
      </c>
      <c r="I16" s="367"/>
      <c r="J16" s="368" t="s">
        <v>88</v>
      </c>
      <c r="K16" s="368"/>
    </row>
    <row r="17" spans="1:13" x14ac:dyDescent="0.25">
      <c r="A17" s="365"/>
      <c r="B17" s="262" t="s">
        <v>166</v>
      </c>
      <c r="C17" s="250" t="s">
        <v>90</v>
      </c>
      <c r="D17" s="262" t="s">
        <v>166</v>
      </c>
      <c r="E17" s="250" t="s">
        <v>90</v>
      </c>
      <c r="F17" s="262" t="s">
        <v>166</v>
      </c>
      <c r="G17" s="250" t="s">
        <v>90</v>
      </c>
      <c r="H17" s="262" t="s">
        <v>166</v>
      </c>
      <c r="I17" s="250" t="s">
        <v>90</v>
      </c>
      <c r="J17" s="262" t="s">
        <v>166</v>
      </c>
      <c r="K17" s="250" t="s">
        <v>90</v>
      </c>
      <c r="L17" s="62"/>
      <c r="M17" s="62"/>
    </row>
    <row r="18" spans="1:13" x14ac:dyDescent="0.25">
      <c r="A18" s="63" t="s">
        <v>66</v>
      </c>
      <c r="B18" s="64">
        <v>3361148.47</v>
      </c>
      <c r="C18" s="64">
        <v>2939970.14</v>
      </c>
      <c r="D18" s="64">
        <v>3361148.47</v>
      </c>
      <c r="E18" s="65">
        <v>2914006.39</v>
      </c>
      <c r="F18" s="64">
        <v>3361148.47</v>
      </c>
      <c r="G18" s="65">
        <v>4024889.58</v>
      </c>
      <c r="H18" s="64">
        <v>3361148.47</v>
      </c>
      <c r="I18" s="64">
        <f>2929171.29+358716.74</f>
        <v>3287888.0300000003</v>
      </c>
      <c r="J18" s="66">
        <f t="shared" ref="J18:K20" si="0">+B18+D18+F18+H18</f>
        <v>13444593.880000001</v>
      </c>
      <c r="K18" s="66">
        <f t="shared" si="0"/>
        <v>13166754.140000001</v>
      </c>
      <c r="L18" s="67"/>
      <c r="M18" s="67"/>
    </row>
    <row r="19" spans="1:13" x14ac:dyDescent="0.25">
      <c r="A19" s="63" t="s">
        <v>167</v>
      </c>
      <c r="B19" s="16">
        <v>551427.17000000004</v>
      </c>
      <c r="C19" s="16"/>
      <c r="D19" s="16">
        <v>5633937.5599999996</v>
      </c>
      <c r="E19" s="65">
        <v>135617.67000000001</v>
      </c>
      <c r="F19" s="16">
        <v>848726.38</v>
      </c>
      <c r="G19" s="65">
        <v>1618801.75</v>
      </c>
      <c r="H19" s="16">
        <v>606473.63</v>
      </c>
      <c r="I19" s="64">
        <v>1614363.41</v>
      </c>
      <c r="J19" s="66">
        <f t="shared" si="0"/>
        <v>7640564.7399999993</v>
      </c>
      <c r="K19" s="66">
        <f t="shared" si="0"/>
        <v>3368782.83</v>
      </c>
      <c r="L19" s="67"/>
      <c r="M19" s="67"/>
    </row>
    <row r="20" spans="1:13" ht="15.75" hidden="1" x14ac:dyDescent="0.3">
      <c r="A20" s="63" t="s">
        <v>91</v>
      </c>
      <c r="B20" s="16"/>
      <c r="C20" s="68"/>
      <c r="D20" s="16"/>
      <c r="E20" s="13"/>
      <c r="F20" s="16"/>
      <c r="G20" s="68"/>
      <c r="H20" s="16"/>
      <c r="I20" s="64"/>
      <c r="J20" s="66">
        <f t="shared" si="0"/>
        <v>0</v>
      </c>
      <c r="K20" s="66">
        <f t="shared" si="0"/>
        <v>0</v>
      </c>
      <c r="L20" s="67"/>
      <c r="M20" s="67"/>
    </row>
    <row r="21" spans="1:13" x14ac:dyDescent="0.25">
      <c r="A21" s="63" t="s">
        <v>92</v>
      </c>
      <c r="B21" s="25">
        <f t="shared" ref="B21:K21" si="1">SUM(B18:B20)</f>
        <v>3912575.64</v>
      </c>
      <c r="C21" s="25">
        <f t="shared" si="1"/>
        <v>2939970.14</v>
      </c>
      <c r="D21" s="25">
        <f t="shared" si="1"/>
        <v>8995086.0299999993</v>
      </c>
      <c r="E21" s="25">
        <f t="shared" si="1"/>
        <v>3049624.06</v>
      </c>
      <c r="F21" s="25">
        <f t="shared" si="1"/>
        <v>4209874.8500000006</v>
      </c>
      <c r="G21" s="25">
        <f t="shared" si="1"/>
        <v>5643691.3300000001</v>
      </c>
      <c r="H21" s="25">
        <f t="shared" si="1"/>
        <v>3967622.1</v>
      </c>
      <c r="I21" s="25">
        <f t="shared" si="1"/>
        <v>4902251.4400000004</v>
      </c>
      <c r="J21" s="25">
        <f t="shared" si="1"/>
        <v>21085158.620000001</v>
      </c>
      <c r="K21" s="25">
        <f t="shared" si="1"/>
        <v>16535536.970000001</v>
      </c>
      <c r="L21" s="70"/>
      <c r="M21" s="67"/>
    </row>
    <row r="22" spans="1:13" x14ac:dyDescent="0.25">
      <c r="A22" s="22"/>
      <c r="B22" s="71"/>
      <c r="C22" s="72"/>
      <c r="D22" s="72"/>
      <c r="E22" s="72"/>
      <c r="F22" s="72"/>
      <c r="G22" s="72"/>
      <c r="H22" s="72"/>
      <c r="I22" s="72"/>
      <c r="J22" s="73"/>
      <c r="K22" s="72"/>
      <c r="L22" s="74"/>
      <c r="M22" s="144"/>
    </row>
    <row r="23" spans="1:13" ht="15" customHeight="1" x14ac:dyDescent="0.25">
      <c r="A23" s="378" t="s">
        <v>168</v>
      </c>
      <c r="B23" s="378"/>
      <c r="C23" s="378"/>
      <c r="D23" s="378"/>
      <c r="E23" s="378"/>
      <c r="F23" s="378"/>
      <c r="G23" s="378"/>
      <c r="H23" s="378"/>
      <c r="I23" s="378"/>
      <c r="J23" s="378"/>
      <c r="K23" s="378"/>
      <c r="L23" s="75"/>
      <c r="M23" s="252"/>
    </row>
    <row r="24" spans="1:13" ht="15" customHeight="1" x14ac:dyDescent="0.25">
      <c r="A24" s="79"/>
      <c r="B24" s="79"/>
      <c r="C24" s="79"/>
      <c r="D24" s="79"/>
      <c r="E24" s="79"/>
      <c r="F24" s="79"/>
      <c r="G24" s="79"/>
      <c r="H24" s="79"/>
      <c r="I24" s="79"/>
      <c r="J24" s="79"/>
      <c r="K24" s="79"/>
      <c r="L24" s="75"/>
      <c r="M24" s="252"/>
    </row>
    <row r="25" spans="1:13" ht="15" customHeight="1" x14ac:dyDescent="0.25">
      <c r="A25" s="364" t="s">
        <v>165</v>
      </c>
      <c r="B25" s="367" t="s">
        <v>93</v>
      </c>
      <c r="C25" s="367"/>
      <c r="D25" s="368" t="s">
        <v>94</v>
      </c>
      <c r="E25" s="368"/>
      <c r="F25" s="368" t="s">
        <v>63</v>
      </c>
      <c r="G25" s="368"/>
      <c r="H25" s="367" t="s">
        <v>64</v>
      </c>
      <c r="I25" s="367"/>
      <c r="J25" s="368" t="s">
        <v>88</v>
      </c>
      <c r="K25" s="368"/>
      <c r="L25" s="75"/>
      <c r="M25" s="252"/>
    </row>
    <row r="26" spans="1:13" ht="15" customHeight="1" x14ac:dyDescent="0.25">
      <c r="A26" s="365"/>
      <c r="B26" s="262" t="s">
        <v>166</v>
      </c>
      <c r="C26" s="250" t="s">
        <v>90</v>
      </c>
      <c r="D26" s="262" t="s">
        <v>166</v>
      </c>
      <c r="E26" s="250" t="s">
        <v>90</v>
      </c>
      <c r="F26" s="262" t="s">
        <v>166</v>
      </c>
      <c r="G26" s="250" t="s">
        <v>90</v>
      </c>
      <c r="H26" s="262" t="s">
        <v>166</v>
      </c>
      <c r="I26" s="250" t="s">
        <v>90</v>
      </c>
      <c r="J26" s="262" t="s">
        <v>166</v>
      </c>
      <c r="K26" s="250" t="s">
        <v>90</v>
      </c>
      <c r="L26" s="75"/>
      <c r="M26" s="252"/>
    </row>
    <row r="27" spans="1:13" ht="15" customHeight="1" x14ac:dyDescent="0.25">
      <c r="A27" s="63" t="s">
        <v>66</v>
      </c>
      <c r="B27" s="65">
        <v>3361148.47</v>
      </c>
      <c r="C27" s="65">
        <v>3300467.39</v>
      </c>
      <c r="D27" s="64">
        <v>3361148.47</v>
      </c>
      <c r="E27" s="65">
        <v>3380648.22</v>
      </c>
      <c r="F27" s="64">
        <v>6070495.4699999997</v>
      </c>
      <c r="G27" s="16">
        <v>5696595.4000000004</v>
      </c>
      <c r="H27" s="64">
        <v>3361148.47</v>
      </c>
      <c r="I27" s="65">
        <v>3755859.32</v>
      </c>
      <c r="J27" s="66">
        <f>+B27+D27+F27+H27</f>
        <v>16153940.880000001</v>
      </c>
      <c r="K27" s="66">
        <f>+C27+E27+G27+I27</f>
        <v>16133570.330000002</v>
      </c>
      <c r="L27" s="75"/>
      <c r="M27" s="252"/>
    </row>
    <row r="28" spans="1:13" ht="15" customHeight="1" x14ac:dyDescent="0.25">
      <c r="A28" s="63" t="s">
        <v>167</v>
      </c>
      <c r="B28" s="16">
        <v>4888282.28</v>
      </c>
      <c r="C28" s="16">
        <v>1554870.23</v>
      </c>
      <c r="D28" s="16">
        <v>17602011.010000002</v>
      </c>
      <c r="E28" s="16">
        <v>3625974.83</v>
      </c>
      <c r="F28" s="16">
        <v>806742.88</v>
      </c>
      <c r="G28" s="16">
        <v>5272466.1399999997</v>
      </c>
      <c r="H28" s="16">
        <v>571974.38</v>
      </c>
      <c r="I28" s="64">
        <v>2562957.02</v>
      </c>
      <c r="J28" s="66">
        <f>+B28+D28+F28+H28</f>
        <v>23869010.550000001</v>
      </c>
      <c r="K28" s="66">
        <f>+C28+E28+G28+I28</f>
        <v>13016268.219999999</v>
      </c>
      <c r="L28" s="75"/>
      <c r="M28" s="252"/>
    </row>
    <row r="29" spans="1:13" ht="15" customHeight="1" x14ac:dyDescent="0.25">
      <c r="A29" s="63" t="s">
        <v>92</v>
      </c>
      <c r="B29" s="25">
        <f t="shared" ref="B29:K29" si="2">SUM(B27:B28)</f>
        <v>8249430.75</v>
      </c>
      <c r="C29" s="25">
        <f t="shared" si="2"/>
        <v>4855337.62</v>
      </c>
      <c r="D29" s="25">
        <f t="shared" si="2"/>
        <v>20963159.48</v>
      </c>
      <c r="E29" s="25">
        <f t="shared" si="2"/>
        <v>7006623.0500000007</v>
      </c>
      <c r="F29" s="25">
        <f t="shared" si="2"/>
        <v>6877238.3499999996</v>
      </c>
      <c r="G29" s="25">
        <f t="shared" si="2"/>
        <v>10969061.539999999</v>
      </c>
      <c r="H29" s="25">
        <f t="shared" si="2"/>
        <v>3933122.85</v>
      </c>
      <c r="I29" s="25">
        <f t="shared" si="2"/>
        <v>6318816.3399999999</v>
      </c>
      <c r="J29" s="69">
        <f t="shared" si="2"/>
        <v>40022951.43</v>
      </c>
      <c r="K29" s="69">
        <f t="shared" si="2"/>
        <v>29149838.550000001</v>
      </c>
      <c r="L29" s="75"/>
      <c r="M29" s="252"/>
    </row>
    <row r="30" spans="1:13" ht="15" customHeight="1" x14ac:dyDescent="0.25">
      <c r="A30" s="76"/>
      <c r="B30" s="77"/>
      <c r="C30" s="77"/>
      <c r="D30" s="77"/>
      <c r="E30" s="77"/>
      <c r="F30" s="77"/>
      <c r="G30" s="77"/>
      <c r="H30" s="77"/>
      <c r="I30" s="77"/>
      <c r="J30" s="78"/>
      <c r="K30" s="78"/>
      <c r="L30" s="75"/>
      <c r="M30" s="252"/>
    </row>
    <row r="31" spans="1:13" ht="15" customHeight="1" x14ac:dyDescent="0.25">
      <c r="A31" s="76"/>
      <c r="B31" s="77"/>
      <c r="C31" s="77"/>
      <c r="D31" s="77"/>
      <c r="E31" s="77"/>
      <c r="F31" s="77"/>
      <c r="G31" s="77"/>
      <c r="H31" s="77"/>
      <c r="I31" s="77"/>
      <c r="J31" s="78"/>
      <c r="K31" s="78"/>
      <c r="L31" s="75"/>
      <c r="M31" s="252"/>
    </row>
    <row r="32" spans="1:13" ht="15" customHeight="1" x14ac:dyDescent="0.25">
      <c r="A32" s="378" t="s">
        <v>169</v>
      </c>
      <c r="B32" s="378"/>
      <c r="C32" s="378"/>
      <c r="D32" s="378"/>
      <c r="E32" s="378"/>
      <c r="F32" s="378"/>
      <c r="G32" s="378"/>
      <c r="H32" s="378"/>
      <c r="I32" s="378"/>
      <c r="J32" s="378"/>
      <c r="K32" s="378"/>
      <c r="L32" s="75"/>
      <c r="M32" s="252"/>
    </row>
    <row r="33" spans="1:13" ht="9" customHeight="1" x14ac:dyDescent="0.25">
      <c r="A33" s="79"/>
      <c r="B33" s="79"/>
      <c r="C33" s="79"/>
      <c r="D33" s="79"/>
      <c r="E33" s="79"/>
      <c r="F33" s="79"/>
      <c r="G33" s="79"/>
      <c r="H33" s="79"/>
      <c r="I33" s="79"/>
      <c r="J33" s="79"/>
      <c r="K33" s="79"/>
      <c r="L33" s="75"/>
      <c r="M33" s="252"/>
    </row>
    <row r="34" spans="1:13" ht="15" customHeight="1" x14ac:dyDescent="0.25">
      <c r="A34" s="364" t="s">
        <v>165</v>
      </c>
      <c r="B34" s="367" t="s">
        <v>65</v>
      </c>
      <c r="C34" s="367"/>
      <c r="D34" s="368" t="s">
        <v>95</v>
      </c>
      <c r="E34" s="368"/>
      <c r="F34" s="368" t="s">
        <v>96</v>
      </c>
      <c r="G34" s="368"/>
      <c r="H34" s="367" t="s">
        <v>97</v>
      </c>
      <c r="I34" s="367"/>
      <c r="J34" s="368" t="s">
        <v>88</v>
      </c>
      <c r="K34" s="368"/>
      <c r="L34" s="75"/>
      <c r="M34" s="252"/>
    </row>
    <row r="35" spans="1:13" ht="15" customHeight="1" x14ac:dyDescent="0.25">
      <c r="A35" s="365"/>
      <c r="B35" s="262" t="s">
        <v>166</v>
      </c>
      <c r="C35" s="250" t="s">
        <v>90</v>
      </c>
      <c r="D35" s="262" t="s">
        <v>166</v>
      </c>
      <c r="E35" s="250" t="s">
        <v>90</v>
      </c>
      <c r="F35" s="262" t="s">
        <v>166</v>
      </c>
      <c r="G35" s="250" t="s">
        <v>90</v>
      </c>
      <c r="H35" s="262" t="s">
        <v>166</v>
      </c>
      <c r="I35" s="250" t="s">
        <v>90</v>
      </c>
      <c r="J35" s="262" t="s">
        <v>166</v>
      </c>
      <c r="K35" s="250" t="s">
        <v>90</v>
      </c>
      <c r="L35" s="75"/>
      <c r="M35" s="252"/>
    </row>
    <row r="36" spans="1:13" ht="15" customHeight="1" x14ac:dyDescent="0.25">
      <c r="A36" s="63" t="s">
        <v>66</v>
      </c>
      <c r="B36" s="65">
        <v>3361148.47</v>
      </c>
      <c r="C36" s="64">
        <v>3372846.06</v>
      </c>
      <c r="D36" s="65">
        <v>3361148.47</v>
      </c>
      <c r="E36" s="16">
        <v>3381156.64</v>
      </c>
      <c r="F36" s="65"/>
      <c r="G36" s="16"/>
      <c r="H36" s="65"/>
      <c r="I36" s="16"/>
      <c r="J36" s="66">
        <f>+B36+D36+F36+H36</f>
        <v>6722296.9400000004</v>
      </c>
      <c r="K36" s="66">
        <f>+C36+E36+G36+I36</f>
        <v>6754002.7000000002</v>
      </c>
      <c r="L36" s="75"/>
      <c r="M36" s="252"/>
    </row>
    <row r="37" spans="1:13" ht="15" customHeight="1" x14ac:dyDescent="0.25">
      <c r="A37" s="63" t="s">
        <v>167</v>
      </c>
      <c r="B37" s="16">
        <v>534123.14</v>
      </c>
      <c r="C37" s="16">
        <f>3829895.75+21000</f>
        <v>3850895.75</v>
      </c>
      <c r="D37" s="16">
        <f>629772.57</f>
        <v>629772.56999999995</v>
      </c>
      <c r="E37" s="16">
        <v>2347200.0699999998</v>
      </c>
      <c r="F37" s="16"/>
      <c r="G37" s="16"/>
      <c r="H37" s="16"/>
      <c r="I37" s="16"/>
      <c r="J37" s="66">
        <f>+B37+D37+F37+H37</f>
        <v>1163895.71</v>
      </c>
      <c r="K37" s="66">
        <f>+C37+E37+G37+I37</f>
        <v>6198095.8200000003</v>
      </c>
      <c r="L37" s="75"/>
      <c r="M37" s="252"/>
    </row>
    <row r="38" spans="1:13" ht="15" customHeight="1" x14ac:dyDescent="0.25">
      <c r="A38" s="63" t="s">
        <v>92</v>
      </c>
      <c r="B38" s="25">
        <f t="shared" ref="B38:K38" si="3">SUM(B36:B37)</f>
        <v>3895271.6100000003</v>
      </c>
      <c r="C38" s="25">
        <f t="shared" si="3"/>
        <v>7223741.8100000005</v>
      </c>
      <c r="D38" s="25">
        <f t="shared" si="3"/>
        <v>3990921.04</v>
      </c>
      <c r="E38" s="25">
        <f t="shared" si="3"/>
        <v>5728356.71</v>
      </c>
      <c r="F38" s="25">
        <f t="shared" si="3"/>
        <v>0</v>
      </c>
      <c r="G38" s="25">
        <f t="shared" si="3"/>
        <v>0</v>
      </c>
      <c r="H38" s="25">
        <f t="shared" si="3"/>
        <v>0</v>
      </c>
      <c r="I38" s="25">
        <f t="shared" si="3"/>
        <v>0</v>
      </c>
      <c r="J38" s="69">
        <f t="shared" si="3"/>
        <v>7886192.6500000004</v>
      </c>
      <c r="K38" s="69">
        <f t="shared" si="3"/>
        <v>12952098.52</v>
      </c>
      <c r="L38" s="75"/>
      <c r="M38" s="252"/>
    </row>
    <row r="39" spans="1:13" ht="15" customHeight="1" x14ac:dyDescent="0.25">
      <c r="A39" s="76"/>
      <c r="B39" s="77"/>
      <c r="C39" s="77"/>
      <c r="D39" s="77"/>
      <c r="E39" s="77"/>
      <c r="F39" s="77"/>
      <c r="G39" s="77"/>
      <c r="H39" s="77"/>
      <c r="I39" s="77"/>
      <c r="J39" s="78"/>
      <c r="K39" s="78"/>
      <c r="L39" s="75"/>
      <c r="M39" s="252"/>
    </row>
    <row r="40" spans="1:13" ht="15" customHeight="1" x14ac:dyDescent="0.25">
      <c r="A40" s="263" t="s">
        <v>170</v>
      </c>
      <c r="B40" s="264"/>
      <c r="C40" s="265"/>
      <c r="D40" s="265"/>
      <c r="E40" s="265"/>
      <c r="F40" s="265"/>
      <c r="G40" s="265"/>
      <c r="H40" s="265"/>
      <c r="I40" s="265"/>
      <c r="J40" s="265"/>
      <c r="K40" s="265"/>
      <c r="L40" s="75"/>
      <c r="M40" s="252"/>
    </row>
    <row r="41" spans="1:13" ht="15" customHeight="1" x14ac:dyDescent="0.25">
      <c r="A41" s="364" t="s">
        <v>83</v>
      </c>
      <c r="B41" s="367" t="s">
        <v>171</v>
      </c>
      <c r="C41" s="367"/>
      <c r="D41" s="265"/>
      <c r="E41" s="265"/>
      <c r="F41" s="265"/>
      <c r="G41" s="265"/>
      <c r="H41" s="265"/>
      <c r="I41" s="265"/>
      <c r="J41" s="265"/>
      <c r="K41" s="265"/>
      <c r="L41" s="75"/>
      <c r="M41" s="252"/>
    </row>
    <row r="42" spans="1:13" ht="15" customHeight="1" x14ac:dyDescent="0.25">
      <c r="A42" s="365"/>
      <c r="B42" s="262" t="s">
        <v>89</v>
      </c>
      <c r="C42" s="250" t="s">
        <v>90</v>
      </c>
      <c r="D42" s="265"/>
      <c r="E42" s="265"/>
      <c r="F42" s="265"/>
      <c r="G42" s="265"/>
      <c r="H42" s="265"/>
      <c r="I42" s="265"/>
      <c r="J42" s="265"/>
      <c r="K42" s="265"/>
      <c r="L42" s="75"/>
      <c r="M42" s="252"/>
    </row>
    <row r="43" spans="1:13" ht="15" customHeight="1" x14ac:dyDescent="0.25">
      <c r="A43" s="63" t="s">
        <v>66</v>
      </c>
      <c r="B43" s="64">
        <f>+J18+J27+J36</f>
        <v>36320831.700000003</v>
      </c>
      <c r="C43" s="64">
        <f>+K18+K27+K36</f>
        <v>36054327.170000002</v>
      </c>
      <c r="D43" s="265"/>
      <c r="E43" s="265"/>
      <c r="F43" s="265"/>
      <c r="G43" s="265"/>
      <c r="H43" s="265"/>
      <c r="I43" s="265"/>
      <c r="J43" s="265"/>
      <c r="K43" s="265"/>
      <c r="L43" s="75"/>
      <c r="M43" s="252"/>
    </row>
    <row r="44" spans="1:13" ht="15" customHeight="1" x14ac:dyDescent="0.25">
      <c r="A44" s="63" t="s">
        <v>167</v>
      </c>
      <c r="B44" s="64">
        <f>+J19+J28+J37</f>
        <v>32673471</v>
      </c>
      <c r="C44" s="64">
        <f>+K19+K28+K37</f>
        <v>22583146.869999997</v>
      </c>
      <c r="D44" s="265"/>
      <c r="E44" s="265"/>
      <c r="F44" s="265"/>
      <c r="G44" s="265"/>
      <c r="H44" s="265"/>
      <c r="I44" s="265"/>
      <c r="J44" s="265"/>
      <c r="K44" s="265"/>
      <c r="L44" s="75"/>
      <c r="M44" s="252"/>
    </row>
    <row r="45" spans="1:13" ht="15" customHeight="1" thickBot="1" x14ac:dyDescent="0.3">
      <c r="A45" s="63" t="s">
        <v>92</v>
      </c>
      <c r="B45" s="266">
        <f>SUM(B43:B44)</f>
        <v>68994302.700000003</v>
      </c>
      <c r="C45" s="267">
        <f>SUM(C43:C44)</f>
        <v>58637474.039999999</v>
      </c>
      <c r="D45" s="265"/>
      <c r="E45" s="265"/>
      <c r="F45" s="265"/>
      <c r="G45" s="265"/>
      <c r="H45" s="265"/>
      <c r="I45" s="265"/>
      <c r="J45" s="265"/>
      <c r="K45" s="265"/>
      <c r="L45" s="75"/>
      <c r="M45" s="252"/>
    </row>
    <row r="46" spans="1:13" ht="15.75" thickTop="1" x14ac:dyDescent="0.25">
      <c r="A46" s="268"/>
      <c r="B46" s="264"/>
      <c r="C46" s="269"/>
      <c r="D46" s="265"/>
      <c r="E46" s="265"/>
      <c r="F46" s="265"/>
      <c r="G46" s="265"/>
      <c r="H46" s="265"/>
      <c r="I46" s="265"/>
      <c r="J46" s="265"/>
      <c r="K46" s="265"/>
      <c r="L46" s="75"/>
      <c r="M46" s="252"/>
    </row>
    <row r="47" spans="1:13" x14ac:dyDescent="0.25">
      <c r="A47" s="268"/>
      <c r="B47" s="270"/>
      <c r="C47" s="269"/>
      <c r="D47" s="22"/>
      <c r="E47" s="22"/>
      <c r="F47" s="22"/>
      <c r="G47" s="22"/>
      <c r="H47" s="22"/>
      <c r="I47" s="22"/>
      <c r="J47" s="22"/>
      <c r="K47" s="22"/>
    </row>
    <row r="48" spans="1:13" x14ac:dyDescent="0.25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</row>
    <row r="49" spans="1:11" x14ac:dyDescent="0.25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</row>
    <row r="50" spans="1:11" x14ac:dyDescent="0.25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</row>
    <row r="51" spans="1:11" x14ac:dyDescent="0.25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</row>
    <row r="52" spans="1:11" x14ac:dyDescent="0.25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</row>
    <row r="69" spans="1:11" x14ac:dyDescent="0.25">
      <c r="A69" s="46" t="s">
        <v>53</v>
      </c>
      <c r="C69" s="133" t="s">
        <v>79</v>
      </c>
      <c r="D69" s="133"/>
      <c r="E69" s="133"/>
      <c r="F69" s="28" t="s">
        <v>76</v>
      </c>
      <c r="H69" t="s">
        <v>59</v>
      </c>
    </row>
    <row r="70" spans="1:11" x14ac:dyDescent="0.25">
      <c r="C70" s="349" t="s">
        <v>77</v>
      </c>
      <c r="D70" s="349"/>
      <c r="E70" s="349"/>
      <c r="F70" s="28"/>
      <c r="G70" s="28"/>
      <c r="H70" s="28" t="s">
        <v>156</v>
      </c>
      <c r="I70" s="28"/>
      <c r="J70" s="28"/>
      <c r="K70" s="28"/>
    </row>
    <row r="71" spans="1:11" x14ac:dyDescent="0.25">
      <c r="C71" s="349" t="s">
        <v>98</v>
      </c>
      <c r="D71" s="349"/>
      <c r="E71" s="349"/>
      <c r="F71" s="28"/>
      <c r="G71" s="28"/>
      <c r="H71" s="28" t="s">
        <v>157</v>
      </c>
      <c r="I71" s="28"/>
      <c r="J71" s="28"/>
      <c r="K71" s="28"/>
    </row>
    <row r="72" spans="1:11" x14ac:dyDescent="0.25">
      <c r="A72" s="46" t="s">
        <v>58</v>
      </c>
      <c r="C72" s="28" t="s">
        <v>195</v>
      </c>
      <c r="G72" s="48"/>
      <c r="H72" s="48"/>
      <c r="I72" s="48"/>
    </row>
  </sheetData>
  <mergeCells count="30">
    <mergeCell ref="A41:A42"/>
    <mergeCell ref="B41:C41"/>
    <mergeCell ref="C70:E70"/>
    <mergeCell ref="C71:E71"/>
    <mergeCell ref="A32:K32"/>
    <mergeCell ref="A34:A35"/>
    <mergeCell ref="B34:C34"/>
    <mergeCell ref="D34:E34"/>
    <mergeCell ref="F34:G34"/>
    <mergeCell ref="H34:I34"/>
    <mergeCell ref="J34:K34"/>
    <mergeCell ref="A23:K23"/>
    <mergeCell ref="A25:A26"/>
    <mergeCell ref="B25:C25"/>
    <mergeCell ref="D25:E25"/>
    <mergeCell ref="F25:G25"/>
    <mergeCell ref="H25:I25"/>
    <mergeCell ref="J25:K25"/>
    <mergeCell ref="J16:K16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</mergeCells>
  <hyperlinks>
    <hyperlink ref="A12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17"/>
  <sheetViews>
    <sheetView topLeftCell="A189" workbookViewId="0">
      <selection activeCell="D198" sqref="D198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4" width="5.710937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70" width="5.710937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6" width="5.710937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2" width="5.710937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8" width="5.710937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4" width="5.710937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50" width="5.710937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6" width="5.710937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2" width="5.710937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8" width="5.710937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4" width="5.710937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30" width="5.710937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6" width="5.710937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2" width="5.710937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8" width="5.710937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4" width="5.710937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10" width="5.710937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6" width="5.710937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2" width="5.710937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8" width="5.710937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4" width="5.710937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90" width="5.710937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6" width="5.710937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2" width="5.710937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8" width="5.710937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4" width="5.710937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70" width="5.710937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6" width="5.710937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2" width="5.710937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8" width="5.710937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4" width="5.710937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50" width="5.710937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6" width="5.710937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2" width="5.710937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8" width="5.710937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4" width="5.710937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30" width="5.710937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6" width="5.710937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2" width="5.710937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8" width="5.710937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4" width="5.710937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10" width="5.710937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6" width="5.710937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2" width="5.710937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8" width="5.710937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4" width="5.710937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90" width="5.710937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6" width="5.710937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2" width="5.710937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8" width="5.710937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4" width="5.710937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70" width="5.710937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6" width="5.710937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2" width="5.710937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8" width="5.710937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4" width="5.710937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50" width="5.710937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6" width="5.710937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2" width="5.710937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8" width="5.710937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4" width="5.710937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30" width="5.710937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6" width="5.710937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2" width="5.710937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331" t="s">
        <v>142</v>
      </c>
      <c r="L8" s="332"/>
    </row>
    <row r="10" spans="1:19" x14ac:dyDescent="0.25">
      <c r="A10" s="333" t="s">
        <v>1</v>
      </c>
      <c r="B10" s="333"/>
      <c r="C10" s="333"/>
      <c r="D10" s="333"/>
      <c r="E10" s="333"/>
      <c r="F10" s="333"/>
      <c r="G10" s="333"/>
      <c r="H10" s="333"/>
      <c r="I10" s="333"/>
      <c r="J10" s="333"/>
      <c r="K10" s="333"/>
      <c r="L10" s="333"/>
      <c r="M10" s="130"/>
      <c r="N10" s="130"/>
      <c r="O10" s="130"/>
      <c r="P10" s="130"/>
      <c r="Q10" s="130"/>
      <c r="R10" s="130"/>
      <c r="S10" s="130"/>
    </row>
    <row r="11" spans="1:19" x14ac:dyDescent="0.25">
      <c r="A11" s="334" t="s">
        <v>2</v>
      </c>
      <c r="B11" s="334"/>
      <c r="C11" s="334"/>
      <c r="D11" s="334"/>
      <c r="E11" s="334"/>
      <c r="F11" s="334"/>
      <c r="G11" s="334"/>
      <c r="H11" s="334"/>
      <c r="I11" s="334"/>
      <c r="J11" s="334"/>
      <c r="K11" s="334"/>
      <c r="L11" s="334"/>
      <c r="M11" s="130"/>
      <c r="N11" s="130"/>
      <c r="O11" s="130"/>
      <c r="P11" s="130"/>
      <c r="Q11" s="130"/>
      <c r="R11" s="130"/>
      <c r="S11" s="130"/>
    </row>
    <row r="12" spans="1:19" x14ac:dyDescent="0.25">
      <c r="A12" s="335" t="s">
        <v>3</v>
      </c>
      <c r="B12" s="334"/>
      <c r="C12" s="334"/>
      <c r="D12" s="334"/>
      <c r="E12" s="334"/>
      <c r="F12" s="334"/>
      <c r="G12" s="334"/>
      <c r="H12" s="334"/>
      <c r="I12" s="334"/>
      <c r="J12" s="334"/>
      <c r="K12" s="334"/>
      <c r="L12" s="334"/>
      <c r="M12" s="130"/>
      <c r="N12" s="130"/>
      <c r="O12" s="130"/>
      <c r="P12" s="130"/>
      <c r="Q12" s="130"/>
      <c r="R12" s="130"/>
      <c r="S12" s="130"/>
    </row>
    <row r="13" spans="1:19" x14ac:dyDescent="0.25">
      <c r="A13" s="245"/>
      <c r="B13" s="245"/>
      <c r="C13" s="245"/>
      <c r="D13" s="245"/>
      <c r="E13" s="245"/>
      <c r="F13" s="245"/>
      <c r="G13" s="245"/>
      <c r="H13" s="245"/>
      <c r="I13" s="245"/>
      <c r="J13" s="245"/>
      <c r="K13" s="245"/>
      <c r="L13" s="245"/>
      <c r="M13" s="245"/>
      <c r="N13" s="245"/>
      <c r="O13" s="245"/>
      <c r="P13" s="245"/>
      <c r="Q13" s="245"/>
      <c r="R13" s="245"/>
      <c r="S13" s="245"/>
    </row>
    <row r="14" spans="1:19" ht="16.5" thickBot="1" x14ac:dyDescent="0.3">
      <c r="A14" s="336" t="s">
        <v>143</v>
      </c>
      <c r="B14" s="336"/>
      <c r="C14" s="336"/>
      <c r="D14" s="336"/>
      <c r="E14" s="336"/>
      <c r="F14" s="336"/>
      <c r="G14" s="336"/>
      <c r="H14" s="336"/>
      <c r="I14" s="336"/>
      <c r="J14" s="336"/>
      <c r="K14" s="336"/>
      <c r="L14" s="336"/>
      <c r="M14" s="131"/>
      <c r="N14" s="131"/>
      <c r="O14" s="131"/>
      <c r="P14" s="131"/>
      <c r="Q14" s="131"/>
      <c r="R14" s="131"/>
      <c r="S14" s="131"/>
    </row>
    <row r="15" spans="1:19" ht="30.75" customHeight="1" thickBot="1" x14ac:dyDescent="0.35">
      <c r="A15" s="2" t="s">
        <v>4</v>
      </c>
      <c r="B15" s="3" t="s">
        <v>144</v>
      </c>
      <c r="C15" s="343" t="s">
        <v>6</v>
      </c>
      <c r="D15" s="344"/>
      <c r="E15" s="343" t="s">
        <v>7</v>
      </c>
      <c r="F15" s="345"/>
      <c r="G15" s="343" t="s">
        <v>8</v>
      </c>
      <c r="H15" s="344"/>
      <c r="I15" s="343" t="s">
        <v>9</v>
      </c>
      <c r="J15" s="344"/>
      <c r="K15" s="346" t="s">
        <v>10</v>
      </c>
      <c r="L15" s="347"/>
      <c r="M15" s="244"/>
      <c r="N15" s="337"/>
      <c r="O15" s="337"/>
      <c r="P15" s="337"/>
      <c r="Q15" s="337"/>
      <c r="R15" s="337"/>
      <c r="S15" s="337"/>
    </row>
    <row r="16" spans="1:19" ht="15.75" x14ac:dyDescent="0.3">
      <c r="A16" s="181"/>
      <c r="B16" s="136"/>
      <c r="C16" s="53" t="s">
        <v>145</v>
      </c>
      <c r="D16" s="53" t="s">
        <v>146</v>
      </c>
      <c r="E16" s="53" t="s">
        <v>145</v>
      </c>
      <c r="F16" s="53" t="s">
        <v>146</v>
      </c>
      <c r="G16" s="53" t="s">
        <v>145</v>
      </c>
      <c r="H16" s="53" t="s">
        <v>146</v>
      </c>
      <c r="I16" s="53" t="s">
        <v>145</v>
      </c>
      <c r="J16" s="53" t="s">
        <v>146</v>
      </c>
      <c r="K16" s="53" t="s">
        <v>145</v>
      </c>
      <c r="L16" s="182" t="s">
        <v>146</v>
      </c>
      <c r="M16" s="132"/>
      <c r="N16" s="244"/>
      <c r="O16" s="132"/>
      <c r="P16" s="244"/>
      <c r="Q16" s="132"/>
      <c r="R16" s="244"/>
      <c r="S16" s="132"/>
    </row>
    <row r="17" spans="1:19" ht="15.75" x14ac:dyDescent="0.3">
      <c r="A17" s="183"/>
      <c r="B17" s="5" t="s">
        <v>13</v>
      </c>
      <c r="C17" s="54"/>
      <c r="D17" s="54"/>
      <c r="E17" s="54"/>
      <c r="F17" s="54"/>
      <c r="G17" s="54"/>
      <c r="H17" s="54"/>
      <c r="I17" s="54"/>
      <c r="J17" s="54"/>
      <c r="K17" s="54"/>
      <c r="L17" s="184"/>
      <c r="M17" s="132"/>
      <c r="N17" s="244"/>
      <c r="O17" s="132"/>
      <c r="P17" s="244"/>
      <c r="Q17" s="132"/>
      <c r="R17" s="244"/>
      <c r="S17" s="132"/>
    </row>
    <row r="18" spans="1:19" ht="15.75" x14ac:dyDescent="0.3">
      <c r="A18" s="185" t="s">
        <v>124</v>
      </c>
      <c r="B18" s="5" t="s">
        <v>147</v>
      </c>
      <c r="C18" s="25"/>
      <c r="D18" s="8"/>
      <c r="E18" s="8"/>
      <c r="F18" s="8"/>
      <c r="G18" s="8"/>
      <c r="H18" s="8"/>
      <c r="I18" s="8"/>
      <c r="J18" s="8"/>
      <c r="K18" s="8">
        <f>+C18+E18+G18+I18</f>
        <v>0</v>
      </c>
      <c r="L18" s="186">
        <f>+D18+F18+H18+J18</f>
        <v>0</v>
      </c>
      <c r="M18" s="133"/>
      <c r="N18" s="133"/>
      <c r="O18" s="133"/>
      <c r="P18" s="133"/>
      <c r="Q18" s="133"/>
      <c r="R18" s="133"/>
      <c r="S18" s="133"/>
    </row>
    <row r="19" spans="1:19" ht="15.75" x14ac:dyDescent="0.3">
      <c r="A19" s="185"/>
      <c r="B19" s="5" t="s">
        <v>148</v>
      </c>
      <c r="C19" s="25"/>
      <c r="D19" s="8"/>
      <c r="E19" s="8"/>
      <c r="F19" s="8"/>
      <c r="G19" s="8"/>
      <c r="H19" s="8">
        <v>0</v>
      </c>
      <c r="I19" s="8"/>
      <c r="J19" s="8">
        <v>0</v>
      </c>
      <c r="K19" s="8"/>
      <c r="L19" s="186">
        <f>+D19+F19+H19+J19</f>
        <v>0</v>
      </c>
      <c r="M19" s="133"/>
      <c r="N19" s="133"/>
      <c r="O19" s="133"/>
      <c r="P19" s="133"/>
      <c r="Q19" s="133"/>
      <c r="R19" s="133"/>
      <c r="S19" s="133"/>
    </row>
    <row r="20" spans="1:19" ht="15.75" x14ac:dyDescent="0.3">
      <c r="A20" s="185"/>
      <c r="B20" s="5" t="s">
        <v>125</v>
      </c>
      <c r="C20" s="25">
        <f>SUM(C18:C19)</f>
        <v>0</v>
      </c>
      <c r="D20" s="25">
        <f t="shared" ref="D20:L20" si="0">SUM(D18:D19)</f>
        <v>0</v>
      </c>
      <c r="E20" s="25">
        <f t="shared" si="0"/>
        <v>0</v>
      </c>
      <c r="F20" s="25">
        <f t="shared" si="0"/>
        <v>0</v>
      </c>
      <c r="G20" s="25">
        <f t="shared" si="0"/>
        <v>0</v>
      </c>
      <c r="H20" s="25">
        <f t="shared" si="0"/>
        <v>0</v>
      </c>
      <c r="I20" s="25">
        <f t="shared" si="0"/>
        <v>0</v>
      </c>
      <c r="J20" s="25">
        <f t="shared" si="0"/>
        <v>0</v>
      </c>
      <c r="K20" s="25">
        <f t="shared" si="0"/>
        <v>0</v>
      </c>
      <c r="L20" s="187">
        <f t="shared" si="0"/>
        <v>0</v>
      </c>
      <c r="M20" s="133"/>
      <c r="N20" s="133"/>
      <c r="O20" s="133"/>
      <c r="P20" s="133"/>
      <c r="Q20" s="133"/>
      <c r="R20" s="133"/>
      <c r="S20" s="133"/>
    </row>
    <row r="21" spans="1:19" ht="15.75" x14ac:dyDescent="0.3">
      <c r="A21" s="188"/>
      <c r="B21" s="10"/>
      <c r="C21" s="11"/>
      <c r="D21" s="9"/>
      <c r="E21" s="12"/>
      <c r="F21" s="12"/>
      <c r="G21" s="9"/>
      <c r="H21" s="12"/>
      <c r="I21" s="9"/>
      <c r="J21" s="12"/>
      <c r="K21" s="11"/>
      <c r="L21" s="139"/>
      <c r="M21" s="133"/>
      <c r="N21" s="133"/>
      <c r="O21" s="133"/>
      <c r="P21" s="133"/>
      <c r="Q21" s="133"/>
      <c r="R21" s="133"/>
      <c r="S21" s="133"/>
    </row>
    <row r="22" spans="1:19" ht="15.75" x14ac:dyDescent="0.3">
      <c r="A22" s="188"/>
      <c r="B22" s="10" t="s">
        <v>149</v>
      </c>
      <c r="C22" s="13"/>
      <c r="D22" s="13"/>
      <c r="E22" s="13"/>
      <c r="F22" s="13"/>
      <c r="G22" s="13"/>
      <c r="H22" s="13"/>
      <c r="I22" s="13"/>
      <c r="J22" s="13"/>
      <c r="K22" s="13"/>
      <c r="L22" s="138"/>
      <c r="M22" s="133"/>
      <c r="N22" s="133"/>
      <c r="O22" s="133"/>
      <c r="P22" s="133"/>
      <c r="Q22" s="133"/>
      <c r="R22" s="133"/>
      <c r="S22" s="133"/>
    </row>
    <row r="23" spans="1:19" x14ac:dyDescent="0.25">
      <c r="A23" s="189">
        <v>111</v>
      </c>
      <c r="B23" s="15" t="s">
        <v>15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f>+C23+E23+G23+I23</f>
        <v>0</v>
      </c>
      <c r="L23" s="190">
        <f>+D23+F23+H23+J23</f>
        <v>0</v>
      </c>
      <c r="M23" s="133"/>
      <c r="N23" s="133"/>
      <c r="O23" s="133"/>
      <c r="P23" s="133"/>
      <c r="Q23" s="133"/>
      <c r="R23" s="133"/>
      <c r="S23" s="133"/>
    </row>
    <row r="24" spans="1:19" x14ac:dyDescent="0.25">
      <c r="A24" s="178">
        <v>113</v>
      </c>
      <c r="B24" s="40" t="s">
        <v>150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6">
        <f t="shared" ref="K24:L39" si="1">+C24+E24+G24+I24</f>
        <v>0</v>
      </c>
      <c r="L24" s="141">
        <f t="shared" si="1"/>
        <v>0</v>
      </c>
      <c r="M24" s="133"/>
      <c r="N24" s="133"/>
      <c r="O24" s="133"/>
      <c r="P24" s="133"/>
      <c r="Q24" s="133"/>
      <c r="R24" s="133"/>
      <c r="S24" s="133"/>
    </row>
    <row r="25" spans="1:19" x14ac:dyDescent="0.25">
      <c r="A25" s="178">
        <v>122</v>
      </c>
      <c r="B25" s="40" t="s">
        <v>17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6">
        <f t="shared" si="1"/>
        <v>0</v>
      </c>
      <c r="L25" s="141">
        <f t="shared" si="1"/>
        <v>0</v>
      </c>
      <c r="M25" s="133"/>
      <c r="N25" s="133"/>
      <c r="O25" s="133"/>
      <c r="P25" s="133"/>
      <c r="Q25" s="133"/>
      <c r="R25" s="133"/>
      <c r="S25" s="133"/>
    </row>
    <row r="26" spans="1:19" x14ac:dyDescent="0.25">
      <c r="A26" s="178">
        <v>163</v>
      </c>
      <c r="B26" s="40" t="s">
        <v>18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6">
        <f t="shared" si="1"/>
        <v>0</v>
      </c>
      <c r="L26" s="141">
        <f t="shared" si="1"/>
        <v>0</v>
      </c>
      <c r="M26" s="133"/>
      <c r="N26" s="133"/>
      <c r="O26" s="133"/>
      <c r="P26" s="133"/>
      <c r="Q26" s="133"/>
      <c r="R26" s="133"/>
      <c r="S26" s="133"/>
    </row>
    <row r="27" spans="1:19" x14ac:dyDescent="0.25">
      <c r="A27" s="178">
        <v>168</v>
      </c>
      <c r="B27" s="40" t="s">
        <v>136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6">
        <f t="shared" si="1"/>
        <v>0</v>
      </c>
      <c r="L27" s="141">
        <f>+D27+F27+H27+J27</f>
        <v>0</v>
      </c>
      <c r="M27" s="133"/>
      <c r="N27" s="133"/>
      <c r="O27" s="133"/>
      <c r="P27" s="133"/>
      <c r="Q27" s="133"/>
      <c r="R27" s="133"/>
      <c r="S27" s="133"/>
    </row>
    <row r="28" spans="1:19" x14ac:dyDescent="0.25">
      <c r="A28" s="178">
        <v>169</v>
      </c>
      <c r="B28" s="40" t="s">
        <v>137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6">
        <f t="shared" si="1"/>
        <v>0</v>
      </c>
      <c r="L28" s="141">
        <f t="shared" si="1"/>
        <v>0</v>
      </c>
      <c r="M28" s="133"/>
      <c r="N28" s="133"/>
      <c r="O28" s="133"/>
      <c r="P28" s="133"/>
      <c r="Q28" s="133"/>
      <c r="R28" s="133"/>
      <c r="S28" s="133"/>
    </row>
    <row r="29" spans="1:19" x14ac:dyDescent="0.25">
      <c r="A29" s="178">
        <v>171</v>
      </c>
      <c r="B29" s="40" t="s">
        <v>138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6">
        <f t="shared" si="1"/>
        <v>0</v>
      </c>
      <c r="L29" s="141">
        <f t="shared" si="1"/>
        <v>0</v>
      </c>
      <c r="M29" s="133"/>
      <c r="N29" s="133"/>
      <c r="O29" s="133"/>
      <c r="P29" s="133"/>
      <c r="Q29" s="133"/>
      <c r="R29" s="133"/>
      <c r="S29" s="133"/>
    </row>
    <row r="30" spans="1:19" x14ac:dyDescent="0.25">
      <c r="A30" s="178">
        <v>174</v>
      </c>
      <c r="B30" s="40" t="s">
        <v>19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6">
        <f t="shared" si="1"/>
        <v>0</v>
      </c>
      <c r="L30" s="141">
        <f t="shared" si="1"/>
        <v>0</v>
      </c>
      <c r="M30" s="133"/>
      <c r="N30" s="133"/>
      <c r="O30" s="133"/>
      <c r="P30" s="133"/>
      <c r="Q30" s="133"/>
      <c r="R30" s="133"/>
      <c r="S30" s="133"/>
    </row>
    <row r="31" spans="1:19" x14ac:dyDescent="0.25">
      <c r="A31" s="178">
        <v>182</v>
      </c>
      <c r="B31" s="40" t="s">
        <v>20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6">
        <f t="shared" si="1"/>
        <v>0</v>
      </c>
      <c r="L31" s="141">
        <f t="shared" si="1"/>
        <v>0</v>
      </c>
      <c r="M31" s="133"/>
      <c r="N31" s="133"/>
      <c r="O31" s="133"/>
      <c r="P31" s="133"/>
      <c r="Q31" s="133"/>
      <c r="R31" s="133"/>
      <c r="S31" s="133"/>
    </row>
    <row r="32" spans="1:19" x14ac:dyDescent="0.25">
      <c r="A32" s="178">
        <v>197</v>
      </c>
      <c r="B32" s="40" t="s">
        <v>21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6">
        <f t="shared" si="1"/>
        <v>0</v>
      </c>
      <c r="L32" s="141">
        <f t="shared" si="1"/>
        <v>0</v>
      </c>
      <c r="M32" s="133"/>
      <c r="N32" s="133"/>
      <c r="O32" s="133"/>
      <c r="P32" s="133"/>
      <c r="Q32" s="133"/>
      <c r="R32" s="133"/>
      <c r="S32" s="133"/>
    </row>
    <row r="33" spans="1:19" x14ac:dyDescent="0.25">
      <c r="A33" s="178">
        <v>199</v>
      </c>
      <c r="B33" s="40" t="s">
        <v>22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6">
        <f t="shared" si="1"/>
        <v>0</v>
      </c>
      <c r="L33" s="141">
        <f t="shared" si="1"/>
        <v>0</v>
      </c>
      <c r="M33" s="133"/>
      <c r="N33" s="133"/>
      <c r="O33" s="133"/>
      <c r="P33" s="133"/>
      <c r="Q33" s="133"/>
      <c r="R33" s="133"/>
      <c r="S33" s="133"/>
    </row>
    <row r="34" spans="1:19" x14ac:dyDescent="0.25">
      <c r="A34" s="178">
        <v>211</v>
      </c>
      <c r="B34" s="40" t="s">
        <v>25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6">
        <f t="shared" si="1"/>
        <v>0</v>
      </c>
      <c r="L34" s="141">
        <f>+D34+F34+H34+J34</f>
        <v>0</v>
      </c>
      <c r="M34" s="133"/>
      <c r="N34" s="133"/>
      <c r="O34" s="133"/>
      <c r="P34" s="133"/>
      <c r="Q34" s="133"/>
      <c r="R34" s="133"/>
      <c r="S34" s="133"/>
    </row>
    <row r="35" spans="1:19" x14ac:dyDescent="0.25">
      <c r="A35" s="178">
        <v>232</v>
      </c>
      <c r="B35" s="40" t="s">
        <v>26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6">
        <f t="shared" si="1"/>
        <v>0</v>
      </c>
      <c r="L35" s="141">
        <f t="shared" si="1"/>
        <v>0</v>
      </c>
      <c r="M35" s="133"/>
      <c r="N35" s="133"/>
      <c r="O35" s="133"/>
      <c r="P35" s="133"/>
      <c r="Q35" s="133"/>
      <c r="R35" s="133"/>
      <c r="S35" s="133"/>
    </row>
    <row r="36" spans="1:19" x14ac:dyDescent="0.25">
      <c r="A36" s="178">
        <v>261</v>
      </c>
      <c r="B36" s="40" t="s">
        <v>27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6">
        <f t="shared" si="1"/>
        <v>0</v>
      </c>
      <c r="L36" s="141">
        <f t="shared" si="1"/>
        <v>0</v>
      </c>
      <c r="M36" s="133"/>
      <c r="N36" s="133"/>
      <c r="O36" s="133"/>
      <c r="P36" s="133"/>
      <c r="Q36" s="133"/>
      <c r="R36" s="133"/>
      <c r="S36" s="133"/>
    </row>
    <row r="37" spans="1:19" x14ac:dyDescent="0.25">
      <c r="A37" s="178">
        <v>262</v>
      </c>
      <c r="B37" s="40" t="s">
        <v>28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6">
        <f t="shared" si="1"/>
        <v>0</v>
      </c>
      <c r="L37" s="141">
        <f t="shared" si="1"/>
        <v>0</v>
      </c>
      <c r="M37" s="133"/>
      <c r="N37" s="133"/>
      <c r="O37" s="133"/>
      <c r="P37" s="133"/>
      <c r="Q37" s="133"/>
      <c r="R37" s="133"/>
      <c r="S37" s="133"/>
    </row>
    <row r="38" spans="1:19" x14ac:dyDescent="0.25">
      <c r="A38" s="178">
        <v>266</v>
      </c>
      <c r="B38" s="40" t="s">
        <v>29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6">
        <f t="shared" si="1"/>
        <v>0</v>
      </c>
      <c r="L38" s="141">
        <f t="shared" si="1"/>
        <v>0</v>
      </c>
      <c r="M38" s="133"/>
      <c r="N38" s="133"/>
      <c r="O38" s="133"/>
      <c r="P38" s="133"/>
      <c r="Q38" s="133"/>
      <c r="R38" s="133"/>
      <c r="S38" s="133"/>
    </row>
    <row r="39" spans="1:19" x14ac:dyDescent="0.25">
      <c r="A39" s="178">
        <v>267</v>
      </c>
      <c r="B39" s="40" t="s">
        <v>30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6">
        <f t="shared" si="1"/>
        <v>0</v>
      </c>
      <c r="L39" s="141">
        <f t="shared" si="1"/>
        <v>0</v>
      </c>
      <c r="M39" s="133"/>
      <c r="N39" s="133"/>
      <c r="O39" s="133"/>
      <c r="P39" s="133"/>
      <c r="Q39" s="133"/>
      <c r="R39" s="133"/>
      <c r="S39" s="133"/>
    </row>
    <row r="40" spans="1:19" x14ac:dyDescent="0.25">
      <c r="A40" s="178">
        <v>268</v>
      </c>
      <c r="B40" s="40" t="s">
        <v>31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6">
        <f t="shared" ref="K40:L48" si="2">+C40+E40+G40+I40</f>
        <v>0</v>
      </c>
      <c r="L40" s="141">
        <f t="shared" si="2"/>
        <v>0</v>
      </c>
      <c r="M40" s="133"/>
      <c r="N40" s="133"/>
      <c r="O40" s="133"/>
      <c r="P40" s="133"/>
      <c r="Q40" s="133"/>
      <c r="R40" s="133"/>
      <c r="S40" s="133"/>
    </row>
    <row r="41" spans="1:19" x14ac:dyDescent="0.25">
      <c r="A41" s="178">
        <v>269</v>
      </c>
      <c r="B41" s="40" t="s">
        <v>32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6">
        <f t="shared" si="2"/>
        <v>0</v>
      </c>
      <c r="L41" s="141">
        <f t="shared" si="2"/>
        <v>0</v>
      </c>
      <c r="M41" s="133"/>
      <c r="N41" s="133"/>
      <c r="O41" s="133"/>
      <c r="P41" s="133"/>
      <c r="Q41" s="133"/>
      <c r="R41" s="133"/>
      <c r="S41" s="133"/>
    </row>
    <row r="42" spans="1:19" x14ac:dyDescent="0.25">
      <c r="A42" s="178">
        <v>289</v>
      </c>
      <c r="B42" s="40" t="s">
        <v>33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6">
        <f t="shared" si="2"/>
        <v>0</v>
      </c>
      <c r="L42" s="141">
        <f t="shared" si="2"/>
        <v>0</v>
      </c>
      <c r="M42" s="133"/>
      <c r="N42" s="133"/>
      <c r="O42" s="133"/>
      <c r="P42" s="133"/>
      <c r="Q42" s="133"/>
      <c r="R42" s="133"/>
      <c r="S42" s="133"/>
    </row>
    <row r="43" spans="1:19" x14ac:dyDescent="0.25">
      <c r="A43" s="178">
        <v>292</v>
      </c>
      <c r="B43" s="40" t="s">
        <v>34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6">
        <f t="shared" si="2"/>
        <v>0</v>
      </c>
      <c r="L43" s="141">
        <f t="shared" si="2"/>
        <v>0</v>
      </c>
      <c r="M43" s="133"/>
      <c r="N43" s="133"/>
      <c r="O43" s="133"/>
      <c r="P43" s="133"/>
      <c r="Q43" s="133"/>
      <c r="R43" s="133"/>
      <c r="S43" s="133"/>
    </row>
    <row r="44" spans="1:19" x14ac:dyDescent="0.25">
      <c r="A44" s="178">
        <v>295</v>
      </c>
      <c r="B44" s="40" t="s">
        <v>35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6">
        <f t="shared" si="2"/>
        <v>0</v>
      </c>
      <c r="L44" s="141">
        <f t="shared" si="2"/>
        <v>0</v>
      </c>
      <c r="M44" s="133"/>
      <c r="N44" s="133"/>
      <c r="O44" s="133"/>
      <c r="P44" s="133"/>
      <c r="Q44" s="133"/>
      <c r="R44" s="133"/>
      <c r="S44" s="133"/>
    </row>
    <row r="45" spans="1:19" x14ac:dyDescent="0.25">
      <c r="A45" s="178">
        <v>297</v>
      </c>
      <c r="B45" s="40" t="s">
        <v>36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6">
        <f t="shared" si="2"/>
        <v>0</v>
      </c>
      <c r="L45" s="141">
        <f t="shared" si="2"/>
        <v>0</v>
      </c>
      <c r="M45" s="133"/>
      <c r="N45" s="133"/>
      <c r="O45" s="133"/>
      <c r="P45" s="133"/>
      <c r="Q45" s="133"/>
      <c r="R45" s="133"/>
      <c r="S45" s="133"/>
    </row>
    <row r="46" spans="1:19" x14ac:dyDescent="0.25">
      <c r="A46" s="178">
        <v>298</v>
      </c>
      <c r="B46" s="40" t="s">
        <v>37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6">
        <f t="shared" si="2"/>
        <v>0</v>
      </c>
      <c r="L46" s="141">
        <f t="shared" si="2"/>
        <v>0</v>
      </c>
      <c r="M46" s="133"/>
      <c r="N46" s="133"/>
      <c r="O46" s="133"/>
      <c r="P46" s="133"/>
      <c r="Q46" s="133"/>
      <c r="R46" s="133"/>
      <c r="S46" s="133"/>
    </row>
    <row r="47" spans="1:19" x14ac:dyDescent="0.25">
      <c r="A47" s="178">
        <v>299</v>
      </c>
      <c r="B47" s="40" t="s">
        <v>38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6">
        <f t="shared" si="2"/>
        <v>0</v>
      </c>
      <c r="L47" s="141">
        <f t="shared" si="2"/>
        <v>0</v>
      </c>
      <c r="M47" s="133"/>
      <c r="N47" s="133"/>
      <c r="O47" s="133"/>
      <c r="P47" s="133"/>
      <c r="Q47" s="133"/>
      <c r="R47" s="133"/>
      <c r="S47" s="133"/>
    </row>
    <row r="48" spans="1:19" ht="15.75" thickBot="1" x14ac:dyDescent="0.3">
      <c r="A48" s="179">
        <v>323</v>
      </c>
      <c r="B48" s="191" t="s">
        <v>141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2">
        <f t="shared" si="2"/>
        <v>0</v>
      </c>
      <c r="L48" s="193">
        <f t="shared" si="2"/>
        <v>0</v>
      </c>
      <c r="M48" s="133"/>
      <c r="N48" s="133"/>
      <c r="O48" s="133"/>
      <c r="P48" s="133"/>
      <c r="Q48" s="133"/>
      <c r="R48" s="133"/>
      <c r="S48" s="133"/>
    </row>
    <row r="49" spans="1:19" ht="16.5" thickBot="1" x14ac:dyDescent="0.35">
      <c r="A49" s="194"/>
      <c r="B49" s="20" t="s">
        <v>151</v>
      </c>
      <c r="C49" s="195">
        <f>SUM(C23:C48)</f>
        <v>0</v>
      </c>
      <c r="D49" s="195">
        <f t="shared" ref="D49:J49" si="3">SUM(D23:D48)</f>
        <v>0</v>
      </c>
      <c r="E49" s="195">
        <f t="shared" si="3"/>
        <v>0</v>
      </c>
      <c r="F49" s="195">
        <f t="shared" si="3"/>
        <v>0</v>
      </c>
      <c r="G49" s="195">
        <f t="shared" si="3"/>
        <v>0</v>
      </c>
      <c r="H49" s="195">
        <f t="shared" si="3"/>
        <v>0</v>
      </c>
      <c r="I49" s="195">
        <f t="shared" si="3"/>
        <v>0</v>
      </c>
      <c r="J49" s="195">
        <f t="shared" si="3"/>
        <v>0</v>
      </c>
      <c r="K49" s="195">
        <f>SUM(K23:K48)</f>
        <v>0</v>
      </c>
      <c r="L49" s="196">
        <f>SUM(L23:L48)</f>
        <v>0</v>
      </c>
      <c r="M49" s="133"/>
      <c r="N49" s="133"/>
      <c r="O49" s="133"/>
      <c r="P49" s="133"/>
      <c r="Q49" s="133"/>
      <c r="R49" s="133"/>
      <c r="S49" s="133"/>
    </row>
    <row r="50" spans="1:19" ht="16.5" thickBot="1" x14ac:dyDescent="0.35">
      <c r="A50" s="197"/>
      <c r="B50" s="119" t="s">
        <v>52</v>
      </c>
      <c r="C50" s="198">
        <f t="shared" ref="C50:L50" si="4">+C49+C20</f>
        <v>0</v>
      </c>
      <c r="D50" s="195">
        <f t="shared" si="4"/>
        <v>0</v>
      </c>
      <c r="E50" s="195">
        <f t="shared" si="4"/>
        <v>0</v>
      </c>
      <c r="F50" s="195">
        <f t="shared" si="4"/>
        <v>0</v>
      </c>
      <c r="G50" s="195">
        <f t="shared" si="4"/>
        <v>0</v>
      </c>
      <c r="H50" s="195">
        <f t="shared" si="4"/>
        <v>0</v>
      </c>
      <c r="I50" s="195">
        <f t="shared" si="4"/>
        <v>0</v>
      </c>
      <c r="J50" s="195">
        <f t="shared" si="4"/>
        <v>0</v>
      </c>
      <c r="K50" s="195">
        <f t="shared" si="4"/>
        <v>0</v>
      </c>
      <c r="L50" s="196">
        <f t="shared" si="4"/>
        <v>0</v>
      </c>
    </row>
    <row r="51" spans="1:19" x14ac:dyDescent="0.25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</row>
    <row r="52" spans="1:19" x14ac:dyDescent="0.25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</row>
    <row r="53" spans="1:19" x14ac:dyDescent="0.25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</row>
    <row r="54" spans="1:19" x14ac:dyDescent="0.25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</row>
    <row r="55" spans="1:19" x14ac:dyDescent="0.25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</row>
    <row r="56" spans="1:19" ht="16.5" customHeight="1" thickBot="1" x14ac:dyDescent="0.3">
      <c r="A56" s="336" t="s">
        <v>152</v>
      </c>
      <c r="B56" s="336"/>
      <c r="C56" s="336"/>
      <c r="D56" s="336"/>
      <c r="E56" s="336"/>
      <c r="F56" s="336"/>
      <c r="G56" s="336"/>
      <c r="H56" s="336"/>
      <c r="I56" s="336"/>
      <c r="J56" s="336"/>
      <c r="K56" s="336"/>
      <c r="L56" s="336"/>
    </row>
    <row r="57" spans="1:19" ht="16.5" customHeight="1" thickBot="1" x14ac:dyDescent="0.35">
      <c r="A57" s="23" t="s">
        <v>4</v>
      </c>
      <c r="B57" s="24" t="str">
        <f>+B15</f>
        <v>CATEGORIA DEL GASTO DE FUNCIONAMIENTO</v>
      </c>
      <c r="C57" s="338" t="s">
        <v>41</v>
      </c>
      <c r="D57" s="339"/>
      <c r="E57" s="338" t="s">
        <v>42</v>
      </c>
      <c r="F57" s="339"/>
      <c r="G57" s="338" t="s">
        <v>43</v>
      </c>
      <c r="H57" s="339"/>
      <c r="I57" s="338" t="s">
        <v>44</v>
      </c>
      <c r="J57" s="340"/>
      <c r="K57" s="341" t="s">
        <v>10</v>
      </c>
      <c r="L57" s="342"/>
    </row>
    <row r="58" spans="1:19" ht="15.75" customHeight="1" x14ac:dyDescent="0.3">
      <c r="A58" s="199"/>
      <c r="B58" s="200"/>
      <c r="C58" s="6" t="s">
        <v>145</v>
      </c>
      <c r="D58" s="6" t="s">
        <v>146</v>
      </c>
      <c r="E58" s="6" t="s">
        <v>145</v>
      </c>
      <c r="F58" s="6" t="s">
        <v>146</v>
      </c>
      <c r="G58" s="6" t="s">
        <v>145</v>
      </c>
      <c r="H58" s="6" t="s">
        <v>146</v>
      </c>
      <c r="I58" s="6" t="s">
        <v>145</v>
      </c>
      <c r="J58" s="6" t="s">
        <v>146</v>
      </c>
      <c r="K58" s="6" t="s">
        <v>145</v>
      </c>
      <c r="L58" s="137" t="s">
        <v>146</v>
      </c>
    </row>
    <row r="59" spans="1:19" ht="15.75" customHeight="1" x14ac:dyDescent="0.3">
      <c r="A59" s="150" t="s">
        <v>124</v>
      </c>
      <c r="B59" s="10" t="s">
        <v>13</v>
      </c>
      <c r="C59" s="8"/>
      <c r="D59" s="13"/>
      <c r="E59" s="8"/>
      <c r="F59" s="13"/>
      <c r="G59" s="8"/>
      <c r="H59" s="13"/>
      <c r="I59" s="8"/>
      <c r="J59" s="13"/>
      <c r="K59" s="13"/>
      <c r="L59" s="138"/>
    </row>
    <row r="60" spans="1:19" ht="15.75" customHeight="1" x14ac:dyDescent="0.3">
      <c r="A60" s="150"/>
      <c r="B60" s="5" t="s">
        <v>147</v>
      </c>
      <c r="C60" s="8">
        <v>0</v>
      </c>
      <c r="D60" s="13"/>
      <c r="E60" s="8"/>
      <c r="F60" s="13"/>
      <c r="G60" s="8"/>
      <c r="H60" s="13"/>
      <c r="I60" s="8"/>
      <c r="J60" s="8"/>
      <c r="K60" s="13">
        <f>+C60+E60+G60+I60</f>
        <v>0</v>
      </c>
      <c r="L60" s="138">
        <f>+D60+F60+H60+J60</f>
        <v>0</v>
      </c>
    </row>
    <row r="61" spans="1:19" ht="15.75" customHeight="1" x14ac:dyDescent="0.3">
      <c r="A61" s="150"/>
      <c r="B61" s="5" t="s">
        <v>153</v>
      </c>
      <c r="C61" s="8"/>
      <c r="D61" s="13"/>
      <c r="E61" s="8"/>
      <c r="F61" s="13"/>
      <c r="G61" s="8"/>
      <c r="H61" s="13"/>
      <c r="I61" s="8"/>
      <c r="J61" s="13"/>
      <c r="K61" s="13"/>
      <c r="L61" s="138">
        <f>+D61+F61+H61+J61</f>
        <v>0</v>
      </c>
    </row>
    <row r="62" spans="1:19" ht="15.75" customHeight="1" x14ac:dyDescent="0.3">
      <c r="A62" s="150"/>
      <c r="B62" s="5" t="s">
        <v>148</v>
      </c>
      <c r="C62" s="8"/>
      <c r="D62" s="13"/>
      <c r="E62" s="8"/>
      <c r="F62" s="13"/>
      <c r="G62" s="8"/>
      <c r="H62" s="13"/>
      <c r="I62" s="8"/>
      <c r="J62" s="13"/>
      <c r="K62" s="13"/>
      <c r="L62" s="138">
        <f>+D62+F62+H62+J62</f>
        <v>0</v>
      </c>
    </row>
    <row r="63" spans="1:19" ht="15.75" customHeight="1" x14ac:dyDescent="0.3">
      <c r="A63" s="150"/>
      <c r="B63" s="5" t="s">
        <v>125</v>
      </c>
      <c r="C63" s="8">
        <f>SUM(C60:C62)</f>
        <v>0</v>
      </c>
      <c r="D63" s="8">
        <f t="shared" ref="D63:J63" si="5">SUM(D60:D62)</f>
        <v>0</v>
      </c>
      <c r="E63" s="8">
        <f t="shared" si="5"/>
        <v>0</v>
      </c>
      <c r="F63" s="8">
        <f t="shared" si="5"/>
        <v>0</v>
      </c>
      <c r="G63" s="8">
        <f t="shared" si="5"/>
        <v>0</v>
      </c>
      <c r="H63" s="8">
        <f t="shared" si="5"/>
        <v>0</v>
      </c>
      <c r="I63" s="8">
        <f t="shared" si="5"/>
        <v>0</v>
      </c>
      <c r="J63" s="8">
        <f t="shared" si="5"/>
        <v>0</v>
      </c>
      <c r="K63" s="8">
        <f>SUM(K60:K62)</f>
        <v>0</v>
      </c>
      <c r="L63" s="186">
        <f>SUM(L60:L62)</f>
        <v>0</v>
      </c>
    </row>
    <row r="64" spans="1:19" ht="15.75" customHeight="1" x14ac:dyDescent="0.3">
      <c r="A64" s="9"/>
      <c r="B64" s="10"/>
      <c r="C64" s="9"/>
      <c r="D64" s="9"/>
      <c r="E64" s="9"/>
      <c r="F64" s="12"/>
      <c r="G64" s="12"/>
      <c r="H64" s="12"/>
      <c r="I64" s="12"/>
      <c r="J64" s="12"/>
      <c r="K64" s="11"/>
      <c r="L64" s="139"/>
    </row>
    <row r="65" spans="1:12" ht="15.75" customHeight="1" x14ac:dyDescent="0.3">
      <c r="A65" s="9"/>
      <c r="B65" s="10" t="s">
        <v>149</v>
      </c>
      <c r="C65" s="13"/>
      <c r="D65" s="13"/>
      <c r="E65" s="13"/>
      <c r="F65" s="13"/>
      <c r="G65" s="13"/>
      <c r="H65" s="13"/>
      <c r="I65" s="13"/>
      <c r="J65" s="13"/>
      <c r="K65" s="13"/>
      <c r="L65" s="138"/>
    </row>
    <row r="66" spans="1:12" ht="15" customHeight="1" x14ac:dyDescent="0.25">
      <c r="A66" s="14">
        <v>111</v>
      </c>
      <c r="B66" s="40" t="s">
        <v>15</v>
      </c>
      <c r="C66" s="16">
        <v>0</v>
      </c>
      <c r="D66" s="16">
        <v>0</v>
      </c>
      <c r="E66" s="16">
        <v>0</v>
      </c>
      <c r="F66" s="16">
        <v>0</v>
      </c>
      <c r="G66" s="16">
        <v>0</v>
      </c>
      <c r="H66" s="16">
        <v>0</v>
      </c>
      <c r="I66" s="16">
        <v>0</v>
      </c>
      <c r="J66" s="16">
        <v>0</v>
      </c>
      <c r="K66" s="16">
        <f>+C66+E66+G66+I66</f>
        <v>0</v>
      </c>
      <c r="L66" s="141">
        <f>+D66+F66+H66+J66</f>
        <v>0</v>
      </c>
    </row>
    <row r="67" spans="1:12" ht="15" customHeight="1" x14ac:dyDescent="0.25">
      <c r="A67" s="14">
        <v>113</v>
      </c>
      <c r="B67" s="201" t="s">
        <v>150</v>
      </c>
      <c r="C67" s="16">
        <v>0</v>
      </c>
      <c r="D67" s="16">
        <v>0</v>
      </c>
      <c r="E67" s="16">
        <v>0</v>
      </c>
      <c r="F67" s="16">
        <v>0</v>
      </c>
      <c r="G67" s="16">
        <v>0</v>
      </c>
      <c r="H67" s="16">
        <v>0</v>
      </c>
      <c r="I67" s="16">
        <v>0</v>
      </c>
      <c r="J67" s="16">
        <v>0</v>
      </c>
      <c r="K67" s="16">
        <f t="shared" ref="K67:L76" si="6">+C67+E67+G67+I67</f>
        <v>0</v>
      </c>
      <c r="L67" s="141">
        <f t="shared" si="6"/>
        <v>0</v>
      </c>
    </row>
    <row r="68" spans="1:12" ht="15" customHeight="1" x14ac:dyDescent="0.25">
      <c r="A68" s="14">
        <v>122</v>
      </c>
      <c r="B68" s="40" t="s">
        <v>17</v>
      </c>
      <c r="C68" s="16">
        <v>0</v>
      </c>
      <c r="D68" s="16">
        <v>0</v>
      </c>
      <c r="E68" s="16">
        <v>0</v>
      </c>
      <c r="F68" s="16">
        <v>0</v>
      </c>
      <c r="G68" s="16">
        <v>0</v>
      </c>
      <c r="H68" s="16">
        <v>0</v>
      </c>
      <c r="I68" s="16">
        <v>0</v>
      </c>
      <c r="J68" s="16">
        <v>0</v>
      </c>
      <c r="K68" s="16">
        <f t="shared" si="6"/>
        <v>0</v>
      </c>
      <c r="L68" s="141">
        <f t="shared" si="6"/>
        <v>0</v>
      </c>
    </row>
    <row r="69" spans="1:12" ht="15" customHeight="1" x14ac:dyDescent="0.25">
      <c r="A69" s="140">
        <v>163</v>
      </c>
      <c r="B69" s="15" t="s">
        <v>18</v>
      </c>
      <c r="C69" s="16">
        <v>0</v>
      </c>
      <c r="D69" s="16">
        <v>0</v>
      </c>
      <c r="E69" s="16">
        <v>0</v>
      </c>
      <c r="F69" s="16">
        <v>0</v>
      </c>
      <c r="G69" s="16">
        <v>0</v>
      </c>
      <c r="H69" s="16">
        <v>0</v>
      </c>
      <c r="I69" s="16">
        <v>0</v>
      </c>
      <c r="J69" s="16">
        <v>0</v>
      </c>
      <c r="K69" s="16">
        <f t="shared" si="6"/>
        <v>0</v>
      </c>
      <c r="L69" s="141">
        <f t="shared" si="6"/>
        <v>0</v>
      </c>
    </row>
    <row r="70" spans="1:12" ht="27" customHeight="1" x14ac:dyDescent="0.25">
      <c r="A70" s="140">
        <v>168</v>
      </c>
      <c r="B70" s="126" t="s">
        <v>136</v>
      </c>
      <c r="C70" s="16">
        <v>0</v>
      </c>
      <c r="D70" s="16">
        <v>0</v>
      </c>
      <c r="E70" s="16">
        <v>0</v>
      </c>
      <c r="F70" s="16">
        <v>0</v>
      </c>
      <c r="G70" s="16">
        <v>0</v>
      </c>
      <c r="H70" s="16">
        <v>0</v>
      </c>
      <c r="I70" s="16">
        <v>0</v>
      </c>
      <c r="J70" s="16">
        <v>0</v>
      </c>
      <c r="K70" s="16">
        <f>+C70+E70+G70+I70</f>
        <v>0</v>
      </c>
      <c r="L70" s="141">
        <f>+D70+F70+H70+J70</f>
        <v>0</v>
      </c>
    </row>
    <row r="71" spans="1:12" ht="15" customHeight="1" x14ac:dyDescent="0.25">
      <c r="A71" s="140">
        <v>169</v>
      </c>
      <c r="B71" s="15" t="s">
        <v>137</v>
      </c>
      <c r="C71" s="16">
        <v>0</v>
      </c>
      <c r="D71" s="16">
        <v>0</v>
      </c>
      <c r="E71" s="16">
        <v>0</v>
      </c>
      <c r="F71" s="16">
        <v>0</v>
      </c>
      <c r="G71" s="16">
        <v>0</v>
      </c>
      <c r="H71" s="16">
        <v>0</v>
      </c>
      <c r="I71" s="16">
        <v>0</v>
      </c>
      <c r="J71" s="16">
        <v>0</v>
      </c>
      <c r="K71" s="16">
        <f t="shared" si="6"/>
        <v>0</v>
      </c>
      <c r="L71" s="141">
        <f t="shared" si="6"/>
        <v>0</v>
      </c>
    </row>
    <row r="72" spans="1:12" ht="15" customHeight="1" x14ac:dyDescent="0.25">
      <c r="A72" s="140">
        <v>171</v>
      </c>
      <c r="B72" s="15" t="s">
        <v>138</v>
      </c>
      <c r="C72" s="16">
        <v>0</v>
      </c>
      <c r="D72" s="16">
        <v>0</v>
      </c>
      <c r="E72" s="16">
        <v>0</v>
      </c>
      <c r="F72" s="16">
        <v>0</v>
      </c>
      <c r="G72" s="16">
        <v>0</v>
      </c>
      <c r="H72" s="16">
        <v>0</v>
      </c>
      <c r="I72" s="16">
        <v>0</v>
      </c>
      <c r="J72" s="16">
        <v>0</v>
      </c>
      <c r="K72" s="16">
        <f t="shared" si="6"/>
        <v>0</v>
      </c>
      <c r="L72" s="141">
        <f t="shared" si="6"/>
        <v>0</v>
      </c>
    </row>
    <row r="73" spans="1:12" ht="15" customHeight="1" x14ac:dyDescent="0.25">
      <c r="A73" s="140">
        <v>174</v>
      </c>
      <c r="B73" s="15" t="s">
        <v>19</v>
      </c>
      <c r="C73" s="16">
        <v>0</v>
      </c>
      <c r="D73" s="16">
        <v>0</v>
      </c>
      <c r="E73" s="16">
        <v>0</v>
      </c>
      <c r="F73" s="16">
        <v>0</v>
      </c>
      <c r="G73" s="16">
        <v>0</v>
      </c>
      <c r="H73" s="16">
        <v>0</v>
      </c>
      <c r="I73" s="16">
        <v>0</v>
      </c>
      <c r="J73" s="16">
        <v>0</v>
      </c>
      <c r="K73" s="16">
        <f t="shared" si="6"/>
        <v>0</v>
      </c>
      <c r="L73" s="141">
        <f t="shared" si="6"/>
        <v>0</v>
      </c>
    </row>
    <row r="74" spans="1:12" ht="15" customHeight="1" x14ac:dyDescent="0.25">
      <c r="A74" s="140">
        <v>182</v>
      </c>
      <c r="B74" s="15" t="s">
        <v>20</v>
      </c>
      <c r="C74" s="16">
        <v>0</v>
      </c>
      <c r="D74" s="16">
        <v>0</v>
      </c>
      <c r="E74" s="16">
        <v>0</v>
      </c>
      <c r="F74" s="16">
        <v>0</v>
      </c>
      <c r="G74" s="16">
        <v>0</v>
      </c>
      <c r="H74" s="16">
        <v>0</v>
      </c>
      <c r="I74" s="16">
        <v>0</v>
      </c>
      <c r="J74" s="16">
        <v>0</v>
      </c>
      <c r="K74" s="16">
        <f t="shared" si="6"/>
        <v>0</v>
      </c>
      <c r="L74" s="141">
        <f t="shared" si="6"/>
        <v>0</v>
      </c>
    </row>
    <row r="75" spans="1:12" ht="15" customHeight="1" x14ac:dyDescent="0.25">
      <c r="A75" s="140">
        <v>197</v>
      </c>
      <c r="B75" s="40" t="s">
        <v>21</v>
      </c>
      <c r="C75" s="16">
        <v>0</v>
      </c>
      <c r="D75" s="16">
        <v>0</v>
      </c>
      <c r="E75" s="16">
        <v>0</v>
      </c>
      <c r="F75" s="16">
        <v>0</v>
      </c>
      <c r="G75" s="16">
        <v>0</v>
      </c>
      <c r="H75" s="16">
        <v>0</v>
      </c>
      <c r="I75" s="16">
        <v>0</v>
      </c>
      <c r="J75" s="16">
        <v>0</v>
      </c>
      <c r="K75" s="16">
        <f t="shared" si="6"/>
        <v>0</v>
      </c>
      <c r="L75" s="141">
        <f t="shared" si="6"/>
        <v>0</v>
      </c>
    </row>
    <row r="76" spans="1:12" ht="15" customHeight="1" x14ac:dyDescent="0.25">
      <c r="A76" s="140">
        <v>199</v>
      </c>
      <c r="B76" s="40" t="s">
        <v>22</v>
      </c>
      <c r="C76" s="16">
        <v>0</v>
      </c>
      <c r="D76" s="16">
        <v>0</v>
      </c>
      <c r="E76" s="16">
        <v>0</v>
      </c>
      <c r="F76" s="16">
        <v>0</v>
      </c>
      <c r="G76" s="16">
        <v>0</v>
      </c>
      <c r="H76" s="16">
        <v>0</v>
      </c>
      <c r="I76" s="16">
        <v>0</v>
      </c>
      <c r="J76" s="16">
        <v>0</v>
      </c>
      <c r="K76" s="114">
        <f t="shared" si="6"/>
        <v>0</v>
      </c>
      <c r="L76" s="202">
        <f t="shared" si="6"/>
        <v>0</v>
      </c>
    </row>
    <row r="77" spans="1:12" ht="15" customHeight="1" x14ac:dyDescent="0.25">
      <c r="A77" s="140">
        <v>211</v>
      </c>
      <c r="B77" s="40" t="s">
        <v>25</v>
      </c>
      <c r="C77" s="16">
        <v>0</v>
      </c>
      <c r="D77" s="16">
        <v>0</v>
      </c>
      <c r="E77" s="16">
        <v>0</v>
      </c>
      <c r="F77" s="16">
        <v>0</v>
      </c>
      <c r="G77" s="16">
        <v>0</v>
      </c>
      <c r="H77" s="16">
        <v>0</v>
      </c>
      <c r="I77" s="16">
        <v>0</v>
      </c>
      <c r="J77" s="16">
        <v>0</v>
      </c>
      <c r="K77" s="16">
        <f>+C77+E77+G77+I77</f>
        <v>0</v>
      </c>
      <c r="L77" s="141">
        <f>+D77+F77+H77+J77</f>
        <v>0</v>
      </c>
    </row>
    <row r="78" spans="1:12" ht="15" customHeight="1" x14ac:dyDescent="0.25">
      <c r="A78" s="140">
        <v>232</v>
      </c>
      <c r="B78" s="15" t="s">
        <v>26</v>
      </c>
      <c r="C78" s="16">
        <v>0</v>
      </c>
      <c r="D78" s="16">
        <v>0</v>
      </c>
      <c r="E78" s="16">
        <v>0</v>
      </c>
      <c r="F78" s="16">
        <v>0</v>
      </c>
      <c r="G78" s="16">
        <v>0</v>
      </c>
      <c r="H78" s="16">
        <v>0</v>
      </c>
      <c r="I78" s="16">
        <v>0</v>
      </c>
      <c r="J78" s="16">
        <v>0</v>
      </c>
      <c r="K78" s="16">
        <f t="shared" ref="K78:L91" si="7">+C78+E78+G78+I78</f>
        <v>0</v>
      </c>
      <c r="L78" s="141">
        <f t="shared" si="7"/>
        <v>0</v>
      </c>
    </row>
    <row r="79" spans="1:12" ht="15" customHeight="1" x14ac:dyDescent="0.25">
      <c r="A79" s="140">
        <v>261</v>
      </c>
      <c r="B79" s="15" t="s">
        <v>27</v>
      </c>
      <c r="C79" s="16">
        <v>0</v>
      </c>
      <c r="D79" s="16">
        <v>0</v>
      </c>
      <c r="E79" s="16">
        <v>0</v>
      </c>
      <c r="F79" s="16">
        <v>0</v>
      </c>
      <c r="G79" s="16">
        <v>0</v>
      </c>
      <c r="H79" s="16">
        <v>0</v>
      </c>
      <c r="I79" s="16">
        <v>0</v>
      </c>
      <c r="J79" s="16">
        <v>0</v>
      </c>
      <c r="K79" s="16">
        <f t="shared" si="7"/>
        <v>0</v>
      </c>
      <c r="L79" s="141">
        <f t="shared" si="7"/>
        <v>0</v>
      </c>
    </row>
    <row r="80" spans="1:12" ht="15" customHeight="1" x14ac:dyDescent="0.25">
      <c r="A80" s="140">
        <v>262</v>
      </c>
      <c r="B80" s="15" t="s">
        <v>28</v>
      </c>
      <c r="C80" s="16">
        <v>0</v>
      </c>
      <c r="D80" s="16">
        <v>0</v>
      </c>
      <c r="E80" s="16">
        <v>0</v>
      </c>
      <c r="F80" s="16">
        <v>0</v>
      </c>
      <c r="G80" s="16">
        <v>0</v>
      </c>
      <c r="H80" s="16">
        <v>0</v>
      </c>
      <c r="I80" s="16">
        <v>0</v>
      </c>
      <c r="J80" s="16">
        <v>0</v>
      </c>
      <c r="K80" s="16">
        <f t="shared" si="7"/>
        <v>0</v>
      </c>
      <c r="L80" s="141">
        <f t="shared" si="7"/>
        <v>0</v>
      </c>
    </row>
    <row r="81" spans="1:12" ht="15" customHeight="1" x14ac:dyDescent="0.25">
      <c r="A81" s="140">
        <v>266</v>
      </c>
      <c r="B81" s="15" t="s">
        <v>29</v>
      </c>
      <c r="C81" s="16">
        <v>0</v>
      </c>
      <c r="D81" s="16">
        <v>0</v>
      </c>
      <c r="E81" s="16">
        <v>0</v>
      </c>
      <c r="F81" s="16">
        <v>0</v>
      </c>
      <c r="G81" s="16">
        <v>0</v>
      </c>
      <c r="H81" s="16">
        <v>0</v>
      </c>
      <c r="I81" s="16">
        <v>0</v>
      </c>
      <c r="J81" s="16">
        <v>0</v>
      </c>
      <c r="K81" s="16">
        <f t="shared" si="7"/>
        <v>0</v>
      </c>
      <c r="L81" s="141">
        <f t="shared" si="7"/>
        <v>0</v>
      </c>
    </row>
    <row r="82" spans="1:12" ht="15" customHeight="1" x14ac:dyDescent="0.25">
      <c r="A82" s="140">
        <v>267</v>
      </c>
      <c r="B82" s="15" t="s">
        <v>30</v>
      </c>
      <c r="C82" s="16">
        <v>0</v>
      </c>
      <c r="D82" s="16">
        <v>0</v>
      </c>
      <c r="E82" s="16">
        <v>0</v>
      </c>
      <c r="F82" s="16">
        <v>0</v>
      </c>
      <c r="G82" s="16">
        <v>0</v>
      </c>
      <c r="H82" s="16">
        <v>0</v>
      </c>
      <c r="I82" s="16">
        <v>0</v>
      </c>
      <c r="J82" s="16">
        <v>0</v>
      </c>
      <c r="K82" s="16">
        <f t="shared" si="7"/>
        <v>0</v>
      </c>
      <c r="L82" s="141">
        <f t="shared" si="7"/>
        <v>0</v>
      </c>
    </row>
    <row r="83" spans="1:12" ht="15" customHeight="1" x14ac:dyDescent="0.25">
      <c r="A83" s="140">
        <v>268</v>
      </c>
      <c r="B83" s="15" t="s">
        <v>31</v>
      </c>
      <c r="C83" s="16">
        <v>0</v>
      </c>
      <c r="D83" s="16">
        <v>0</v>
      </c>
      <c r="E83" s="16">
        <v>0</v>
      </c>
      <c r="F83" s="16">
        <v>0</v>
      </c>
      <c r="G83" s="16">
        <v>0</v>
      </c>
      <c r="H83" s="16">
        <v>0</v>
      </c>
      <c r="I83" s="16">
        <v>0</v>
      </c>
      <c r="J83" s="16">
        <v>0</v>
      </c>
      <c r="K83" s="16">
        <f t="shared" si="7"/>
        <v>0</v>
      </c>
      <c r="L83" s="141">
        <f t="shared" si="7"/>
        <v>0</v>
      </c>
    </row>
    <row r="84" spans="1:12" ht="15" customHeight="1" x14ac:dyDescent="0.25">
      <c r="A84" s="140">
        <v>269</v>
      </c>
      <c r="B84" s="15" t="s">
        <v>32</v>
      </c>
      <c r="C84" s="16">
        <v>0</v>
      </c>
      <c r="D84" s="16">
        <v>0</v>
      </c>
      <c r="E84" s="16">
        <v>0</v>
      </c>
      <c r="F84" s="16">
        <v>0</v>
      </c>
      <c r="G84" s="16">
        <v>0</v>
      </c>
      <c r="H84" s="16">
        <v>0</v>
      </c>
      <c r="I84" s="16">
        <v>0</v>
      </c>
      <c r="J84" s="16">
        <v>0</v>
      </c>
      <c r="K84" s="16">
        <f t="shared" si="7"/>
        <v>0</v>
      </c>
      <c r="L84" s="141">
        <f t="shared" si="7"/>
        <v>0</v>
      </c>
    </row>
    <row r="85" spans="1:12" ht="15" customHeight="1" x14ac:dyDescent="0.25">
      <c r="A85" s="140">
        <v>289</v>
      </c>
      <c r="B85" s="15" t="s">
        <v>33</v>
      </c>
      <c r="C85" s="16">
        <v>0</v>
      </c>
      <c r="D85" s="16">
        <v>0</v>
      </c>
      <c r="E85" s="16">
        <v>0</v>
      </c>
      <c r="F85" s="16">
        <v>0</v>
      </c>
      <c r="G85" s="16">
        <v>0</v>
      </c>
      <c r="H85" s="16">
        <v>0</v>
      </c>
      <c r="I85" s="16">
        <v>0</v>
      </c>
      <c r="J85" s="16">
        <v>0</v>
      </c>
      <c r="K85" s="16">
        <f t="shared" si="7"/>
        <v>0</v>
      </c>
      <c r="L85" s="141">
        <f t="shared" si="7"/>
        <v>0</v>
      </c>
    </row>
    <row r="86" spans="1:12" ht="15" customHeight="1" x14ac:dyDescent="0.25">
      <c r="A86" s="140">
        <v>292</v>
      </c>
      <c r="B86" s="15" t="s">
        <v>34</v>
      </c>
      <c r="C86" s="16">
        <v>0</v>
      </c>
      <c r="D86" s="16">
        <v>0</v>
      </c>
      <c r="E86" s="16">
        <v>0</v>
      </c>
      <c r="F86" s="16">
        <v>0</v>
      </c>
      <c r="G86" s="16">
        <v>0</v>
      </c>
      <c r="H86" s="16">
        <v>0</v>
      </c>
      <c r="I86" s="16">
        <v>0</v>
      </c>
      <c r="J86" s="16">
        <v>0</v>
      </c>
      <c r="K86" s="16">
        <f t="shared" si="7"/>
        <v>0</v>
      </c>
      <c r="L86" s="141">
        <f t="shared" si="7"/>
        <v>0</v>
      </c>
    </row>
    <row r="87" spans="1:12" ht="15" customHeight="1" x14ac:dyDescent="0.25">
      <c r="A87" s="140">
        <v>295</v>
      </c>
      <c r="B87" s="15" t="s">
        <v>35</v>
      </c>
      <c r="C87" s="16">
        <v>0</v>
      </c>
      <c r="D87" s="16">
        <v>0</v>
      </c>
      <c r="E87" s="16">
        <v>0</v>
      </c>
      <c r="F87" s="16">
        <v>0</v>
      </c>
      <c r="G87" s="16">
        <v>0</v>
      </c>
      <c r="H87" s="16">
        <v>0</v>
      </c>
      <c r="I87" s="16">
        <v>0</v>
      </c>
      <c r="J87" s="16">
        <v>0</v>
      </c>
      <c r="K87" s="16">
        <f t="shared" si="7"/>
        <v>0</v>
      </c>
      <c r="L87" s="141">
        <f t="shared" si="7"/>
        <v>0</v>
      </c>
    </row>
    <row r="88" spans="1:12" ht="15" customHeight="1" x14ac:dyDescent="0.25">
      <c r="A88" s="140">
        <v>297</v>
      </c>
      <c r="B88" s="40" t="s">
        <v>36</v>
      </c>
      <c r="C88" s="16">
        <v>0</v>
      </c>
      <c r="D88" s="16">
        <v>0</v>
      </c>
      <c r="E88" s="16">
        <v>0</v>
      </c>
      <c r="F88" s="16">
        <v>0</v>
      </c>
      <c r="G88" s="16">
        <v>0</v>
      </c>
      <c r="H88" s="16">
        <v>0</v>
      </c>
      <c r="I88" s="16">
        <v>0</v>
      </c>
      <c r="J88" s="16">
        <v>0</v>
      </c>
      <c r="K88" s="16">
        <f t="shared" si="7"/>
        <v>0</v>
      </c>
      <c r="L88" s="141">
        <f t="shared" si="7"/>
        <v>0</v>
      </c>
    </row>
    <row r="89" spans="1:12" ht="15" customHeight="1" x14ac:dyDescent="0.25">
      <c r="A89" s="140">
        <v>298</v>
      </c>
      <c r="B89" s="40" t="s">
        <v>37</v>
      </c>
      <c r="C89" s="16">
        <v>0</v>
      </c>
      <c r="D89" s="16">
        <v>0</v>
      </c>
      <c r="E89" s="16">
        <v>0</v>
      </c>
      <c r="F89" s="16">
        <v>0</v>
      </c>
      <c r="G89" s="16">
        <v>0</v>
      </c>
      <c r="H89" s="16">
        <v>0</v>
      </c>
      <c r="I89" s="16">
        <v>0</v>
      </c>
      <c r="J89" s="16">
        <v>0</v>
      </c>
      <c r="K89" s="16">
        <f t="shared" si="7"/>
        <v>0</v>
      </c>
      <c r="L89" s="141">
        <f t="shared" si="7"/>
        <v>0</v>
      </c>
    </row>
    <row r="90" spans="1:12" ht="15" customHeight="1" x14ac:dyDescent="0.25">
      <c r="A90" s="140">
        <v>299</v>
      </c>
      <c r="B90" s="40" t="s">
        <v>38</v>
      </c>
      <c r="C90" s="16">
        <v>0</v>
      </c>
      <c r="D90" s="16">
        <v>0</v>
      </c>
      <c r="E90" s="16">
        <v>0</v>
      </c>
      <c r="F90" s="16">
        <v>0</v>
      </c>
      <c r="G90" s="16">
        <v>0</v>
      </c>
      <c r="H90" s="16">
        <v>0</v>
      </c>
      <c r="I90" s="16">
        <v>0</v>
      </c>
      <c r="J90" s="16">
        <v>0</v>
      </c>
      <c r="K90" s="16">
        <f>+C90+E90+G90+I90</f>
        <v>0</v>
      </c>
      <c r="L90" s="141">
        <f>+D90+F90+H90+J90</f>
        <v>0</v>
      </c>
    </row>
    <row r="91" spans="1:12" ht="15.75" customHeight="1" thickBot="1" x14ac:dyDescent="0.3">
      <c r="A91" s="194">
        <v>323</v>
      </c>
      <c r="B91" s="203" t="s">
        <v>141</v>
      </c>
      <c r="C91" s="16">
        <v>0</v>
      </c>
      <c r="D91" s="16">
        <v>0</v>
      </c>
      <c r="E91" s="16">
        <v>0</v>
      </c>
      <c r="F91" s="16">
        <v>0</v>
      </c>
      <c r="G91" s="16">
        <v>0</v>
      </c>
      <c r="H91" s="16">
        <v>0</v>
      </c>
      <c r="I91" s="16">
        <v>0</v>
      </c>
      <c r="J91" s="16">
        <v>0</v>
      </c>
      <c r="K91" s="192">
        <f t="shared" si="7"/>
        <v>0</v>
      </c>
      <c r="L91" s="193">
        <f t="shared" si="7"/>
        <v>0</v>
      </c>
    </row>
    <row r="92" spans="1:12" ht="16.5" customHeight="1" thickBot="1" x14ac:dyDescent="0.35">
      <c r="A92" s="118"/>
      <c r="B92" s="115" t="s">
        <v>151</v>
      </c>
      <c r="C92" s="116">
        <f>SUM(C66:C91)</f>
        <v>0</v>
      </c>
      <c r="D92" s="116">
        <f t="shared" ref="D92:J92" si="8">SUM(D66:D91)</f>
        <v>0</v>
      </c>
      <c r="E92" s="116">
        <f t="shared" si="8"/>
        <v>0</v>
      </c>
      <c r="F92" s="116">
        <f t="shared" si="8"/>
        <v>0</v>
      </c>
      <c r="G92" s="116">
        <f t="shared" si="8"/>
        <v>0</v>
      </c>
      <c r="H92" s="116">
        <f t="shared" si="8"/>
        <v>0</v>
      </c>
      <c r="I92" s="116">
        <f t="shared" si="8"/>
        <v>0</v>
      </c>
      <c r="J92" s="116">
        <f t="shared" si="8"/>
        <v>0</v>
      </c>
      <c r="K92" s="116">
        <f>SUM(K66:K91)</f>
        <v>0</v>
      </c>
      <c r="L92" s="117">
        <f>SUM(L66:L91)</f>
        <v>0</v>
      </c>
    </row>
    <row r="93" spans="1:12" ht="16.5" customHeight="1" thickBot="1" x14ac:dyDescent="0.35">
      <c r="A93" s="120"/>
      <c r="B93" s="115" t="s">
        <v>52</v>
      </c>
      <c r="C93" s="116">
        <f>+C92+C63</f>
        <v>0</v>
      </c>
      <c r="D93" s="116">
        <f t="shared" ref="D93:J93" si="9">+D92+D63</f>
        <v>0</v>
      </c>
      <c r="E93" s="116">
        <f t="shared" si="9"/>
        <v>0</v>
      </c>
      <c r="F93" s="116">
        <f t="shared" si="9"/>
        <v>0</v>
      </c>
      <c r="G93" s="116">
        <f t="shared" si="9"/>
        <v>0</v>
      </c>
      <c r="H93" s="116">
        <f t="shared" si="9"/>
        <v>0</v>
      </c>
      <c r="I93" s="116">
        <f t="shared" si="9"/>
        <v>0</v>
      </c>
      <c r="J93" s="116">
        <f t="shared" si="9"/>
        <v>0</v>
      </c>
      <c r="K93" s="116">
        <f>+K92+K63</f>
        <v>0</v>
      </c>
      <c r="L93" s="117">
        <f>+L92+L63</f>
        <v>0</v>
      </c>
    </row>
    <row r="94" spans="1:12" ht="15" customHeight="1" x14ac:dyDescent="0.25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</row>
    <row r="95" spans="1:12" ht="15" customHeight="1" x14ac:dyDescent="0.25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</row>
    <row r="96" spans="1:12" ht="15" customHeight="1" x14ac:dyDescent="0.25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</row>
    <row r="97" spans="1:12" ht="15" customHeight="1" x14ac:dyDescent="0.25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</row>
    <row r="98" spans="1:12" ht="15" customHeight="1" x14ac:dyDescent="0.25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</row>
    <row r="99" spans="1:12" ht="15" customHeight="1" x14ac:dyDescent="0.25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</row>
    <row r="100" spans="1:12" ht="15" customHeight="1" x14ac:dyDescent="0.25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</row>
    <row r="101" spans="1:12" ht="15" customHeight="1" x14ac:dyDescent="0.25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</row>
    <row r="102" spans="1:12" ht="15" customHeight="1" x14ac:dyDescent="0.25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</row>
    <row r="103" spans="1:12" ht="15" customHeight="1" x14ac:dyDescent="0.25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</row>
    <row r="104" spans="1:12" ht="15" customHeight="1" x14ac:dyDescent="0.25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</row>
    <row r="105" spans="1:12" ht="15" customHeight="1" x14ac:dyDescent="0.25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</row>
    <row r="106" spans="1:12" ht="15" customHeight="1" x14ac:dyDescent="0.25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</row>
    <row r="107" spans="1:12" ht="15" customHeight="1" x14ac:dyDescent="0.25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</row>
    <row r="108" spans="1:12" ht="15" customHeight="1" x14ac:dyDescent="0.25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</row>
    <row r="109" spans="1:12" ht="15" customHeight="1" x14ac:dyDescent="0.25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</row>
    <row r="110" spans="1:12" ht="15" customHeight="1" x14ac:dyDescent="0.25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</row>
    <row r="111" spans="1:12" ht="16.5" customHeight="1" thickBot="1" x14ac:dyDescent="0.3">
      <c r="A111" s="336" t="s">
        <v>154</v>
      </c>
      <c r="B111" s="336"/>
      <c r="C111" s="336"/>
      <c r="D111" s="336"/>
      <c r="E111" s="336"/>
      <c r="F111" s="336"/>
      <c r="G111" s="336"/>
      <c r="H111" s="336"/>
      <c r="I111" s="336"/>
      <c r="J111" s="336"/>
      <c r="K111" s="336"/>
      <c r="L111" s="336"/>
    </row>
    <row r="112" spans="1:12" ht="16.5" customHeight="1" thickBot="1" x14ac:dyDescent="0.35">
      <c r="A112" s="23" t="s">
        <v>4</v>
      </c>
      <c r="B112" s="24" t="s">
        <v>5</v>
      </c>
      <c r="C112" s="338" t="s">
        <v>45</v>
      </c>
      <c r="D112" s="339"/>
      <c r="E112" s="338" t="s">
        <v>46</v>
      </c>
      <c r="F112" s="339"/>
      <c r="G112" s="338" t="s">
        <v>47</v>
      </c>
      <c r="H112" s="339"/>
      <c r="I112" s="338" t="s">
        <v>48</v>
      </c>
      <c r="J112" s="340"/>
      <c r="K112" s="341" t="s">
        <v>10</v>
      </c>
      <c r="L112" s="342"/>
    </row>
    <row r="113" spans="1:12" ht="15.75" customHeight="1" x14ac:dyDescent="0.3">
      <c r="A113" s="204"/>
      <c r="B113" s="10"/>
      <c r="C113" s="6" t="s">
        <v>145</v>
      </c>
      <c r="D113" s="6" t="s">
        <v>146</v>
      </c>
      <c r="E113" s="6" t="s">
        <v>145</v>
      </c>
      <c r="F113" s="6" t="s">
        <v>146</v>
      </c>
      <c r="G113" s="6" t="s">
        <v>145</v>
      </c>
      <c r="H113" s="6" t="s">
        <v>146</v>
      </c>
      <c r="I113" s="6" t="s">
        <v>145</v>
      </c>
      <c r="J113" s="6" t="s">
        <v>146</v>
      </c>
      <c r="K113" s="6" t="s">
        <v>145</v>
      </c>
      <c r="L113" s="137" t="s">
        <v>146</v>
      </c>
    </row>
    <row r="114" spans="1:12" ht="15.75" customHeight="1" x14ac:dyDescent="0.3">
      <c r="A114" s="150" t="s">
        <v>124</v>
      </c>
      <c r="B114" s="10" t="s">
        <v>13</v>
      </c>
      <c r="C114" s="13"/>
      <c r="D114" s="13"/>
      <c r="E114" s="13"/>
      <c r="F114" s="13"/>
      <c r="G114" s="13"/>
      <c r="H114" s="13"/>
      <c r="I114" s="13"/>
      <c r="J114" s="13"/>
      <c r="K114" s="13"/>
      <c r="L114" s="138"/>
    </row>
    <row r="115" spans="1:12" ht="15.75" customHeight="1" x14ac:dyDescent="0.3">
      <c r="A115" s="150"/>
      <c r="B115" s="5" t="s">
        <v>147</v>
      </c>
      <c r="C115" s="25">
        <v>0</v>
      </c>
      <c r="D115" s="25">
        <v>0</v>
      </c>
      <c r="E115" s="25">
        <v>0</v>
      </c>
      <c r="F115" s="25">
        <v>0</v>
      </c>
      <c r="G115" s="13"/>
      <c r="H115" s="13"/>
      <c r="I115" s="13"/>
      <c r="J115" s="13"/>
      <c r="K115" s="13">
        <f>+C115+E115+G115+I115</f>
        <v>0</v>
      </c>
      <c r="L115" s="138">
        <f>+D115+F115+H115+J115</f>
        <v>0</v>
      </c>
    </row>
    <row r="116" spans="1:12" ht="15.75" customHeight="1" x14ac:dyDescent="0.3">
      <c r="A116" s="150"/>
      <c r="B116" s="5" t="s">
        <v>148</v>
      </c>
      <c r="C116" s="13">
        <v>0</v>
      </c>
      <c r="D116" s="13">
        <v>0</v>
      </c>
      <c r="E116" s="13">
        <v>0</v>
      </c>
      <c r="F116" s="13">
        <v>0</v>
      </c>
      <c r="G116" s="13"/>
      <c r="H116" s="13"/>
      <c r="I116" s="13"/>
      <c r="J116" s="13"/>
      <c r="K116" s="13">
        <f>+C116+E116+G116+I116</f>
        <v>0</v>
      </c>
      <c r="L116" s="138">
        <f>+D116+F116+H116+J116</f>
        <v>0</v>
      </c>
    </row>
    <row r="117" spans="1:12" ht="15.75" customHeight="1" x14ac:dyDescent="0.3">
      <c r="A117" s="150"/>
      <c r="B117" s="5" t="s">
        <v>125</v>
      </c>
      <c r="C117" s="13">
        <f>SUM(C115:C116)</f>
        <v>0</v>
      </c>
      <c r="D117" s="13">
        <f t="shared" ref="D117:L117" si="10">SUM(D115:D116)</f>
        <v>0</v>
      </c>
      <c r="E117" s="13">
        <f t="shared" si="10"/>
        <v>0</v>
      </c>
      <c r="F117" s="13">
        <f t="shared" si="10"/>
        <v>0</v>
      </c>
      <c r="G117" s="13">
        <f t="shared" si="10"/>
        <v>0</v>
      </c>
      <c r="H117" s="13">
        <f t="shared" si="10"/>
        <v>0</v>
      </c>
      <c r="I117" s="13">
        <f t="shared" si="10"/>
        <v>0</v>
      </c>
      <c r="J117" s="13">
        <f t="shared" si="10"/>
        <v>0</v>
      </c>
      <c r="K117" s="13">
        <f t="shared" si="10"/>
        <v>0</v>
      </c>
      <c r="L117" s="138">
        <f t="shared" si="10"/>
        <v>0</v>
      </c>
    </row>
    <row r="118" spans="1:12" ht="15.75" customHeight="1" x14ac:dyDescent="0.3">
      <c r="A118" s="151"/>
      <c r="B118" s="10"/>
      <c r="C118" s="12"/>
      <c r="D118" s="11"/>
      <c r="E118" s="12"/>
      <c r="F118" s="12"/>
      <c r="G118" s="12"/>
      <c r="H118" s="12"/>
      <c r="I118" s="12"/>
      <c r="J118" s="12"/>
      <c r="K118" s="11"/>
      <c r="L118" s="139"/>
    </row>
    <row r="119" spans="1:12" ht="15.75" customHeight="1" x14ac:dyDescent="0.3">
      <c r="A119" s="151"/>
      <c r="B119" s="10" t="s">
        <v>14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8"/>
    </row>
    <row r="120" spans="1:12" ht="15" customHeight="1" x14ac:dyDescent="0.25">
      <c r="A120" s="140">
        <v>111</v>
      </c>
      <c r="B120" s="15" t="s">
        <v>15</v>
      </c>
      <c r="C120" s="16">
        <v>0</v>
      </c>
      <c r="D120" s="16">
        <v>0</v>
      </c>
      <c r="E120" s="16">
        <v>0</v>
      </c>
      <c r="F120" s="16">
        <v>0</v>
      </c>
      <c r="G120" s="16">
        <v>0</v>
      </c>
      <c r="H120" s="16">
        <v>0</v>
      </c>
      <c r="I120" s="16">
        <v>0</v>
      </c>
      <c r="J120" s="16">
        <v>0</v>
      </c>
      <c r="K120" s="16">
        <f>+C120+E120+G120+I120</f>
        <v>0</v>
      </c>
      <c r="L120" s="141">
        <f>+D120+F120+H120+J120</f>
        <v>0</v>
      </c>
    </row>
    <row r="121" spans="1:12" ht="15" customHeight="1" x14ac:dyDescent="0.25">
      <c r="A121" s="140">
        <v>113</v>
      </c>
      <c r="B121" s="205" t="s">
        <v>150</v>
      </c>
      <c r="C121" s="16">
        <v>0</v>
      </c>
      <c r="D121" s="16">
        <v>0</v>
      </c>
      <c r="E121" s="16">
        <v>0</v>
      </c>
      <c r="F121" s="16">
        <v>0</v>
      </c>
      <c r="G121" s="16">
        <v>0</v>
      </c>
      <c r="H121" s="16">
        <v>0</v>
      </c>
      <c r="I121" s="16">
        <v>0</v>
      </c>
      <c r="J121" s="16">
        <v>0</v>
      </c>
      <c r="K121" s="16">
        <f t="shared" ref="K121:L136" si="11">+C121+E121+G121+I121</f>
        <v>0</v>
      </c>
      <c r="L121" s="141">
        <f t="shared" si="11"/>
        <v>0</v>
      </c>
    </row>
    <row r="122" spans="1:12" ht="15" customHeight="1" x14ac:dyDescent="0.25">
      <c r="A122" s="140">
        <v>122</v>
      </c>
      <c r="B122" s="15" t="s">
        <v>17</v>
      </c>
      <c r="C122" s="16">
        <v>0</v>
      </c>
      <c r="D122" s="16">
        <v>0</v>
      </c>
      <c r="E122" s="16">
        <v>0</v>
      </c>
      <c r="F122" s="16">
        <v>0</v>
      </c>
      <c r="G122" s="16">
        <v>0</v>
      </c>
      <c r="H122" s="16">
        <v>0</v>
      </c>
      <c r="I122" s="16">
        <v>0</v>
      </c>
      <c r="J122" s="16">
        <v>0</v>
      </c>
      <c r="K122" s="16">
        <f t="shared" si="11"/>
        <v>0</v>
      </c>
      <c r="L122" s="141">
        <f t="shared" si="11"/>
        <v>0</v>
      </c>
    </row>
    <row r="123" spans="1:12" ht="15" customHeight="1" x14ac:dyDescent="0.25">
      <c r="A123" s="140">
        <v>163</v>
      </c>
      <c r="B123" s="15" t="s">
        <v>18</v>
      </c>
      <c r="C123" s="16">
        <v>0</v>
      </c>
      <c r="D123" s="16">
        <v>0</v>
      </c>
      <c r="E123" s="16">
        <v>0</v>
      </c>
      <c r="F123" s="16">
        <v>0</v>
      </c>
      <c r="G123" s="16">
        <v>0</v>
      </c>
      <c r="H123" s="16">
        <v>0</v>
      </c>
      <c r="I123" s="16">
        <v>0</v>
      </c>
      <c r="J123" s="16">
        <v>0</v>
      </c>
      <c r="K123" s="16">
        <f t="shared" si="11"/>
        <v>0</v>
      </c>
      <c r="L123" s="141">
        <f t="shared" si="11"/>
        <v>0</v>
      </c>
    </row>
    <row r="124" spans="1:12" ht="27" customHeight="1" x14ac:dyDescent="0.25">
      <c r="A124" s="140">
        <v>168</v>
      </c>
      <c r="B124" s="126" t="s">
        <v>136</v>
      </c>
      <c r="C124" s="16">
        <v>0</v>
      </c>
      <c r="D124" s="16">
        <v>0</v>
      </c>
      <c r="E124" s="16">
        <v>0</v>
      </c>
      <c r="F124" s="16">
        <v>0</v>
      </c>
      <c r="G124" s="16">
        <v>0</v>
      </c>
      <c r="H124" s="16">
        <v>0</v>
      </c>
      <c r="I124" s="16">
        <v>0</v>
      </c>
      <c r="J124" s="16">
        <v>0</v>
      </c>
      <c r="K124" s="16">
        <f>+C124+E124+G124+I124</f>
        <v>0</v>
      </c>
      <c r="L124" s="141">
        <f>+D124+F124+H124+J124</f>
        <v>0</v>
      </c>
    </row>
    <row r="125" spans="1:12" ht="15" customHeight="1" x14ac:dyDescent="0.25">
      <c r="A125" s="140">
        <v>169</v>
      </c>
      <c r="B125" s="15" t="s">
        <v>137</v>
      </c>
      <c r="C125" s="16">
        <v>0</v>
      </c>
      <c r="D125" s="16">
        <v>0</v>
      </c>
      <c r="E125" s="16">
        <v>0</v>
      </c>
      <c r="F125" s="16">
        <v>0</v>
      </c>
      <c r="G125" s="16">
        <v>0</v>
      </c>
      <c r="H125" s="16">
        <v>0</v>
      </c>
      <c r="I125" s="16">
        <v>0</v>
      </c>
      <c r="J125" s="16">
        <v>0</v>
      </c>
      <c r="K125" s="16">
        <f t="shared" si="11"/>
        <v>0</v>
      </c>
      <c r="L125" s="141">
        <f t="shared" si="11"/>
        <v>0</v>
      </c>
    </row>
    <row r="126" spans="1:12" ht="15" customHeight="1" x14ac:dyDescent="0.25">
      <c r="A126" s="140">
        <v>171</v>
      </c>
      <c r="B126" s="15" t="s">
        <v>138</v>
      </c>
      <c r="C126" s="16">
        <v>0</v>
      </c>
      <c r="D126" s="16">
        <v>0</v>
      </c>
      <c r="E126" s="16">
        <v>0</v>
      </c>
      <c r="F126" s="16">
        <v>0</v>
      </c>
      <c r="G126" s="16">
        <v>0</v>
      </c>
      <c r="H126" s="16">
        <v>0</v>
      </c>
      <c r="I126" s="16">
        <v>0</v>
      </c>
      <c r="J126" s="16">
        <v>0</v>
      </c>
      <c r="K126" s="16">
        <f t="shared" si="11"/>
        <v>0</v>
      </c>
      <c r="L126" s="141">
        <f t="shared" si="11"/>
        <v>0</v>
      </c>
    </row>
    <row r="127" spans="1:12" ht="15" customHeight="1" x14ac:dyDescent="0.25">
      <c r="A127" s="140">
        <v>174</v>
      </c>
      <c r="B127" s="15" t="s">
        <v>19</v>
      </c>
      <c r="C127" s="16">
        <v>0</v>
      </c>
      <c r="D127" s="16">
        <v>0</v>
      </c>
      <c r="E127" s="16">
        <v>0</v>
      </c>
      <c r="F127" s="16">
        <v>0</v>
      </c>
      <c r="G127" s="16">
        <v>0</v>
      </c>
      <c r="H127" s="16">
        <v>0</v>
      </c>
      <c r="I127" s="16">
        <v>0</v>
      </c>
      <c r="J127" s="16">
        <v>0</v>
      </c>
      <c r="K127" s="16">
        <f t="shared" si="11"/>
        <v>0</v>
      </c>
      <c r="L127" s="141">
        <f t="shared" si="11"/>
        <v>0</v>
      </c>
    </row>
    <row r="128" spans="1:12" ht="15" customHeight="1" x14ac:dyDescent="0.25">
      <c r="A128" s="140">
        <v>182</v>
      </c>
      <c r="B128" s="15" t="s">
        <v>20</v>
      </c>
      <c r="C128" s="16">
        <v>0</v>
      </c>
      <c r="D128" s="16">
        <v>0</v>
      </c>
      <c r="E128" s="16">
        <v>0</v>
      </c>
      <c r="F128" s="16">
        <v>0</v>
      </c>
      <c r="G128" s="16">
        <v>0</v>
      </c>
      <c r="H128" s="16">
        <v>0</v>
      </c>
      <c r="I128" s="16">
        <v>0</v>
      </c>
      <c r="J128" s="16">
        <v>0</v>
      </c>
      <c r="K128" s="16">
        <f t="shared" si="11"/>
        <v>0</v>
      </c>
      <c r="L128" s="141">
        <f t="shared" si="11"/>
        <v>0</v>
      </c>
    </row>
    <row r="129" spans="1:12" ht="15" customHeight="1" x14ac:dyDescent="0.25">
      <c r="A129" s="140">
        <v>197</v>
      </c>
      <c r="B129" s="15" t="s">
        <v>21</v>
      </c>
      <c r="C129" s="16">
        <v>0</v>
      </c>
      <c r="D129" s="16">
        <v>0</v>
      </c>
      <c r="E129" s="16">
        <v>0</v>
      </c>
      <c r="F129" s="16">
        <v>0</v>
      </c>
      <c r="G129" s="16">
        <v>0</v>
      </c>
      <c r="H129" s="16">
        <v>0</v>
      </c>
      <c r="I129" s="16">
        <v>0</v>
      </c>
      <c r="J129" s="16">
        <v>0</v>
      </c>
      <c r="K129" s="16">
        <f t="shared" si="11"/>
        <v>0</v>
      </c>
      <c r="L129" s="141">
        <f t="shared" si="11"/>
        <v>0</v>
      </c>
    </row>
    <row r="130" spans="1:12" ht="15" customHeight="1" x14ac:dyDescent="0.25">
      <c r="A130" s="206">
        <v>199</v>
      </c>
      <c r="B130" s="113" t="s">
        <v>22</v>
      </c>
      <c r="C130" s="16">
        <v>0</v>
      </c>
      <c r="D130" s="16">
        <v>0</v>
      </c>
      <c r="E130" s="16">
        <v>0</v>
      </c>
      <c r="F130" s="16">
        <v>0</v>
      </c>
      <c r="G130" s="16">
        <v>0</v>
      </c>
      <c r="H130" s="16">
        <v>0</v>
      </c>
      <c r="I130" s="16">
        <v>0</v>
      </c>
      <c r="J130" s="16">
        <v>0</v>
      </c>
      <c r="K130" s="114">
        <f t="shared" si="11"/>
        <v>0</v>
      </c>
      <c r="L130" s="202">
        <f t="shared" si="11"/>
        <v>0</v>
      </c>
    </row>
    <row r="131" spans="1:12" ht="15" customHeight="1" x14ac:dyDescent="0.25">
      <c r="A131" s="140">
        <v>211</v>
      </c>
      <c r="B131" s="15" t="s">
        <v>25</v>
      </c>
      <c r="C131" s="16">
        <v>0</v>
      </c>
      <c r="D131" s="16">
        <v>0</v>
      </c>
      <c r="E131" s="16">
        <v>0</v>
      </c>
      <c r="F131" s="16">
        <v>0</v>
      </c>
      <c r="G131" s="16">
        <v>0</v>
      </c>
      <c r="H131" s="16">
        <v>0</v>
      </c>
      <c r="I131" s="16">
        <v>0</v>
      </c>
      <c r="J131" s="16">
        <v>0</v>
      </c>
      <c r="K131" s="16">
        <f t="shared" si="11"/>
        <v>0</v>
      </c>
      <c r="L131" s="141">
        <f>+D131+F131+H131+J131</f>
        <v>0</v>
      </c>
    </row>
    <row r="132" spans="1:12" ht="15" customHeight="1" x14ac:dyDescent="0.25">
      <c r="A132" s="140">
        <v>232</v>
      </c>
      <c r="B132" s="15" t="s">
        <v>26</v>
      </c>
      <c r="C132" s="16">
        <v>0</v>
      </c>
      <c r="D132" s="16">
        <v>0</v>
      </c>
      <c r="E132" s="16">
        <v>0</v>
      </c>
      <c r="F132" s="16">
        <v>0</v>
      </c>
      <c r="G132" s="16">
        <v>0</v>
      </c>
      <c r="H132" s="16">
        <v>0</v>
      </c>
      <c r="I132" s="16">
        <v>0</v>
      </c>
      <c r="J132" s="16">
        <v>0</v>
      </c>
      <c r="K132" s="16">
        <f t="shared" si="11"/>
        <v>0</v>
      </c>
      <c r="L132" s="141">
        <f t="shared" si="11"/>
        <v>0</v>
      </c>
    </row>
    <row r="133" spans="1:12" ht="15" customHeight="1" x14ac:dyDescent="0.25">
      <c r="A133" s="140">
        <v>261</v>
      </c>
      <c r="B133" s="15" t="s">
        <v>27</v>
      </c>
      <c r="C133" s="16">
        <v>0</v>
      </c>
      <c r="D133" s="16">
        <v>0</v>
      </c>
      <c r="E133" s="16">
        <v>0</v>
      </c>
      <c r="F133" s="16">
        <v>0</v>
      </c>
      <c r="G133" s="16">
        <v>0</v>
      </c>
      <c r="H133" s="16">
        <v>0</v>
      </c>
      <c r="I133" s="16">
        <v>0</v>
      </c>
      <c r="J133" s="16">
        <v>0</v>
      </c>
      <c r="K133" s="16">
        <f t="shared" si="11"/>
        <v>0</v>
      </c>
      <c r="L133" s="141">
        <f t="shared" si="11"/>
        <v>0</v>
      </c>
    </row>
    <row r="134" spans="1:12" ht="15" customHeight="1" x14ac:dyDescent="0.25">
      <c r="A134" s="140">
        <v>262</v>
      </c>
      <c r="B134" s="15" t="s">
        <v>28</v>
      </c>
      <c r="C134" s="16">
        <v>0</v>
      </c>
      <c r="D134" s="16">
        <v>0</v>
      </c>
      <c r="E134" s="16">
        <v>0</v>
      </c>
      <c r="F134" s="16">
        <v>0</v>
      </c>
      <c r="G134" s="16">
        <v>0</v>
      </c>
      <c r="H134" s="16">
        <v>0</v>
      </c>
      <c r="I134" s="16">
        <v>0</v>
      </c>
      <c r="J134" s="16">
        <v>0</v>
      </c>
      <c r="K134" s="16">
        <f t="shared" si="11"/>
        <v>0</v>
      </c>
      <c r="L134" s="141">
        <f t="shared" si="11"/>
        <v>0</v>
      </c>
    </row>
    <row r="135" spans="1:12" ht="15" customHeight="1" x14ac:dyDescent="0.25">
      <c r="A135" s="140">
        <v>266</v>
      </c>
      <c r="B135" s="15" t="s">
        <v>29</v>
      </c>
      <c r="C135" s="16">
        <v>0</v>
      </c>
      <c r="D135" s="16">
        <v>0</v>
      </c>
      <c r="E135" s="16">
        <v>0</v>
      </c>
      <c r="F135" s="16">
        <v>0</v>
      </c>
      <c r="G135" s="16">
        <v>0</v>
      </c>
      <c r="H135" s="16">
        <v>0</v>
      </c>
      <c r="I135" s="16">
        <v>0</v>
      </c>
      <c r="J135" s="16">
        <v>0</v>
      </c>
      <c r="K135" s="16">
        <f t="shared" si="11"/>
        <v>0</v>
      </c>
      <c r="L135" s="141">
        <f t="shared" si="11"/>
        <v>0</v>
      </c>
    </row>
    <row r="136" spans="1:12" ht="15" customHeight="1" x14ac:dyDescent="0.25">
      <c r="A136" s="140">
        <v>267</v>
      </c>
      <c r="B136" s="15" t="s">
        <v>30</v>
      </c>
      <c r="C136" s="16">
        <v>0</v>
      </c>
      <c r="D136" s="16">
        <v>0</v>
      </c>
      <c r="E136" s="16">
        <v>0</v>
      </c>
      <c r="F136" s="16">
        <v>0</v>
      </c>
      <c r="G136" s="16">
        <v>0</v>
      </c>
      <c r="H136" s="16">
        <v>0</v>
      </c>
      <c r="I136" s="16">
        <v>0</v>
      </c>
      <c r="J136" s="16">
        <v>0</v>
      </c>
      <c r="K136" s="16">
        <f t="shared" si="11"/>
        <v>0</v>
      </c>
      <c r="L136" s="141">
        <f t="shared" si="11"/>
        <v>0</v>
      </c>
    </row>
    <row r="137" spans="1:12" ht="15" customHeight="1" x14ac:dyDescent="0.25">
      <c r="A137" s="140">
        <v>268</v>
      </c>
      <c r="B137" s="15" t="s">
        <v>31</v>
      </c>
      <c r="C137" s="16">
        <v>0</v>
      </c>
      <c r="D137" s="16">
        <v>0</v>
      </c>
      <c r="E137" s="16">
        <v>0</v>
      </c>
      <c r="F137" s="16">
        <v>0</v>
      </c>
      <c r="G137" s="16">
        <v>0</v>
      </c>
      <c r="H137" s="16">
        <v>0</v>
      </c>
      <c r="I137" s="16">
        <v>0</v>
      </c>
      <c r="J137" s="16">
        <v>0</v>
      </c>
      <c r="K137" s="16">
        <f t="shared" ref="K137:L145" si="12">+C137+E137+G137+I137</f>
        <v>0</v>
      </c>
      <c r="L137" s="141">
        <f t="shared" si="12"/>
        <v>0</v>
      </c>
    </row>
    <row r="138" spans="1:12" ht="15" customHeight="1" x14ac:dyDescent="0.25">
      <c r="A138" s="140">
        <v>269</v>
      </c>
      <c r="B138" s="15" t="s">
        <v>32</v>
      </c>
      <c r="C138" s="16">
        <v>0</v>
      </c>
      <c r="D138" s="16">
        <v>0</v>
      </c>
      <c r="E138" s="16">
        <v>0</v>
      </c>
      <c r="F138" s="16">
        <v>0</v>
      </c>
      <c r="G138" s="16">
        <v>0</v>
      </c>
      <c r="H138" s="16">
        <v>0</v>
      </c>
      <c r="I138" s="16">
        <v>0</v>
      </c>
      <c r="J138" s="16">
        <v>0</v>
      </c>
      <c r="K138" s="16">
        <f t="shared" si="12"/>
        <v>0</v>
      </c>
      <c r="L138" s="141">
        <f t="shared" si="12"/>
        <v>0</v>
      </c>
    </row>
    <row r="139" spans="1:12" ht="15" customHeight="1" x14ac:dyDescent="0.25">
      <c r="A139" s="140">
        <v>289</v>
      </c>
      <c r="B139" s="15" t="s">
        <v>33</v>
      </c>
      <c r="C139" s="16">
        <v>0</v>
      </c>
      <c r="D139" s="16">
        <v>0</v>
      </c>
      <c r="E139" s="16">
        <v>0</v>
      </c>
      <c r="F139" s="16">
        <v>0</v>
      </c>
      <c r="G139" s="16">
        <v>0</v>
      </c>
      <c r="H139" s="16">
        <v>0</v>
      </c>
      <c r="I139" s="16">
        <v>0</v>
      </c>
      <c r="J139" s="16">
        <v>0</v>
      </c>
      <c r="K139" s="16">
        <f t="shared" si="12"/>
        <v>0</v>
      </c>
      <c r="L139" s="141">
        <f t="shared" si="12"/>
        <v>0</v>
      </c>
    </row>
    <row r="140" spans="1:12" ht="15" customHeight="1" x14ac:dyDescent="0.25">
      <c r="A140" s="140">
        <v>292</v>
      </c>
      <c r="B140" s="15" t="s">
        <v>34</v>
      </c>
      <c r="C140" s="16">
        <v>0</v>
      </c>
      <c r="D140" s="16">
        <v>0</v>
      </c>
      <c r="E140" s="16">
        <v>0</v>
      </c>
      <c r="F140" s="16">
        <v>0</v>
      </c>
      <c r="G140" s="16">
        <v>0</v>
      </c>
      <c r="H140" s="16">
        <v>0</v>
      </c>
      <c r="I140" s="16">
        <v>0</v>
      </c>
      <c r="J140" s="16">
        <v>0</v>
      </c>
      <c r="K140" s="16">
        <f t="shared" si="12"/>
        <v>0</v>
      </c>
      <c r="L140" s="141">
        <f t="shared" si="12"/>
        <v>0</v>
      </c>
    </row>
    <row r="141" spans="1:12" ht="15" customHeight="1" x14ac:dyDescent="0.25">
      <c r="A141" s="140">
        <v>295</v>
      </c>
      <c r="B141" s="15" t="s">
        <v>35</v>
      </c>
      <c r="C141" s="16">
        <v>0</v>
      </c>
      <c r="D141" s="16">
        <v>0</v>
      </c>
      <c r="E141" s="16">
        <v>0</v>
      </c>
      <c r="F141" s="16">
        <v>0</v>
      </c>
      <c r="G141" s="16">
        <v>0</v>
      </c>
      <c r="H141" s="16">
        <v>0</v>
      </c>
      <c r="I141" s="16">
        <v>0</v>
      </c>
      <c r="J141" s="16">
        <v>0</v>
      </c>
      <c r="K141" s="16">
        <f t="shared" si="12"/>
        <v>0</v>
      </c>
      <c r="L141" s="141">
        <f t="shared" si="12"/>
        <v>0</v>
      </c>
    </row>
    <row r="142" spans="1:12" ht="15" customHeight="1" x14ac:dyDescent="0.25">
      <c r="A142" s="140">
        <v>297</v>
      </c>
      <c r="B142" s="15" t="s">
        <v>36</v>
      </c>
      <c r="C142" s="16">
        <v>0</v>
      </c>
      <c r="D142" s="16">
        <v>0</v>
      </c>
      <c r="E142" s="16">
        <v>0</v>
      </c>
      <c r="F142" s="16">
        <v>0</v>
      </c>
      <c r="G142" s="16">
        <v>0</v>
      </c>
      <c r="H142" s="16">
        <v>0</v>
      </c>
      <c r="I142" s="16">
        <v>0</v>
      </c>
      <c r="J142" s="16">
        <v>0</v>
      </c>
      <c r="K142" s="16">
        <f t="shared" si="12"/>
        <v>0</v>
      </c>
      <c r="L142" s="141">
        <f t="shared" si="12"/>
        <v>0</v>
      </c>
    </row>
    <row r="143" spans="1:12" ht="15" customHeight="1" x14ac:dyDescent="0.25">
      <c r="A143" s="140">
        <v>298</v>
      </c>
      <c r="B143" s="40" t="s">
        <v>37</v>
      </c>
      <c r="C143" s="16">
        <v>0</v>
      </c>
      <c r="D143" s="16">
        <v>0</v>
      </c>
      <c r="E143" s="16">
        <v>0</v>
      </c>
      <c r="F143" s="16">
        <v>0</v>
      </c>
      <c r="G143" s="16">
        <v>0</v>
      </c>
      <c r="H143" s="16">
        <v>0</v>
      </c>
      <c r="I143" s="16">
        <v>0</v>
      </c>
      <c r="J143" s="16">
        <v>0</v>
      </c>
      <c r="K143" s="16">
        <f t="shared" si="12"/>
        <v>0</v>
      </c>
      <c r="L143" s="141">
        <f t="shared" si="12"/>
        <v>0</v>
      </c>
    </row>
    <row r="144" spans="1:12" ht="15" customHeight="1" x14ac:dyDescent="0.25">
      <c r="A144" s="140">
        <v>299</v>
      </c>
      <c r="B144" s="40" t="s">
        <v>38</v>
      </c>
      <c r="C144" s="16">
        <v>0</v>
      </c>
      <c r="D144" s="16">
        <v>0</v>
      </c>
      <c r="E144" s="16">
        <v>0</v>
      </c>
      <c r="F144" s="16">
        <v>0</v>
      </c>
      <c r="G144" s="16">
        <v>0</v>
      </c>
      <c r="H144" s="16">
        <v>0</v>
      </c>
      <c r="I144" s="16">
        <v>0</v>
      </c>
      <c r="J144" s="16">
        <v>0</v>
      </c>
      <c r="K144" s="16">
        <f>+C144+E144+G144+I144</f>
        <v>0</v>
      </c>
      <c r="L144" s="141">
        <f>+D144+F144+H144+J144</f>
        <v>0</v>
      </c>
    </row>
    <row r="145" spans="1:12" ht="15.75" customHeight="1" thickBot="1" x14ac:dyDescent="0.3">
      <c r="A145" s="207">
        <v>323</v>
      </c>
      <c r="B145" s="113" t="s">
        <v>141</v>
      </c>
      <c r="C145" s="16">
        <v>0</v>
      </c>
      <c r="D145" s="16">
        <v>0</v>
      </c>
      <c r="E145" s="16">
        <v>15000000</v>
      </c>
      <c r="F145" s="16">
        <v>0</v>
      </c>
      <c r="G145" s="16">
        <v>0</v>
      </c>
      <c r="H145" s="16">
        <v>0</v>
      </c>
      <c r="I145" s="16">
        <v>0</v>
      </c>
      <c r="J145" s="16">
        <v>0</v>
      </c>
      <c r="K145" s="114">
        <f t="shared" si="12"/>
        <v>15000000</v>
      </c>
      <c r="L145" s="202">
        <f t="shared" si="12"/>
        <v>0</v>
      </c>
    </row>
    <row r="146" spans="1:12" ht="16.5" customHeight="1" thickBot="1" x14ac:dyDescent="0.35">
      <c r="A146" s="118"/>
      <c r="B146" s="115" t="s">
        <v>51</v>
      </c>
      <c r="C146" s="116">
        <f>SUM(C120:C145)</f>
        <v>0</v>
      </c>
      <c r="D146" s="116">
        <f t="shared" ref="D146:J146" si="13">SUM(D120:D145)</f>
        <v>0</v>
      </c>
      <c r="E146" s="116">
        <f t="shared" si="13"/>
        <v>15000000</v>
      </c>
      <c r="F146" s="116">
        <f t="shared" si="13"/>
        <v>0</v>
      </c>
      <c r="G146" s="116">
        <f t="shared" si="13"/>
        <v>0</v>
      </c>
      <c r="H146" s="116">
        <f t="shared" si="13"/>
        <v>0</v>
      </c>
      <c r="I146" s="116">
        <f t="shared" si="13"/>
        <v>0</v>
      </c>
      <c r="J146" s="116">
        <f t="shared" si="13"/>
        <v>0</v>
      </c>
      <c r="K146" s="116">
        <f>SUM(K120:K145)</f>
        <v>15000000</v>
      </c>
      <c r="L146" s="117">
        <f>SUM(L120:L145)</f>
        <v>0</v>
      </c>
    </row>
    <row r="147" spans="1:12" ht="16.5" customHeight="1" thickBot="1" x14ac:dyDescent="0.35">
      <c r="A147" s="120"/>
      <c r="B147" s="115" t="s">
        <v>52</v>
      </c>
      <c r="C147" s="208">
        <f>+C146+C117</f>
        <v>0</v>
      </c>
      <c r="D147" s="208">
        <f t="shared" ref="D147:L147" si="14">+D146+D117</f>
        <v>0</v>
      </c>
      <c r="E147" s="208">
        <f t="shared" si="14"/>
        <v>15000000</v>
      </c>
      <c r="F147" s="208">
        <f t="shared" si="14"/>
        <v>0</v>
      </c>
      <c r="G147" s="208">
        <f t="shared" si="14"/>
        <v>0</v>
      </c>
      <c r="H147" s="208">
        <f t="shared" si="14"/>
        <v>0</v>
      </c>
      <c r="I147" s="208">
        <f t="shared" si="14"/>
        <v>0</v>
      </c>
      <c r="J147" s="208">
        <f t="shared" si="14"/>
        <v>0</v>
      </c>
      <c r="K147" s="208">
        <f t="shared" si="14"/>
        <v>15000000</v>
      </c>
      <c r="L147" s="209">
        <f t="shared" si="14"/>
        <v>0</v>
      </c>
    </row>
    <row r="148" spans="1:12" ht="15.75" x14ac:dyDescent="0.3">
      <c r="A148" s="22"/>
      <c r="B148" s="134"/>
      <c r="C148" s="135"/>
      <c r="D148" s="135"/>
      <c r="E148" s="135"/>
      <c r="F148" s="135"/>
      <c r="G148" s="135"/>
      <c r="H148" s="135"/>
      <c r="I148" s="135"/>
      <c r="J148" s="135"/>
      <c r="K148" s="135"/>
      <c r="L148" s="135"/>
    </row>
    <row r="149" spans="1:12" ht="15.75" x14ac:dyDescent="0.3">
      <c r="A149" s="22"/>
      <c r="B149" s="134"/>
      <c r="C149" s="135"/>
      <c r="D149" s="135"/>
      <c r="E149" s="135"/>
      <c r="F149" s="135"/>
      <c r="G149" s="135"/>
      <c r="H149" s="135"/>
      <c r="I149" s="135"/>
      <c r="J149" s="135"/>
      <c r="K149" s="135"/>
      <c r="L149" s="135"/>
    </row>
    <row r="150" spans="1:12" ht="15.75" x14ac:dyDescent="0.3">
      <c r="A150" s="22"/>
      <c r="B150" s="134"/>
      <c r="C150" s="135"/>
      <c r="D150" s="135"/>
      <c r="E150" s="135"/>
      <c r="F150" s="135"/>
      <c r="G150" s="135"/>
      <c r="H150" s="135"/>
      <c r="I150" s="135"/>
      <c r="J150" s="135"/>
      <c r="K150" s="135"/>
      <c r="L150" s="135"/>
    </row>
    <row r="151" spans="1:12" ht="15.75" x14ac:dyDescent="0.3">
      <c r="A151" s="22"/>
      <c r="B151" s="134"/>
      <c r="C151" s="135"/>
      <c r="D151" s="135"/>
      <c r="E151" s="135"/>
      <c r="F151" s="135"/>
      <c r="G151" s="135"/>
      <c r="H151" s="135"/>
      <c r="I151" s="135"/>
      <c r="J151" s="135"/>
      <c r="K151" s="135"/>
      <c r="L151" s="135"/>
    </row>
    <row r="152" spans="1:12" ht="15.75" x14ac:dyDescent="0.3">
      <c r="A152" s="22"/>
      <c r="B152" s="134"/>
      <c r="C152" s="135"/>
      <c r="D152" s="135"/>
      <c r="E152" s="135"/>
      <c r="F152" s="135"/>
      <c r="G152" s="135"/>
      <c r="H152" s="135"/>
      <c r="I152" s="135"/>
      <c r="J152" s="135"/>
      <c r="K152" s="135"/>
      <c r="L152" s="135"/>
    </row>
    <row r="153" spans="1:12" ht="15.75" x14ac:dyDescent="0.3">
      <c r="A153" s="22"/>
      <c r="B153" s="134"/>
      <c r="C153" s="135"/>
      <c r="D153" s="135"/>
      <c r="E153" s="135"/>
      <c r="F153" s="135"/>
      <c r="G153" s="135"/>
      <c r="H153" s="135"/>
      <c r="I153" s="135"/>
      <c r="J153" s="135"/>
      <c r="K153" s="135"/>
      <c r="L153" s="135"/>
    </row>
    <row r="154" spans="1:12" ht="15.75" x14ac:dyDescent="0.3">
      <c r="A154" s="22"/>
      <c r="B154" s="134"/>
      <c r="C154" s="135"/>
      <c r="D154" s="135"/>
      <c r="E154" s="135"/>
      <c r="F154" s="135"/>
      <c r="G154" s="135"/>
      <c r="H154" s="135"/>
      <c r="I154" s="135"/>
      <c r="J154" s="135"/>
      <c r="K154" s="135"/>
      <c r="L154" s="135"/>
    </row>
    <row r="155" spans="1:12" ht="15.75" x14ac:dyDescent="0.3">
      <c r="A155" s="22"/>
      <c r="B155" s="134"/>
      <c r="C155" s="135"/>
      <c r="D155" s="135"/>
      <c r="E155" s="135"/>
      <c r="F155" s="135"/>
      <c r="G155" s="135"/>
      <c r="H155" s="135"/>
      <c r="I155" s="135"/>
      <c r="J155" s="135"/>
      <c r="K155" s="135"/>
      <c r="L155" s="135"/>
    </row>
    <row r="156" spans="1:12" ht="15.75" x14ac:dyDescent="0.3">
      <c r="A156" s="22"/>
      <c r="B156" s="134"/>
      <c r="C156" s="135"/>
      <c r="D156" s="135"/>
      <c r="E156" s="135"/>
      <c r="F156" s="135"/>
      <c r="G156" s="135"/>
      <c r="H156" s="135"/>
      <c r="I156" s="135"/>
      <c r="J156" s="135"/>
      <c r="K156" s="135"/>
      <c r="L156" s="135"/>
    </row>
    <row r="157" spans="1:12" ht="15.75" x14ac:dyDescent="0.3">
      <c r="A157" s="22"/>
      <c r="B157" s="134"/>
      <c r="C157" s="135"/>
      <c r="D157" s="135"/>
      <c r="E157" s="135"/>
      <c r="F157" s="135"/>
      <c r="G157" s="135"/>
      <c r="H157" s="135"/>
      <c r="I157" s="135"/>
      <c r="J157" s="135"/>
      <c r="K157" s="135"/>
      <c r="L157" s="135"/>
    </row>
    <row r="158" spans="1:12" ht="15.75" x14ac:dyDescent="0.3">
      <c r="A158" s="22"/>
      <c r="B158" s="134"/>
      <c r="C158" s="135"/>
      <c r="D158" s="135"/>
      <c r="E158" s="135"/>
      <c r="F158" s="135"/>
      <c r="G158" s="135"/>
      <c r="H158" s="135"/>
      <c r="I158" s="135"/>
      <c r="J158" s="135"/>
      <c r="K158" s="135"/>
      <c r="L158" s="135"/>
    </row>
    <row r="159" spans="1:12" ht="15.75" x14ac:dyDescent="0.3">
      <c r="A159" s="22"/>
      <c r="B159" s="134"/>
      <c r="C159" s="135"/>
      <c r="D159" s="135"/>
      <c r="E159" s="135"/>
      <c r="F159" s="135"/>
      <c r="G159" s="135"/>
      <c r="H159" s="135"/>
      <c r="I159" s="135"/>
      <c r="J159" s="135"/>
      <c r="K159" s="135"/>
      <c r="L159" s="135"/>
    </row>
    <row r="160" spans="1:12" ht="15.75" x14ac:dyDescent="0.3">
      <c r="A160" s="22"/>
      <c r="B160" s="134"/>
      <c r="C160" s="135"/>
      <c r="D160" s="135"/>
      <c r="E160" s="135"/>
      <c r="F160" s="135"/>
      <c r="G160" s="135"/>
      <c r="H160" s="135"/>
      <c r="I160" s="135"/>
      <c r="J160" s="135"/>
      <c r="K160" s="135"/>
      <c r="L160" s="135"/>
    </row>
    <row r="161" spans="1:12" ht="15.75" x14ac:dyDescent="0.3">
      <c r="A161" s="22"/>
      <c r="B161" s="134"/>
      <c r="C161" s="135"/>
      <c r="D161" s="135"/>
      <c r="E161" s="135"/>
      <c r="F161" s="135"/>
      <c r="G161" s="135"/>
      <c r="H161" s="135"/>
      <c r="I161" s="135"/>
      <c r="J161" s="135"/>
      <c r="K161" s="135"/>
      <c r="L161" s="135"/>
    </row>
    <row r="162" spans="1:12" ht="15.75" x14ac:dyDescent="0.3">
      <c r="A162" s="22"/>
      <c r="B162" s="134"/>
      <c r="C162" s="135"/>
      <c r="D162" s="135"/>
      <c r="E162" s="135"/>
      <c r="F162" s="135"/>
      <c r="G162" s="135"/>
      <c r="H162" s="135"/>
      <c r="I162" s="135"/>
      <c r="J162" s="135"/>
      <c r="K162" s="135"/>
      <c r="L162" s="135"/>
    </row>
    <row r="163" spans="1:12" ht="15.75" x14ac:dyDescent="0.3">
      <c r="A163" s="22"/>
      <c r="B163" s="134"/>
      <c r="C163" s="135"/>
      <c r="D163" s="135"/>
      <c r="E163" s="135"/>
      <c r="F163" s="135"/>
      <c r="G163" s="135"/>
      <c r="H163" s="135"/>
      <c r="I163" s="135"/>
      <c r="J163" s="135"/>
      <c r="K163" s="135"/>
      <c r="L163" s="135"/>
    </row>
    <row r="164" spans="1:12" ht="15.75" x14ac:dyDescent="0.3">
      <c r="A164" s="22"/>
      <c r="B164" s="134"/>
      <c r="C164" s="135"/>
      <c r="D164" s="135"/>
      <c r="E164" s="135"/>
      <c r="F164" s="135"/>
      <c r="G164" s="135"/>
      <c r="H164" s="135"/>
      <c r="I164" s="135"/>
      <c r="J164" s="135"/>
      <c r="K164" s="135"/>
      <c r="L164" s="135"/>
    </row>
    <row r="165" spans="1:12" ht="15.75" x14ac:dyDescent="0.3">
      <c r="A165" s="22"/>
      <c r="B165" s="134"/>
      <c r="C165" s="135"/>
      <c r="D165" s="135"/>
      <c r="E165" s="135"/>
      <c r="F165" s="135"/>
      <c r="G165" s="135"/>
      <c r="H165" s="135"/>
      <c r="I165" s="135"/>
      <c r="J165" s="135"/>
      <c r="K165" s="135"/>
      <c r="L165" s="135"/>
    </row>
    <row r="166" spans="1:12" ht="15.75" x14ac:dyDescent="0.3">
      <c r="A166" s="22"/>
      <c r="B166" s="134"/>
      <c r="C166" s="135"/>
      <c r="D166" s="135"/>
      <c r="E166" s="135"/>
      <c r="F166" s="135"/>
      <c r="G166" s="135"/>
      <c r="H166" s="135"/>
      <c r="I166" s="135"/>
      <c r="J166" s="135"/>
      <c r="K166" s="135"/>
      <c r="L166" s="135"/>
    </row>
    <row r="167" spans="1:12" x14ac:dyDescent="0.25">
      <c r="B167" s="28" t="s">
        <v>155</v>
      </c>
      <c r="I167" s="22"/>
      <c r="J167" s="22"/>
    </row>
    <row r="168" spans="1:12" ht="15.75" x14ac:dyDescent="0.3">
      <c r="A168" s="210" t="s">
        <v>4</v>
      </c>
      <c r="B168" s="210" t="s">
        <v>5</v>
      </c>
      <c r="C168" s="348" t="s">
        <v>50</v>
      </c>
      <c r="D168" s="348"/>
      <c r="I168" s="22"/>
      <c r="J168" s="22"/>
    </row>
    <row r="169" spans="1:12" ht="15.75" x14ac:dyDescent="0.3">
      <c r="A169" s="210"/>
      <c r="B169" s="5"/>
      <c r="C169" s="210" t="s">
        <v>11</v>
      </c>
      <c r="D169" s="210" t="s">
        <v>12</v>
      </c>
      <c r="I169" s="22"/>
      <c r="J169" s="22"/>
    </row>
    <row r="170" spans="1:12" ht="15.75" x14ac:dyDescent="0.3">
      <c r="A170" s="147" t="s">
        <v>124</v>
      </c>
      <c r="B170" s="5" t="s">
        <v>13</v>
      </c>
      <c r="C170" s="8">
        <f>+K20+K63+K117</f>
        <v>0</v>
      </c>
      <c r="D170" s="8">
        <f>+L20+L63+L117</f>
        <v>0</v>
      </c>
      <c r="E170" s="29"/>
      <c r="F170" s="30"/>
      <c r="I170" s="22"/>
      <c r="J170" s="22"/>
    </row>
    <row r="171" spans="1:12" ht="15.75" x14ac:dyDescent="0.3">
      <c r="A171" s="148"/>
      <c r="B171" s="5"/>
      <c r="C171" s="31"/>
      <c r="D171" s="32"/>
      <c r="E171" s="33"/>
      <c r="F171" s="33"/>
      <c r="G171" s="29"/>
      <c r="I171" s="22"/>
      <c r="J171" s="22"/>
    </row>
    <row r="172" spans="1:12" ht="15.75" x14ac:dyDescent="0.3">
      <c r="A172" s="148"/>
      <c r="B172" s="5" t="s">
        <v>149</v>
      </c>
      <c r="C172" s="8"/>
      <c r="D172" s="8"/>
      <c r="E172" s="34"/>
      <c r="F172" s="34"/>
      <c r="I172" s="22"/>
      <c r="J172" s="22"/>
    </row>
    <row r="173" spans="1:12" x14ac:dyDescent="0.25">
      <c r="A173" s="149">
        <v>111</v>
      </c>
      <c r="B173" s="15" t="s">
        <v>15</v>
      </c>
      <c r="C173" s="27">
        <f t="shared" ref="C173:D188" si="15">+K23+K66+K120</f>
        <v>0</v>
      </c>
      <c r="D173" s="27">
        <f t="shared" si="15"/>
        <v>0</v>
      </c>
      <c r="E173" s="29"/>
      <c r="F173" s="30"/>
      <c r="I173" s="22"/>
      <c r="J173" s="22"/>
    </row>
    <row r="174" spans="1:12" x14ac:dyDescent="0.25">
      <c r="A174" s="149">
        <v>113</v>
      </c>
      <c r="B174" s="15" t="s">
        <v>16</v>
      </c>
      <c r="C174" s="27">
        <f t="shared" si="15"/>
        <v>0</v>
      </c>
      <c r="D174" s="27">
        <f t="shared" si="15"/>
        <v>0</v>
      </c>
      <c r="E174" s="29"/>
      <c r="F174" s="30"/>
      <c r="I174" s="22"/>
      <c r="J174" s="22"/>
    </row>
    <row r="175" spans="1:12" x14ac:dyDescent="0.25">
      <c r="A175" s="149">
        <v>122</v>
      </c>
      <c r="B175" s="15" t="s">
        <v>17</v>
      </c>
      <c r="C175" s="27">
        <f t="shared" si="15"/>
        <v>0</v>
      </c>
      <c r="D175" s="27">
        <f t="shared" si="15"/>
        <v>0</v>
      </c>
      <c r="E175" s="29"/>
      <c r="F175" s="30"/>
      <c r="I175" s="22"/>
      <c r="J175" s="22"/>
    </row>
    <row r="176" spans="1:12" x14ac:dyDescent="0.25">
      <c r="A176" s="149">
        <v>163</v>
      </c>
      <c r="B176" s="15" t="s">
        <v>18</v>
      </c>
      <c r="C176" s="27">
        <f t="shared" si="15"/>
        <v>0</v>
      </c>
      <c r="D176" s="27">
        <f t="shared" si="15"/>
        <v>0</v>
      </c>
      <c r="E176" s="29"/>
      <c r="F176" s="30"/>
    </row>
    <row r="177" spans="1:6" x14ac:dyDescent="0.25">
      <c r="A177" s="149">
        <v>168</v>
      </c>
      <c r="B177" s="15" t="s">
        <v>136</v>
      </c>
      <c r="C177" s="27">
        <f t="shared" si="15"/>
        <v>0</v>
      </c>
      <c r="D177" s="27">
        <f t="shared" si="15"/>
        <v>0</v>
      </c>
      <c r="E177" s="29"/>
      <c r="F177" s="30"/>
    </row>
    <row r="178" spans="1:6" x14ac:dyDescent="0.25">
      <c r="A178" s="149">
        <v>169</v>
      </c>
      <c r="B178" s="15" t="s">
        <v>137</v>
      </c>
      <c r="C178" s="27">
        <f t="shared" si="15"/>
        <v>0</v>
      </c>
      <c r="D178" s="27">
        <f t="shared" si="15"/>
        <v>0</v>
      </c>
      <c r="E178" s="29"/>
      <c r="F178" s="30"/>
    </row>
    <row r="179" spans="1:6" x14ac:dyDescent="0.25">
      <c r="A179" s="149">
        <v>171</v>
      </c>
      <c r="B179" s="15" t="s">
        <v>138</v>
      </c>
      <c r="C179" s="27">
        <f t="shared" si="15"/>
        <v>0</v>
      </c>
      <c r="D179" s="27">
        <f t="shared" si="15"/>
        <v>0</v>
      </c>
      <c r="E179" s="29"/>
      <c r="F179" s="30"/>
    </row>
    <row r="180" spans="1:6" x14ac:dyDescent="0.25">
      <c r="A180" s="149">
        <v>174</v>
      </c>
      <c r="B180" s="15" t="s">
        <v>19</v>
      </c>
      <c r="C180" s="27">
        <f t="shared" si="15"/>
        <v>0</v>
      </c>
      <c r="D180" s="27">
        <f t="shared" si="15"/>
        <v>0</v>
      </c>
      <c r="E180" s="29"/>
      <c r="F180" s="30"/>
    </row>
    <row r="181" spans="1:6" x14ac:dyDescent="0.25">
      <c r="A181" s="149">
        <v>182</v>
      </c>
      <c r="B181" s="15" t="s">
        <v>20</v>
      </c>
      <c r="C181" s="27">
        <f t="shared" si="15"/>
        <v>0</v>
      </c>
      <c r="D181" s="27">
        <f t="shared" si="15"/>
        <v>0</v>
      </c>
      <c r="E181" s="29"/>
      <c r="F181" s="30"/>
    </row>
    <row r="182" spans="1:6" x14ac:dyDescent="0.25">
      <c r="A182" s="149">
        <v>197</v>
      </c>
      <c r="B182" s="15" t="s">
        <v>21</v>
      </c>
      <c r="C182" s="27">
        <f t="shared" si="15"/>
        <v>0</v>
      </c>
      <c r="D182" s="27">
        <f t="shared" si="15"/>
        <v>0</v>
      </c>
      <c r="E182" s="29"/>
      <c r="F182" s="30"/>
    </row>
    <row r="183" spans="1:6" x14ac:dyDescent="0.25">
      <c r="A183" s="149">
        <v>199</v>
      </c>
      <c r="B183" s="15" t="s">
        <v>22</v>
      </c>
      <c r="C183" s="27">
        <f t="shared" si="15"/>
        <v>0</v>
      </c>
      <c r="D183" s="27">
        <f t="shared" si="15"/>
        <v>0</v>
      </c>
      <c r="E183" s="29"/>
      <c r="F183" s="30"/>
    </row>
    <row r="184" spans="1:6" x14ac:dyDescent="0.25">
      <c r="A184" s="149">
        <v>211</v>
      </c>
      <c r="B184" s="15" t="s">
        <v>25</v>
      </c>
      <c r="C184" s="27">
        <f t="shared" si="15"/>
        <v>0</v>
      </c>
      <c r="D184" s="27">
        <f t="shared" si="15"/>
        <v>0</v>
      </c>
      <c r="E184" s="29"/>
      <c r="F184" s="30"/>
    </row>
    <row r="185" spans="1:6" x14ac:dyDescent="0.25">
      <c r="A185" s="149">
        <v>232</v>
      </c>
      <c r="B185" s="15" t="s">
        <v>26</v>
      </c>
      <c r="C185" s="27">
        <f t="shared" si="15"/>
        <v>0</v>
      </c>
      <c r="D185" s="27">
        <f t="shared" si="15"/>
        <v>0</v>
      </c>
      <c r="E185" s="29"/>
      <c r="F185" s="30"/>
    </row>
    <row r="186" spans="1:6" x14ac:dyDescent="0.25">
      <c r="A186" s="149">
        <v>261</v>
      </c>
      <c r="B186" s="15" t="s">
        <v>27</v>
      </c>
      <c r="C186" s="27">
        <f t="shared" si="15"/>
        <v>0</v>
      </c>
      <c r="D186" s="27">
        <f t="shared" si="15"/>
        <v>0</v>
      </c>
      <c r="E186" s="29"/>
      <c r="F186" s="30"/>
    </row>
    <row r="187" spans="1:6" x14ac:dyDescent="0.25">
      <c r="A187" s="149">
        <v>262</v>
      </c>
      <c r="B187" s="15" t="s">
        <v>28</v>
      </c>
      <c r="C187" s="27">
        <f t="shared" si="15"/>
        <v>0</v>
      </c>
      <c r="D187" s="27">
        <f t="shared" si="15"/>
        <v>0</v>
      </c>
      <c r="E187" s="29"/>
      <c r="F187" s="30"/>
    </row>
    <row r="188" spans="1:6" x14ac:dyDescent="0.25">
      <c r="A188" s="149">
        <v>266</v>
      </c>
      <c r="B188" s="15" t="s">
        <v>29</v>
      </c>
      <c r="C188" s="27">
        <f t="shared" si="15"/>
        <v>0</v>
      </c>
      <c r="D188" s="27">
        <f t="shared" si="15"/>
        <v>0</v>
      </c>
      <c r="E188" s="29"/>
      <c r="F188" s="30"/>
    </row>
    <row r="189" spans="1:6" x14ac:dyDescent="0.25">
      <c r="A189" s="149">
        <v>267</v>
      </c>
      <c r="B189" s="15" t="s">
        <v>30</v>
      </c>
      <c r="C189" s="27">
        <f t="shared" ref="C189:D198" si="16">+K39+K82+K136</f>
        <v>0</v>
      </c>
      <c r="D189" s="27">
        <f t="shared" si="16"/>
        <v>0</v>
      </c>
      <c r="E189" s="29"/>
      <c r="F189" s="30"/>
    </row>
    <row r="190" spans="1:6" x14ac:dyDescent="0.25">
      <c r="A190" s="149">
        <v>268</v>
      </c>
      <c r="B190" s="15" t="s">
        <v>31</v>
      </c>
      <c r="C190" s="27">
        <f t="shared" si="16"/>
        <v>0</v>
      </c>
      <c r="D190" s="27">
        <f t="shared" si="16"/>
        <v>0</v>
      </c>
      <c r="E190" s="29"/>
      <c r="F190" s="30"/>
    </row>
    <row r="191" spans="1:6" x14ac:dyDescent="0.25">
      <c r="A191" s="149">
        <v>269</v>
      </c>
      <c r="B191" s="15" t="s">
        <v>32</v>
      </c>
      <c r="C191" s="27">
        <f t="shared" si="16"/>
        <v>0</v>
      </c>
      <c r="D191" s="27">
        <f t="shared" si="16"/>
        <v>0</v>
      </c>
      <c r="E191" s="29"/>
      <c r="F191" s="30"/>
    </row>
    <row r="192" spans="1:6" x14ac:dyDescent="0.25">
      <c r="A192" s="149">
        <v>289</v>
      </c>
      <c r="B192" s="15" t="s">
        <v>33</v>
      </c>
      <c r="C192" s="27">
        <f t="shared" si="16"/>
        <v>0</v>
      </c>
      <c r="D192" s="27">
        <f t="shared" si="16"/>
        <v>0</v>
      </c>
      <c r="E192" s="29"/>
      <c r="F192" s="30"/>
    </row>
    <row r="193" spans="1:7" x14ac:dyDescent="0.25">
      <c r="A193" s="149">
        <v>292</v>
      </c>
      <c r="B193" s="15" t="s">
        <v>34</v>
      </c>
      <c r="C193" s="27">
        <f t="shared" si="16"/>
        <v>0</v>
      </c>
      <c r="D193" s="27">
        <f t="shared" si="16"/>
        <v>0</v>
      </c>
      <c r="E193" s="29"/>
      <c r="F193" s="30"/>
    </row>
    <row r="194" spans="1:7" x14ac:dyDescent="0.25">
      <c r="A194" s="149">
        <v>295</v>
      </c>
      <c r="B194" s="15" t="s">
        <v>35</v>
      </c>
      <c r="C194" s="27">
        <f t="shared" si="16"/>
        <v>0</v>
      </c>
      <c r="D194" s="27">
        <f t="shared" si="16"/>
        <v>0</v>
      </c>
      <c r="E194" s="29"/>
      <c r="F194" s="30"/>
      <c r="G194" s="38"/>
    </row>
    <row r="195" spans="1:7" x14ac:dyDescent="0.25">
      <c r="A195" s="149">
        <v>297</v>
      </c>
      <c r="B195" s="15" t="s">
        <v>36</v>
      </c>
      <c r="C195" s="27">
        <f t="shared" si="16"/>
        <v>0</v>
      </c>
      <c r="D195" s="27">
        <f t="shared" si="16"/>
        <v>0</v>
      </c>
      <c r="E195" s="29"/>
      <c r="F195" s="30"/>
    </row>
    <row r="196" spans="1:7" x14ac:dyDescent="0.25">
      <c r="A196" s="149">
        <v>298</v>
      </c>
      <c r="B196" s="15" t="s">
        <v>37</v>
      </c>
      <c r="C196" s="27">
        <f t="shared" si="16"/>
        <v>0</v>
      </c>
      <c r="D196" s="27">
        <f t="shared" si="16"/>
        <v>0</v>
      </c>
      <c r="E196" s="29"/>
      <c r="F196" s="30"/>
    </row>
    <row r="197" spans="1:7" x14ac:dyDescent="0.25">
      <c r="A197" s="149">
        <v>299</v>
      </c>
      <c r="B197" s="15" t="s">
        <v>38</v>
      </c>
      <c r="C197" s="27">
        <f t="shared" si="16"/>
        <v>0</v>
      </c>
      <c r="D197" s="27">
        <f t="shared" si="16"/>
        <v>0</v>
      </c>
      <c r="E197" s="29"/>
      <c r="F197" s="30"/>
    </row>
    <row r="198" spans="1:7" x14ac:dyDescent="0.25">
      <c r="A198" s="149">
        <v>323</v>
      </c>
      <c r="B198" s="15" t="s">
        <v>40</v>
      </c>
      <c r="C198" s="27">
        <f t="shared" si="16"/>
        <v>15000000</v>
      </c>
      <c r="D198" s="27">
        <f t="shared" si="16"/>
        <v>0</v>
      </c>
      <c r="E198" s="29"/>
      <c r="F198" s="30"/>
    </row>
    <row r="199" spans="1:7" ht="15.75" x14ac:dyDescent="0.3">
      <c r="A199" s="21"/>
      <c r="B199" s="5" t="s">
        <v>51</v>
      </c>
      <c r="C199" s="8">
        <f>SUM(C173:C198)</f>
        <v>15000000</v>
      </c>
      <c r="D199" s="8">
        <f>SUM(D173:D198)</f>
        <v>0</v>
      </c>
    </row>
    <row r="200" spans="1:7" ht="15.75" x14ac:dyDescent="0.3">
      <c r="A200" s="21"/>
      <c r="B200" s="5" t="s">
        <v>52</v>
      </c>
      <c r="C200" s="8">
        <f>+C199+C170</f>
        <v>15000000</v>
      </c>
      <c r="D200" s="8">
        <f>D199+D170</f>
        <v>0</v>
      </c>
      <c r="E200" s="29"/>
      <c r="F200" s="29"/>
      <c r="G200" s="29"/>
    </row>
    <row r="201" spans="1:7" ht="15.75" x14ac:dyDescent="0.3">
      <c r="A201" s="22"/>
      <c r="B201" s="245"/>
      <c r="C201" s="41"/>
      <c r="D201" s="42"/>
    </row>
    <row r="202" spans="1:7" ht="15.75" x14ac:dyDescent="0.3">
      <c r="A202" s="22"/>
      <c r="B202" s="245"/>
      <c r="C202" s="43"/>
      <c r="D202" s="44"/>
    </row>
    <row r="203" spans="1:7" ht="15.75" x14ac:dyDescent="0.3">
      <c r="A203" s="22"/>
      <c r="B203" s="245"/>
      <c r="C203" s="43"/>
      <c r="D203" s="44"/>
    </row>
    <row r="204" spans="1:7" ht="15.75" x14ac:dyDescent="0.3">
      <c r="B204" s="245"/>
      <c r="C204" s="43"/>
      <c r="D204" s="44"/>
    </row>
    <row r="205" spans="1:7" ht="15.75" x14ac:dyDescent="0.3">
      <c r="B205" s="245"/>
      <c r="C205" s="43"/>
      <c r="D205" s="44"/>
    </row>
    <row r="206" spans="1:7" ht="15.75" x14ac:dyDescent="0.3">
      <c r="B206" s="245"/>
      <c r="C206" s="43"/>
      <c r="D206" s="44"/>
    </row>
    <row r="207" spans="1:7" ht="15.75" x14ac:dyDescent="0.3">
      <c r="B207" s="245"/>
      <c r="C207" s="43"/>
      <c r="D207" s="44"/>
    </row>
    <row r="208" spans="1:7" ht="15.75" x14ac:dyDescent="0.3">
      <c r="B208" s="245"/>
      <c r="C208" s="43"/>
      <c r="D208" s="44"/>
    </row>
    <row r="209" spans="2:12" x14ac:dyDescent="0.25">
      <c r="B209" s="28"/>
      <c r="C209" s="45"/>
      <c r="D209" s="41"/>
    </row>
    <row r="213" spans="2:12" x14ac:dyDescent="0.25">
      <c r="B213" s="46" t="s">
        <v>53</v>
      </c>
      <c r="D213" s="133" t="s">
        <v>54</v>
      </c>
      <c r="E213" s="133"/>
      <c r="F213" s="133"/>
      <c r="G213" s="28" t="s">
        <v>55</v>
      </c>
      <c r="I213" t="s">
        <v>59</v>
      </c>
    </row>
    <row r="214" spans="2:12" x14ac:dyDescent="0.25">
      <c r="D214" s="349" t="s">
        <v>56</v>
      </c>
      <c r="E214" s="349"/>
      <c r="F214" s="349"/>
      <c r="G214" s="28"/>
      <c r="H214" s="28"/>
      <c r="I214" s="28" t="s">
        <v>156</v>
      </c>
      <c r="J214" s="28"/>
      <c r="K214" s="28"/>
      <c r="L214" s="28"/>
    </row>
    <row r="215" spans="2:12" x14ac:dyDescent="0.25">
      <c r="D215" s="349" t="s">
        <v>57</v>
      </c>
      <c r="E215" s="349"/>
      <c r="F215" s="349"/>
      <c r="G215" s="28"/>
      <c r="H215" s="28"/>
      <c r="I215" s="28" t="s">
        <v>157</v>
      </c>
      <c r="J215" s="28"/>
      <c r="K215" s="28"/>
      <c r="L215" s="28"/>
    </row>
    <row r="216" spans="2:12" x14ac:dyDescent="0.25">
      <c r="D216" s="47"/>
      <c r="E216" s="47"/>
      <c r="H216" s="28"/>
      <c r="I216" s="28"/>
      <c r="J216" s="28"/>
    </row>
    <row r="217" spans="2:12" x14ac:dyDescent="0.25">
      <c r="B217" s="46" t="s">
        <v>58</v>
      </c>
      <c r="D217" s="28" t="s">
        <v>195</v>
      </c>
      <c r="H217" s="48"/>
      <c r="I217" s="48"/>
      <c r="J217" s="48"/>
      <c r="K217" s="350"/>
      <c r="L217" s="350"/>
    </row>
  </sheetData>
  <mergeCells count="29">
    <mergeCell ref="C168:D168"/>
    <mergeCell ref="D214:F214"/>
    <mergeCell ref="D215:F215"/>
    <mergeCell ref="K217:L217"/>
    <mergeCell ref="A111:L111"/>
    <mergeCell ref="C112:D112"/>
    <mergeCell ref="E112:F112"/>
    <mergeCell ref="G112:H112"/>
    <mergeCell ref="I112:J112"/>
    <mergeCell ref="K112:L112"/>
    <mergeCell ref="N15:O15"/>
    <mergeCell ref="P15:Q15"/>
    <mergeCell ref="R15:S15"/>
    <mergeCell ref="A56:L56"/>
    <mergeCell ref="C57:D57"/>
    <mergeCell ref="E57:F57"/>
    <mergeCell ref="G57:H57"/>
    <mergeCell ref="I57:J57"/>
    <mergeCell ref="K57:L57"/>
    <mergeCell ref="C15:D15"/>
    <mergeCell ref="E15:F15"/>
    <mergeCell ref="G15:H15"/>
    <mergeCell ref="I15:J15"/>
    <mergeCell ref="K15:L15"/>
    <mergeCell ref="K8:L8"/>
    <mergeCell ref="A10:L10"/>
    <mergeCell ref="A11:L11"/>
    <mergeCell ref="A12:L12"/>
    <mergeCell ref="A14:L14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5"/>
  <sheetViews>
    <sheetView workbookViewId="0">
      <selection activeCell="D198" sqref="D198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331" t="s">
        <v>159</v>
      </c>
      <c r="J8" s="332"/>
    </row>
    <row r="9" spans="1:10" ht="5.25" customHeight="1" x14ac:dyDescent="0.25"/>
    <row r="10" spans="1:10" x14ac:dyDescent="0.25">
      <c r="A10" s="333" t="s">
        <v>1</v>
      </c>
      <c r="B10" s="333"/>
      <c r="C10" s="333"/>
      <c r="D10" s="333"/>
      <c r="E10" s="333"/>
      <c r="F10" s="333"/>
      <c r="G10" s="333"/>
      <c r="H10" s="333"/>
      <c r="I10" s="333"/>
      <c r="J10" s="333"/>
    </row>
    <row r="11" spans="1:10" x14ac:dyDescent="0.25">
      <c r="A11" s="334" t="s">
        <v>2</v>
      </c>
      <c r="B11" s="334"/>
      <c r="C11" s="334"/>
      <c r="D11" s="334"/>
      <c r="E11" s="334"/>
      <c r="F11" s="334"/>
      <c r="G11" s="334"/>
      <c r="H11" s="334"/>
      <c r="I11" s="334"/>
      <c r="J11" s="334"/>
    </row>
    <row r="12" spans="1:10" x14ac:dyDescent="0.25">
      <c r="A12" s="335" t="s">
        <v>3</v>
      </c>
      <c r="B12" s="334"/>
      <c r="C12" s="334"/>
      <c r="D12" s="334"/>
      <c r="E12" s="334"/>
      <c r="F12" s="334"/>
      <c r="G12" s="334"/>
      <c r="H12" s="334"/>
      <c r="I12" s="334"/>
      <c r="J12" s="334"/>
    </row>
    <row r="13" spans="1:10" ht="4.5" customHeight="1" x14ac:dyDescent="0.25">
      <c r="A13" s="245"/>
      <c r="B13" s="245"/>
      <c r="C13" s="245"/>
      <c r="D13" s="245"/>
      <c r="E13" s="245"/>
      <c r="F13" s="245"/>
      <c r="G13" s="245"/>
      <c r="H13" s="245"/>
      <c r="I13" s="245"/>
      <c r="J13" s="245"/>
    </row>
    <row r="14" spans="1:10" ht="16.5" hidden="1" thickBot="1" x14ac:dyDescent="0.3">
      <c r="A14" s="336" t="s">
        <v>60</v>
      </c>
      <c r="B14" s="336"/>
      <c r="C14" s="336"/>
      <c r="D14" s="336"/>
      <c r="E14" s="336"/>
      <c r="F14" s="336"/>
      <c r="G14" s="336"/>
      <c r="H14" s="336"/>
      <c r="I14" s="336"/>
      <c r="J14" s="336"/>
    </row>
    <row r="15" spans="1:10" ht="30.75" hidden="1" customHeight="1" thickBot="1" x14ac:dyDescent="0.35">
      <c r="A15" s="2" t="s">
        <v>4</v>
      </c>
      <c r="B15" s="3" t="s">
        <v>5</v>
      </c>
      <c r="C15" s="343" t="s">
        <v>6</v>
      </c>
      <c r="D15" s="344"/>
      <c r="E15" s="343" t="s">
        <v>7</v>
      </c>
      <c r="F15" s="345"/>
      <c r="G15" s="343" t="s">
        <v>8</v>
      </c>
      <c r="H15" s="344"/>
      <c r="I15" s="343" t="s">
        <v>9</v>
      </c>
      <c r="J15" s="344"/>
    </row>
    <row r="16" spans="1:10" ht="15.75" hidden="1" x14ac:dyDescent="0.3">
      <c r="A16" s="4"/>
      <c r="B16" s="5"/>
      <c r="C16" s="6" t="s">
        <v>11</v>
      </c>
      <c r="D16" s="6" t="s">
        <v>12</v>
      </c>
      <c r="E16" s="6" t="s">
        <v>11</v>
      </c>
      <c r="F16" s="6" t="s">
        <v>12</v>
      </c>
      <c r="G16" s="6" t="s">
        <v>11</v>
      </c>
      <c r="H16" s="6" t="s">
        <v>12</v>
      </c>
      <c r="I16" s="6" t="s">
        <v>11</v>
      </c>
      <c r="J16" s="6" t="s">
        <v>12</v>
      </c>
    </row>
    <row r="17" spans="1:10" ht="15.75" hidden="1" x14ac:dyDescent="0.3">
      <c r="A17" s="7"/>
      <c r="B17" s="5" t="s">
        <v>13</v>
      </c>
      <c r="C17" s="8">
        <v>1764858.42</v>
      </c>
      <c r="D17" s="8">
        <v>1492317.42</v>
      </c>
      <c r="E17" s="8">
        <v>1764858.42</v>
      </c>
      <c r="F17" s="8">
        <v>1792563.63</v>
      </c>
      <c r="G17" s="8">
        <v>1764858.42</v>
      </c>
      <c r="H17" s="8">
        <v>1578007.92</v>
      </c>
      <c r="I17" s="8">
        <v>1764858.42</v>
      </c>
      <c r="J17" s="8">
        <v>1803793.55</v>
      </c>
    </row>
    <row r="18" spans="1:10" ht="15.75" hidden="1" x14ac:dyDescent="0.3">
      <c r="A18" s="31"/>
      <c r="B18" s="5"/>
      <c r="C18" s="32"/>
      <c r="D18" s="31"/>
      <c r="E18" s="49"/>
      <c r="F18" s="49"/>
      <c r="G18" s="31"/>
      <c r="H18" s="49"/>
      <c r="I18" s="31"/>
      <c r="J18" s="49"/>
    </row>
    <row r="19" spans="1:10" ht="15.75" hidden="1" x14ac:dyDescent="0.3">
      <c r="A19" s="31"/>
      <c r="B19" s="5" t="s">
        <v>14</v>
      </c>
      <c r="C19" s="8">
        <f t="shared" ref="C19:J19" si="0">+C27+C43</f>
        <v>2818474.9200000004</v>
      </c>
      <c r="D19" s="8">
        <f t="shared" si="0"/>
        <v>0</v>
      </c>
      <c r="E19" s="8">
        <f t="shared" si="0"/>
        <v>2818474.9200000004</v>
      </c>
      <c r="F19" s="8">
        <f t="shared" si="0"/>
        <v>67111.01999999999</v>
      </c>
      <c r="G19" s="8">
        <f t="shared" si="0"/>
        <v>2818474.9200000004</v>
      </c>
      <c r="H19" s="8">
        <f t="shared" si="0"/>
        <v>58543.64</v>
      </c>
      <c r="I19" s="8">
        <f t="shared" si="0"/>
        <v>2818474.9200000004</v>
      </c>
      <c r="J19" s="8">
        <f t="shared" si="0"/>
        <v>3743927.3</v>
      </c>
    </row>
    <row r="20" spans="1:10" hidden="1" x14ac:dyDescent="0.25">
      <c r="A20" s="35"/>
      <c r="B20" s="15" t="s">
        <v>15</v>
      </c>
      <c r="C20" s="27">
        <v>62500</v>
      </c>
      <c r="D20" s="27"/>
      <c r="E20" s="27">
        <v>62500</v>
      </c>
      <c r="F20" s="27">
        <v>56112.02</v>
      </c>
      <c r="G20" s="27">
        <v>62500</v>
      </c>
      <c r="H20" s="27"/>
      <c r="I20" s="27">
        <v>62500</v>
      </c>
      <c r="J20" s="27">
        <v>68083.009999999995</v>
      </c>
    </row>
    <row r="21" spans="1:10" hidden="1" x14ac:dyDescent="0.25">
      <c r="A21" s="35"/>
      <c r="B21" s="15" t="s">
        <v>16</v>
      </c>
      <c r="C21" s="27">
        <v>7500</v>
      </c>
      <c r="D21" s="27"/>
      <c r="E21" s="27">
        <v>7500</v>
      </c>
      <c r="F21" s="27">
        <v>10999</v>
      </c>
      <c r="G21" s="27">
        <v>7500</v>
      </c>
      <c r="H21" s="27">
        <v>11011</v>
      </c>
      <c r="I21" s="27">
        <v>7500</v>
      </c>
      <c r="J21" s="27">
        <v>10992</v>
      </c>
    </row>
    <row r="22" spans="1:10" hidden="1" x14ac:dyDescent="0.25">
      <c r="A22" s="35"/>
      <c r="B22" s="15" t="s">
        <v>17</v>
      </c>
      <c r="C22" s="27">
        <v>8133.97</v>
      </c>
      <c r="D22" s="27"/>
      <c r="E22" s="27">
        <v>8133.97</v>
      </c>
      <c r="F22" s="27"/>
      <c r="G22" s="27">
        <v>8133.97</v>
      </c>
      <c r="H22" s="27"/>
      <c r="I22" s="27">
        <v>8133.97</v>
      </c>
      <c r="J22" s="27">
        <v>4358</v>
      </c>
    </row>
    <row r="23" spans="1:10" hidden="1" x14ac:dyDescent="0.25">
      <c r="A23" s="35"/>
      <c r="B23" s="15" t="s">
        <v>18</v>
      </c>
      <c r="C23" s="27">
        <v>33333.33</v>
      </c>
      <c r="D23" s="27"/>
      <c r="E23" s="27">
        <v>33333.33</v>
      </c>
      <c r="F23" s="27"/>
      <c r="G23" s="27">
        <v>33333.33</v>
      </c>
      <c r="H23" s="27"/>
      <c r="I23" s="27">
        <v>33333.33</v>
      </c>
      <c r="J23" s="27">
        <v>45020</v>
      </c>
    </row>
    <row r="24" spans="1:10" hidden="1" x14ac:dyDescent="0.25">
      <c r="A24" s="35"/>
      <c r="B24" s="15" t="s">
        <v>20</v>
      </c>
      <c r="C24" s="27">
        <v>165141.75</v>
      </c>
      <c r="D24" s="27"/>
      <c r="E24" s="27">
        <v>165141.75</v>
      </c>
      <c r="F24" s="27"/>
      <c r="G24" s="27">
        <v>165141.75</v>
      </c>
      <c r="H24" s="27">
        <v>1000</v>
      </c>
      <c r="I24" s="27">
        <v>165141.75</v>
      </c>
      <c r="J24" s="27">
        <v>26842.86</v>
      </c>
    </row>
    <row r="25" spans="1:10" hidden="1" x14ac:dyDescent="0.25">
      <c r="A25" s="35"/>
      <c r="B25" s="15" t="s">
        <v>21</v>
      </c>
      <c r="C25" s="27">
        <v>40000</v>
      </c>
      <c r="D25" s="27"/>
      <c r="E25" s="27">
        <v>40000</v>
      </c>
      <c r="F25" s="27"/>
      <c r="G25" s="27">
        <v>40000</v>
      </c>
      <c r="H25" s="27"/>
      <c r="I25" s="27">
        <v>40000</v>
      </c>
      <c r="J25" s="27">
        <v>76240</v>
      </c>
    </row>
    <row r="26" spans="1:10" hidden="1" x14ac:dyDescent="0.25">
      <c r="A26" s="35"/>
      <c r="B26" s="15" t="s">
        <v>22</v>
      </c>
      <c r="C26" s="27">
        <v>26305.03</v>
      </c>
      <c r="D26" s="27"/>
      <c r="E26" s="27">
        <v>26305.03</v>
      </c>
      <c r="F26" s="27"/>
      <c r="G26" s="27">
        <v>26305.03</v>
      </c>
      <c r="H26" s="27">
        <v>46532.639999999999</v>
      </c>
      <c r="I26" s="27">
        <v>26305.03</v>
      </c>
      <c r="J26" s="27">
        <v>55063.68</v>
      </c>
    </row>
    <row r="27" spans="1:10" ht="16.5" hidden="1" thickBot="1" x14ac:dyDescent="0.35">
      <c r="A27" s="35"/>
      <c r="B27" s="17" t="s">
        <v>23</v>
      </c>
      <c r="C27" s="36">
        <f t="shared" ref="C27:J27" si="1">SUM(C20:C26)</f>
        <v>342914.07999999996</v>
      </c>
      <c r="D27" s="36">
        <f t="shared" si="1"/>
        <v>0</v>
      </c>
      <c r="E27" s="36">
        <f t="shared" si="1"/>
        <v>342914.07999999996</v>
      </c>
      <c r="F27" s="36">
        <f t="shared" si="1"/>
        <v>67111.01999999999</v>
      </c>
      <c r="G27" s="36">
        <f t="shared" si="1"/>
        <v>342914.07999999996</v>
      </c>
      <c r="H27" s="36">
        <f t="shared" si="1"/>
        <v>58543.64</v>
      </c>
      <c r="I27" s="36">
        <f t="shared" si="1"/>
        <v>342914.07999999996</v>
      </c>
      <c r="J27" s="36">
        <f t="shared" si="1"/>
        <v>286599.55</v>
      </c>
    </row>
    <row r="28" spans="1:10" ht="15.75" hidden="1" x14ac:dyDescent="0.3">
      <c r="A28" s="35"/>
      <c r="B28" s="18" t="s">
        <v>24</v>
      </c>
      <c r="C28" s="37"/>
      <c r="D28" s="37"/>
      <c r="E28" s="37"/>
      <c r="F28" s="37"/>
      <c r="G28" s="37"/>
      <c r="H28" s="37"/>
      <c r="I28" s="37"/>
      <c r="J28" s="37"/>
    </row>
    <row r="29" spans="1:10" hidden="1" x14ac:dyDescent="0.25">
      <c r="A29" s="35"/>
      <c r="B29" s="15" t="s">
        <v>25</v>
      </c>
      <c r="C29" s="27">
        <v>60936.45</v>
      </c>
      <c r="D29" s="27"/>
      <c r="E29" s="27">
        <v>60936.45</v>
      </c>
      <c r="F29" s="27"/>
      <c r="G29" s="27">
        <v>60936.45</v>
      </c>
      <c r="H29" s="27"/>
      <c r="I29" s="27">
        <v>60936.45</v>
      </c>
      <c r="J29" s="27">
        <v>202940.25</v>
      </c>
    </row>
    <row r="30" spans="1:10" hidden="1" x14ac:dyDescent="0.25">
      <c r="A30" s="35"/>
      <c r="B30" s="15" t="s">
        <v>26</v>
      </c>
      <c r="C30" s="27">
        <v>600</v>
      </c>
      <c r="D30" s="27"/>
      <c r="E30" s="27">
        <v>600</v>
      </c>
      <c r="F30" s="27"/>
      <c r="G30" s="27">
        <v>600</v>
      </c>
      <c r="H30" s="27"/>
      <c r="I30" s="27">
        <v>600</v>
      </c>
      <c r="J30" s="27"/>
    </row>
    <row r="31" spans="1:10" hidden="1" x14ac:dyDescent="0.25">
      <c r="A31" s="35"/>
      <c r="B31" s="15" t="s">
        <v>49</v>
      </c>
      <c r="C31" s="27">
        <v>945.42</v>
      </c>
      <c r="D31" s="27"/>
      <c r="E31" s="27">
        <v>945.42</v>
      </c>
      <c r="F31" s="27"/>
      <c r="G31" s="27">
        <v>945.42</v>
      </c>
      <c r="H31" s="27"/>
      <c r="I31" s="27">
        <v>945.42</v>
      </c>
      <c r="J31" s="27"/>
    </row>
    <row r="32" spans="1:10" hidden="1" x14ac:dyDescent="0.25">
      <c r="A32" s="35"/>
      <c r="B32" s="15" t="s">
        <v>27</v>
      </c>
      <c r="C32" s="27">
        <v>169652.57</v>
      </c>
      <c r="D32" s="27"/>
      <c r="E32" s="27">
        <v>169652.57</v>
      </c>
      <c r="F32" s="27"/>
      <c r="G32" s="27">
        <v>169652.57</v>
      </c>
      <c r="H32" s="27"/>
      <c r="I32" s="27">
        <v>169652.57</v>
      </c>
      <c r="J32" s="27">
        <v>178282.05</v>
      </c>
    </row>
    <row r="33" spans="1:10" hidden="1" x14ac:dyDescent="0.25">
      <c r="A33" s="35"/>
      <c r="B33" s="15" t="s">
        <v>28</v>
      </c>
      <c r="C33" s="27">
        <v>912</v>
      </c>
      <c r="D33" s="27"/>
      <c r="E33" s="27">
        <v>912</v>
      </c>
      <c r="F33" s="27"/>
      <c r="G33" s="27">
        <v>912</v>
      </c>
      <c r="H33" s="27"/>
      <c r="I33" s="27">
        <v>912</v>
      </c>
      <c r="J33" s="27"/>
    </row>
    <row r="34" spans="1:10" hidden="1" x14ac:dyDescent="0.25">
      <c r="A34" s="35"/>
      <c r="B34" s="15" t="s">
        <v>29</v>
      </c>
      <c r="C34" s="27">
        <v>427229.65</v>
      </c>
      <c r="D34" s="27"/>
      <c r="E34" s="27">
        <v>427229.65</v>
      </c>
      <c r="F34" s="27"/>
      <c r="G34" s="27">
        <v>427229.65</v>
      </c>
      <c r="H34" s="27"/>
      <c r="I34" s="27">
        <v>427229.65</v>
      </c>
      <c r="J34" s="27">
        <v>1425199.8</v>
      </c>
    </row>
    <row r="35" spans="1:10" hidden="1" x14ac:dyDescent="0.25">
      <c r="A35" s="35"/>
      <c r="B35" s="15" t="s">
        <v>30</v>
      </c>
      <c r="C35" s="27">
        <v>100</v>
      </c>
      <c r="D35" s="27"/>
      <c r="E35" s="27">
        <v>100</v>
      </c>
      <c r="F35" s="27"/>
      <c r="G35" s="27">
        <v>100</v>
      </c>
      <c r="H35" s="27"/>
      <c r="I35" s="27">
        <v>100</v>
      </c>
      <c r="J35" s="27"/>
    </row>
    <row r="36" spans="1:10" hidden="1" x14ac:dyDescent="0.25">
      <c r="A36" s="35"/>
      <c r="B36" s="15" t="s">
        <v>31</v>
      </c>
      <c r="C36" s="27">
        <v>13579.7</v>
      </c>
      <c r="D36" s="27"/>
      <c r="E36" s="27">
        <v>13579.7</v>
      </c>
      <c r="F36" s="27"/>
      <c r="G36" s="27">
        <v>13579.7</v>
      </c>
      <c r="H36" s="27"/>
      <c r="I36" s="27">
        <v>13579.7</v>
      </c>
      <c r="J36" s="27">
        <v>75162.240000000005</v>
      </c>
    </row>
    <row r="37" spans="1:10" hidden="1" x14ac:dyDescent="0.25">
      <c r="A37" s="35"/>
      <c r="B37" s="15" t="s">
        <v>33</v>
      </c>
      <c r="C37" s="27">
        <v>310</v>
      </c>
      <c r="D37" s="27"/>
      <c r="E37" s="27">
        <v>310</v>
      </c>
      <c r="F37" s="27"/>
      <c r="G37" s="27">
        <v>310</v>
      </c>
      <c r="H37" s="27"/>
      <c r="I37" s="27">
        <v>310</v>
      </c>
      <c r="J37" s="27"/>
    </row>
    <row r="38" spans="1:10" hidden="1" x14ac:dyDescent="0.25">
      <c r="A38" s="35"/>
      <c r="B38" s="15" t="s">
        <v>34</v>
      </c>
      <c r="C38" s="27">
        <v>10809.43</v>
      </c>
      <c r="D38" s="27"/>
      <c r="E38" s="27">
        <v>10809.43</v>
      </c>
      <c r="F38" s="27"/>
      <c r="G38" s="27">
        <v>10809.43</v>
      </c>
      <c r="H38" s="27"/>
      <c r="I38" s="27">
        <v>10809.43</v>
      </c>
      <c r="J38" s="27">
        <v>14528.6</v>
      </c>
    </row>
    <row r="39" spans="1:10" hidden="1" x14ac:dyDescent="0.25">
      <c r="A39" s="35"/>
      <c r="B39" s="15" t="s">
        <v>35</v>
      </c>
      <c r="C39" s="27">
        <v>1780006.32</v>
      </c>
      <c r="D39" s="27"/>
      <c r="E39" s="27">
        <v>1780006.32</v>
      </c>
      <c r="F39" s="27"/>
      <c r="G39" s="27">
        <v>1780006.32</v>
      </c>
      <c r="H39" s="27"/>
      <c r="I39" s="27">
        <v>1780006.32</v>
      </c>
      <c r="J39" s="27">
        <v>1545914.81</v>
      </c>
    </row>
    <row r="40" spans="1:10" hidden="1" x14ac:dyDescent="0.25">
      <c r="A40" s="35"/>
      <c r="B40" s="15" t="s">
        <v>36</v>
      </c>
      <c r="C40" s="27">
        <v>2208.6999999999998</v>
      </c>
      <c r="D40" s="27"/>
      <c r="E40" s="27">
        <v>2208.6999999999998</v>
      </c>
      <c r="F40" s="27"/>
      <c r="G40" s="27">
        <v>2208.6999999999998</v>
      </c>
      <c r="H40" s="27"/>
      <c r="I40" s="27">
        <v>2208.6999999999998</v>
      </c>
      <c r="J40" s="27">
        <v>15300</v>
      </c>
    </row>
    <row r="41" spans="1:10" hidden="1" x14ac:dyDescent="0.25">
      <c r="A41" s="35"/>
      <c r="B41" s="15" t="s">
        <v>37</v>
      </c>
      <c r="C41" s="27">
        <v>8105.1</v>
      </c>
      <c r="D41" s="27"/>
      <c r="E41" s="27">
        <v>8105.1</v>
      </c>
      <c r="F41" s="27"/>
      <c r="G41" s="27">
        <v>8105.1</v>
      </c>
      <c r="H41" s="27"/>
      <c r="I41" s="27">
        <v>8105.1</v>
      </c>
      <c r="J41" s="27"/>
    </row>
    <row r="42" spans="1:10" hidden="1" x14ac:dyDescent="0.25">
      <c r="A42" s="35"/>
      <c r="B42" s="15" t="s">
        <v>38</v>
      </c>
      <c r="C42" s="27">
        <v>165.5</v>
      </c>
      <c r="D42" s="27"/>
      <c r="E42" s="27">
        <v>165.5</v>
      </c>
      <c r="F42" s="27"/>
      <c r="G42" s="27">
        <v>165.5</v>
      </c>
      <c r="H42" s="27"/>
      <c r="I42" s="27">
        <v>165.5</v>
      </c>
      <c r="J42" s="27"/>
    </row>
    <row r="43" spans="1:10" ht="16.5" hidden="1" thickBot="1" x14ac:dyDescent="0.35">
      <c r="A43" s="35"/>
      <c r="B43" s="20" t="s">
        <v>39</v>
      </c>
      <c r="C43" s="36">
        <f t="shared" ref="C43:J43" si="2">SUM(C29:C42)</f>
        <v>2475560.8400000003</v>
      </c>
      <c r="D43" s="36">
        <f t="shared" si="2"/>
        <v>0</v>
      </c>
      <c r="E43" s="36">
        <f t="shared" si="2"/>
        <v>2475560.8400000003</v>
      </c>
      <c r="F43" s="36">
        <f t="shared" si="2"/>
        <v>0</v>
      </c>
      <c r="G43" s="36">
        <f t="shared" si="2"/>
        <v>2475560.8400000003</v>
      </c>
      <c r="H43" s="36">
        <f t="shared" si="2"/>
        <v>0</v>
      </c>
      <c r="I43" s="36">
        <f t="shared" si="2"/>
        <v>2475560.8400000003</v>
      </c>
      <c r="J43" s="36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336" t="s">
        <v>61</v>
      </c>
      <c r="B46" s="336"/>
      <c r="C46" s="336"/>
      <c r="D46" s="336"/>
      <c r="E46" s="336"/>
      <c r="F46" s="336"/>
      <c r="G46" s="336"/>
      <c r="H46" s="336"/>
      <c r="I46" s="336"/>
      <c r="J46" s="336"/>
    </row>
    <row r="47" spans="1:10" ht="28.5" hidden="1" customHeight="1" x14ac:dyDescent="0.25">
      <c r="A47" s="98" t="s">
        <v>4</v>
      </c>
      <c r="B47" s="50" t="s">
        <v>62</v>
      </c>
      <c r="C47" s="351" t="s">
        <v>63</v>
      </c>
      <c r="D47" s="352"/>
      <c r="E47" s="351" t="s">
        <v>64</v>
      </c>
      <c r="F47" s="353"/>
      <c r="G47" s="247" t="s">
        <v>65</v>
      </c>
      <c r="H47" s="248"/>
      <c r="I47" s="248"/>
      <c r="J47" s="248"/>
    </row>
    <row r="48" spans="1:10" hidden="1" x14ac:dyDescent="0.25">
      <c r="A48" s="249"/>
      <c r="B48" s="51" t="s">
        <v>66</v>
      </c>
      <c r="C48" s="249" t="s">
        <v>67</v>
      </c>
      <c r="D48" s="249" t="s">
        <v>68</v>
      </c>
      <c r="E48" s="249" t="s">
        <v>67</v>
      </c>
      <c r="F48" s="249" t="s">
        <v>68</v>
      </c>
      <c r="G48" s="249" t="s">
        <v>67</v>
      </c>
      <c r="H48" s="249" t="s">
        <v>68</v>
      </c>
      <c r="I48" s="249"/>
      <c r="J48" s="249"/>
    </row>
    <row r="49" spans="1:10" hidden="1" x14ac:dyDescent="0.25">
      <c r="A49" s="39"/>
      <c r="B49" s="39"/>
      <c r="C49" s="39"/>
      <c r="D49" s="39"/>
      <c r="E49" s="39"/>
      <c r="F49" s="39"/>
      <c r="G49" s="39"/>
      <c r="H49" s="39"/>
      <c r="I49" s="39"/>
      <c r="J49" s="39"/>
    </row>
    <row r="50" spans="1:10" hidden="1" x14ac:dyDescent="0.25">
      <c r="A50" s="39"/>
      <c r="B50" s="39"/>
      <c r="C50" s="39"/>
      <c r="D50" s="39"/>
      <c r="E50" s="39"/>
      <c r="F50" s="39"/>
      <c r="G50" s="39"/>
      <c r="H50" s="39"/>
      <c r="I50" s="39"/>
      <c r="J50" s="39"/>
    </row>
    <row r="51" spans="1:10" hidden="1" x14ac:dyDescent="0.25">
      <c r="A51" s="39"/>
      <c r="B51" s="51" t="s">
        <v>69</v>
      </c>
      <c r="C51" s="39"/>
      <c r="D51" s="39"/>
      <c r="E51" s="39"/>
      <c r="F51" s="39"/>
      <c r="G51" s="39"/>
      <c r="H51" s="39"/>
      <c r="I51" s="39"/>
      <c r="J51" s="39"/>
    </row>
    <row r="52" spans="1:10" hidden="1" x14ac:dyDescent="0.25">
      <c r="A52" s="39"/>
      <c r="B52" s="39" t="s">
        <v>70</v>
      </c>
      <c r="C52" s="39"/>
      <c r="D52" s="39"/>
      <c r="E52" s="39"/>
      <c r="F52" s="39"/>
      <c r="G52" s="39"/>
      <c r="H52" s="39"/>
      <c r="I52" s="39"/>
      <c r="J52" s="39"/>
    </row>
    <row r="53" spans="1:10" hidden="1" x14ac:dyDescent="0.25">
      <c r="A53" s="39"/>
      <c r="B53" s="39"/>
      <c r="C53" s="39"/>
      <c r="D53" s="39"/>
      <c r="E53" s="39"/>
      <c r="F53" s="39"/>
      <c r="G53" s="39"/>
      <c r="H53" s="39"/>
      <c r="I53" s="39"/>
      <c r="J53" s="39"/>
    </row>
    <row r="54" spans="1:10" hidden="1" x14ac:dyDescent="0.25">
      <c r="A54" s="39"/>
      <c r="B54" s="39"/>
      <c r="C54" s="39"/>
      <c r="D54" s="39"/>
      <c r="E54" s="39"/>
      <c r="F54" s="39"/>
      <c r="G54" s="39"/>
      <c r="H54" s="39"/>
      <c r="I54" s="39"/>
      <c r="J54" s="39"/>
    </row>
    <row r="55" spans="1:10" hidden="1" x14ac:dyDescent="0.25">
      <c r="A55" s="39"/>
      <c r="B55" s="39"/>
      <c r="C55" s="39"/>
      <c r="D55" s="39"/>
      <c r="E55" s="39"/>
      <c r="F55" s="39"/>
      <c r="G55" s="39"/>
      <c r="H55" s="39"/>
      <c r="I55" s="39"/>
      <c r="J55" s="39"/>
    </row>
    <row r="56" spans="1:10" hidden="1" x14ac:dyDescent="0.25">
      <c r="A56" s="39"/>
      <c r="B56" s="39"/>
      <c r="C56" s="39"/>
      <c r="D56" s="39"/>
      <c r="E56" s="39"/>
      <c r="F56" s="39"/>
      <c r="G56" s="39"/>
      <c r="H56" s="39"/>
      <c r="I56" s="39"/>
      <c r="J56" s="39"/>
    </row>
    <row r="57" spans="1:10" hidden="1" x14ac:dyDescent="0.25">
      <c r="A57" s="39"/>
      <c r="B57" s="39"/>
      <c r="C57" s="39"/>
      <c r="D57" s="39"/>
      <c r="E57" s="39"/>
      <c r="F57" s="39"/>
      <c r="G57" s="39"/>
      <c r="H57" s="39"/>
      <c r="I57" s="39"/>
      <c r="J57" s="39"/>
    </row>
    <row r="58" spans="1:10" hidden="1" x14ac:dyDescent="0.25">
      <c r="A58" s="39"/>
      <c r="B58" s="39"/>
      <c r="C58" s="39"/>
      <c r="D58" s="39"/>
      <c r="E58" s="39"/>
      <c r="F58" s="39"/>
      <c r="G58" s="39"/>
      <c r="H58" s="39"/>
      <c r="I58" s="39"/>
      <c r="J58" s="39"/>
    </row>
    <row r="59" spans="1:10" hidden="1" x14ac:dyDescent="0.25">
      <c r="A59" s="39"/>
      <c r="B59" s="39"/>
      <c r="C59" s="39"/>
      <c r="D59" s="39"/>
      <c r="E59" s="39"/>
      <c r="F59" s="39"/>
      <c r="G59" s="39"/>
      <c r="H59" s="39"/>
      <c r="I59" s="39"/>
      <c r="J59" s="39"/>
    </row>
    <row r="60" spans="1:10" hidden="1" x14ac:dyDescent="0.25">
      <c r="A60" s="354" t="s">
        <v>71</v>
      </c>
      <c r="B60" s="354"/>
      <c r="C60" s="39"/>
      <c r="D60" s="39"/>
      <c r="E60" s="39"/>
      <c r="F60" s="39"/>
      <c r="G60" s="39"/>
      <c r="H60" s="39"/>
      <c r="I60" s="39"/>
      <c r="J60" s="39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336" t="s">
        <v>72</v>
      </c>
      <c r="B73" s="336"/>
      <c r="C73" s="336"/>
      <c r="D73" s="336"/>
      <c r="E73" s="336"/>
      <c r="F73" s="336"/>
      <c r="G73" s="336"/>
      <c r="H73" s="336"/>
      <c r="I73" s="336"/>
      <c r="J73" s="336"/>
    </row>
    <row r="74" spans="1:10" ht="16.5" hidden="1" customHeight="1" thickBot="1" x14ac:dyDescent="0.35">
      <c r="A74" s="2" t="s">
        <v>4</v>
      </c>
      <c r="B74" s="3" t="s">
        <v>5</v>
      </c>
      <c r="C74" s="343" t="s">
        <v>41</v>
      </c>
      <c r="D74" s="344"/>
      <c r="E74" s="343" t="s">
        <v>42</v>
      </c>
      <c r="F74" s="345"/>
      <c r="G74" s="343" t="s">
        <v>43</v>
      </c>
      <c r="H74" s="344"/>
      <c r="I74" s="343" t="s">
        <v>44</v>
      </c>
      <c r="J74" s="344"/>
    </row>
    <row r="75" spans="1:10" ht="15.75" hidden="1" x14ac:dyDescent="0.3">
      <c r="A75" s="4"/>
      <c r="B75" s="5"/>
      <c r="C75" s="6" t="s">
        <v>11</v>
      </c>
      <c r="D75" s="6" t="s">
        <v>12</v>
      </c>
      <c r="E75" s="6" t="s">
        <v>11</v>
      </c>
      <c r="F75" s="6" t="s">
        <v>12</v>
      </c>
      <c r="G75" s="6" t="s">
        <v>11</v>
      </c>
      <c r="H75" s="6" t="s">
        <v>12</v>
      </c>
      <c r="I75" s="6" t="s">
        <v>11</v>
      </c>
      <c r="J75" s="6" t="s">
        <v>12</v>
      </c>
    </row>
    <row r="76" spans="1:10" ht="15.75" hidden="1" x14ac:dyDescent="0.3">
      <c r="A76" s="7"/>
      <c r="B76" s="5" t="s">
        <v>13</v>
      </c>
      <c r="C76" s="8">
        <v>1764858.42</v>
      </c>
      <c r="D76" s="8">
        <v>2281196.17</v>
      </c>
      <c r="E76" s="8">
        <v>1764858.42</v>
      </c>
      <c r="F76" s="8">
        <v>1896496.89</v>
      </c>
      <c r="G76" s="8"/>
      <c r="H76" s="8"/>
      <c r="I76" s="8"/>
      <c r="J76" s="8"/>
    </row>
    <row r="77" spans="1:10" ht="15.75" hidden="1" x14ac:dyDescent="0.3">
      <c r="A77" s="31"/>
      <c r="B77" s="5"/>
      <c r="C77" s="31"/>
      <c r="D77" s="31"/>
      <c r="E77" s="31"/>
      <c r="F77" s="49"/>
      <c r="G77" s="49"/>
      <c r="H77" s="49"/>
      <c r="I77" s="49"/>
      <c r="J77" s="49"/>
    </row>
    <row r="78" spans="1:10" ht="15.75" hidden="1" x14ac:dyDescent="0.3">
      <c r="A78" s="31"/>
      <c r="B78" s="5" t="s">
        <v>14</v>
      </c>
      <c r="C78" s="8">
        <f t="shared" ref="C78:J78" si="3">+C86+C102</f>
        <v>2818474.9200000004</v>
      </c>
      <c r="D78" s="8">
        <f t="shared" si="3"/>
        <v>3820610.29</v>
      </c>
      <c r="E78" s="8">
        <f t="shared" si="3"/>
        <v>2818474.9200000004</v>
      </c>
      <c r="F78" s="8">
        <f t="shared" si="3"/>
        <v>2361172.1800000002</v>
      </c>
      <c r="G78" s="8">
        <f t="shared" si="3"/>
        <v>0</v>
      </c>
      <c r="H78" s="8">
        <f t="shared" si="3"/>
        <v>0</v>
      </c>
      <c r="I78" s="8">
        <f t="shared" si="3"/>
        <v>0</v>
      </c>
      <c r="J78" s="8">
        <f t="shared" si="3"/>
        <v>0</v>
      </c>
    </row>
    <row r="79" spans="1:10" hidden="1" x14ac:dyDescent="0.25">
      <c r="A79" s="35"/>
      <c r="B79" s="15" t="s">
        <v>15</v>
      </c>
      <c r="C79" s="27">
        <v>62500</v>
      </c>
      <c r="D79" s="27">
        <v>138609.60999999999</v>
      </c>
      <c r="E79" s="27">
        <v>62500</v>
      </c>
      <c r="F79" s="27"/>
      <c r="G79" s="27"/>
      <c r="H79" s="27"/>
      <c r="I79" s="27"/>
      <c r="J79" s="27"/>
    </row>
    <row r="80" spans="1:10" hidden="1" x14ac:dyDescent="0.25">
      <c r="A80" s="35"/>
      <c r="B80" s="15" t="s">
        <v>16</v>
      </c>
      <c r="C80" s="27">
        <v>7500</v>
      </c>
      <c r="D80" s="27">
        <v>9818.25</v>
      </c>
      <c r="E80" s="27">
        <v>7500</v>
      </c>
      <c r="F80" s="27">
        <v>9560.36</v>
      </c>
      <c r="G80" s="27"/>
      <c r="H80" s="27"/>
      <c r="I80" s="27"/>
      <c r="J80" s="27"/>
    </row>
    <row r="81" spans="1:10" hidden="1" x14ac:dyDescent="0.25">
      <c r="A81" s="35"/>
      <c r="B81" s="15" t="s">
        <v>17</v>
      </c>
      <c r="C81" s="27">
        <v>8133.97</v>
      </c>
      <c r="D81" s="27"/>
      <c r="E81" s="27">
        <v>8133.97</v>
      </c>
      <c r="F81" s="27">
        <v>39787</v>
      </c>
      <c r="G81" s="27"/>
      <c r="H81" s="27"/>
      <c r="I81" s="27"/>
      <c r="J81" s="27"/>
    </row>
    <row r="82" spans="1:10" hidden="1" x14ac:dyDescent="0.25">
      <c r="A82" s="35"/>
      <c r="B82" s="15" t="s">
        <v>18</v>
      </c>
      <c r="C82" s="27">
        <v>33333.33</v>
      </c>
      <c r="D82" s="27">
        <v>19161.8</v>
      </c>
      <c r="E82" s="27">
        <v>33333.33</v>
      </c>
      <c r="F82" s="27"/>
      <c r="G82" s="27"/>
      <c r="H82" s="27"/>
      <c r="I82" s="27"/>
      <c r="J82" s="27"/>
    </row>
    <row r="83" spans="1:10" hidden="1" x14ac:dyDescent="0.25">
      <c r="A83" s="35"/>
      <c r="B83" s="15" t="s">
        <v>20</v>
      </c>
      <c r="C83" s="27">
        <v>165141.75</v>
      </c>
      <c r="D83" s="27">
        <v>4057.14</v>
      </c>
      <c r="E83" s="27">
        <v>165141.75</v>
      </c>
      <c r="F83" s="27">
        <v>184282.78</v>
      </c>
      <c r="G83" s="27"/>
      <c r="H83" s="27"/>
      <c r="I83" s="27"/>
      <c r="J83" s="27"/>
    </row>
    <row r="84" spans="1:10" hidden="1" x14ac:dyDescent="0.25">
      <c r="A84" s="35"/>
      <c r="B84" s="15" t="s">
        <v>21</v>
      </c>
      <c r="C84" s="27">
        <v>40000</v>
      </c>
      <c r="D84" s="27">
        <v>38120</v>
      </c>
      <c r="E84" s="27">
        <v>40000</v>
      </c>
      <c r="F84" s="27">
        <v>38120</v>
      </c>
      <c r="G84" s="27"/>
      <c r="H84" s="27"/>
      <c r="I84" s="27"/>
      <c r="J84" s="27"/>
    </row>
    <row r="85" spans="1:10" hidden="1" x14ac:dyDescent="0.25">
      <c r="A85" s="35"/>
      <c r="B85" s="15" t="s">
        <v>22</v>
      </c>
      <c r="C85" s="27">
        <v>26305.03</v>
      </c>
      <c r="D85" s="27">
        <v>48548.639999999999</v>
      </c>
      <c r="E85" s="27">
        <v>26305.03</v>
      </c>
      <c r="F85" s="27">
        <v>44604</v>
      </c>
      <c r="G85" s="27"/>
      <c r="H85" s="27"/>
      <c r="I85" s="27"/>
      <c r="J85" s="27"/>
    </row>
    <row r="86" spans="1:10" ht="16.5" hidden="1" thickBot="1" x14ac:dyDescent="0.35">
      <c r="A86" s="35"/>
      <c r="B86" s="17" t="s">
        <v>23</v>
      </c>
      <c r="C86" s="36">
        <f t="shared" ref="C86:J86" si="4">SUM(C79:C85)</f>
        <v>342914.07999999996</v>
      </c>
      <c r="D86" s="36">
        <f t="shared" si="4"/>
        <v>258315.44</v>
      </c>
      <c r="E86" s="36">
        <f t="shared" si="4"/>
        <v>342914.07999999996</v>
      </c>
      <c r="F86" s="36">
        <f t="shared" si="4"/>
        <v>316354.14</v>
      </c>
      <c r="G86" s="36">
        <f t="shared" si="4"/>
        <v>0</v>
      </c>
      <c r="H86" s="36">
        <f t="shared" si="4"/>
        <v>0</v>
      </c>
      <c r="I86" s="36">
        <f t="shared" si="4"/>
        <v>0</v>
      </c>
      <c r="J86" s="36">
        <f t="shared" si="4"/>
        <v>0</v>
      </c>
    </row>
    <row r="87" spans="1:10" ht="15.75" hidden="1" x14ac:dyDescent="0.3">
      <c r="A87" s="35"/>
      <c r="B87" s="18" t="s">
        <v>24</v>
      </c>
      <c r="C87" s="37"/>
      <c r="D87" s="37"/>
      <c r="E87" s="37"/>
      <c r="F87" s="37"/>
      <c r="G87" s="37"/>
      <c r="H87" s="37"/>
      <c r="I87" s="37"/>
      <c r="J87" s="37"/>
    </row>
    <row r="88" spans="1:10" hidden="1" x14ac:dyDescent="0.25">
      <c r="A88" s="35"/>
      <c r="B88" s="15" t="s">
        <v>25</v>
      </c>
      <c r="C88" s="27">
        <v>60936.45</v>
      </c>
      <c r="D88" s="27">
        <v>1023</v>
      </c>
      <c r="E88" s="27">
        <v>60936.45</v>
      </c>
      <c r="F88" s="27">
        <v>58023.7</v>
      </c>
      <c r="G88" s="27"/>
      <c r="H88" s="27"/>
      <c r="I88" s="27"/>
      <c r="J88" s="27"/>
    </row>
    <row r="89" spans="1:10" hidden="1" x14ac:dyDescent="0.25">
      <c r="A89" s="35"/>
      <c r="B89" s="15" t="s">
        <v>26</v>
      </c>
      <c r="C89" s="27">
        <v>600</v>
      </c>
      <c r="D89" s="27"/>
      <c r="E89" s="27">
        <v>600</v>
      </c>
      <c r="F89" s="27"/>
      <c r="G89" s="27"/>
      <c r="H89" s="27"/>
      <c r="I89" s="27"/>
      <c r="J89" s="27"/>
    </row>
    <row r="90" spans="1:10" hidden="1" x14ac:dyDescent="0.25">
      <c r="A90" s="35"/>
      <c r="B90" s="15" t="s">
        <v>49</v>
      </c>
      <c r="C90" s="27">
        <v>945.42</v>
      </c>
      <c r="D90" s="27"/>
      <c r="E90" s="27">
        <v>945.42</v>
      </c>
      <c r="F90" s="27"/>
      <c r="G90" s="27"/>
      <c r="H90" s="27"/>
      <c r="I90" s="27"/>
      <c r="J90" s="27"/>
    </row>
    <row r="91" spans="1:10" hidden="1" x14ac:dyDescent="0.25">
      <c r="A91" s="35"/>
      <c r="B91" s="15" t="s">
        <v>27</v>
      </c>
      <c r="C91" s="27">
        <v>169652.57</v>
      </c>
      <c r="D91" s="27">
        <v>181188.84</v>
      </c>
      <c r="E91" s="27">
        <v>169652.57</v>
      </c>
      <c r="F91" s="27">
        <v>66957.58</v>
      </c>
      <c r="G91" s="27"/>
      <c r="H91" s="27"/>
      <c r="I91" s="27"/>
      <c r="J91" s="27"/>
    </row>
    <row r="92" spans="1:10" hidden="1" x14ac:dyDescent="0.25">
      <c r="A92" s="35"/>
      <c r="B92" s="15" t="s">
        <v>28</v>
      </c>
      <c r="C92" s="27">
        <v>912</v>
      </c>
      <c r="D92" s="27"/>
      <c r="E92" s="27">
        <v>912</v>
      </c>
      <c r="F92" s="27"/>
      <c r="G92" s="27"/>
      <c r="H92" s="27"/>
      <c r="I92" s="27"/>
      <c r="J92" s="27"/>
    </row>
    <row r="93" spans="1:10" hidden="1" x14ac:dyDescent="0.25">
      <c r="A93" s="35"/>
      <c r="B93" s="15" t="s">
        <v>29</v>
      </c>
      <c r="C93" s="27">
        <v>427229.65</v>
      </c>
      <c r="D93" s="27">
        <v>535053.32999999996</v>
      </c>
      <c r="E93" s="27">
        <v>427229.65</v>
      </c>
      <c r="F93" s="27">
        <v>261536.69</v>
      </c>
      <c r="G93" s="27"/>
      <c r="H93" s="27"/>
      <c r="I93" s="27"/>
      <c r="J93" s="27"/>
    </row>
    <row r="94" spans="1:10" hidden="1" x14ac:dyDescent="0.25">
      <c r="A94" s="35"/>
      <c r="B94" s="15" t="s">
        <v>30</v>
      </c>
      <c r="C94" s="27">
        <v>100</v>
      </c>
      <c r="D94" s="27"/>
      <c r="E94" s="27">
        <v>100</v>
      </c>
      <c r="F94" s="27"/>
      <c r="G94" s="27"/>
      <c r="H94" s="27"/>
      <c r="I94" s="27"/>
      <c r="J94" s="27"/>
    </row>
    <row r="95" spans="1:10" hidden="1" x14ac:dyDescent="0.25">
      <c r="A95" s="35"/>
      <c r="B95" s="15" t="s">
        <v>31</v>
      </c>
      <c r="C95" s="27">
        <v>13579.7</v>
      </c>
      <c r="D95" s="27">
        <v>6224.76</v>
      </c>
      <c r="E95" s="27">
        <v>13579.7</v>
      </c>
      <c r="F95" s="27">
        <v>6630</v>
      </c>
      <c r="G95" s="27"/>
      <c r="H95" s="27"/>
      <c r="I95" s="27"/>
      <c r="J95" s="27"/>
    </row>
    <row r="96" spans="1:10" hidden="1" x14ac:dyDescent="0.25">
      <c r="A96" s="35"/>
      <c r="B96" s="15" t="s">
        <v>33</v>
      </c>
      <c r="C96" s="27">
        <v>310</v>
      </c>
      <c r="D96" s="27">
        <v>3610</v>
      </c>
      <c r="E96" s="27">
        <v>310</v>
      </c>
      <c r="F96" s="27"/>
      <c r="G96" s="27"/>
      <c r="H96" s="27"/>
      <c r="I96" s="27"/>
      <c r="J96" s="27"/>
    </row>
    <row r="97" spans="1:10" hidden="1" x14ac:dyDescent="0.25">
      <c r="A97" s="35"/>
      <c r="B97" s="15" t="s">
        <v>34</v>
      </c>
      <c r="C97" s="27">
        <v>10809.43</v>
      </c>
      <c r="D97" s="27">
        <v>39404.76</v>
      </c>
      <c r="E97" s="27">
        <v>10809.43</v>
      </c>
      <c r="F97" s="27">
        <v>23463</v>
      </c>
      <c r="G97" s="27"/>
      <c r="H97" s="27"/>
      <c r="I97" s="27"/>
      <c r="J97" s="27"/>
    </row>
    <row r="98" spans="1:10" hidden="1" x14ac:dyDescent="0.25">
      <c r="A98" s="35"/>
      <c r="B98" s="15" t="s">
        <v>35</v>
      </c>
      <c r="C98" s="27">
        <v>1780006.32</v>
      </c>
      <c r="D98" s="27">
        <v>2752150.16</v>
      </c>
      <c r="E98" s="27">
        <v>1780006.32</v>
      </c>
      <c r="F98" s="27">
        <v>1617110.07</v>
      </c>
      <c r="G98" s="27"/>
      <c r="H98" s="27"/>
      <c r="I98" s="27"/>
      <c r="J98" s="27"/>
    </row>
    <row r="99" spans="1:10" hidden="1" x14ac:dyDescent="0.25">
      <c r="A99" s="35"/>
      <c r="B99" s="15" t="s">
        <v>36</v>
      </c>
      <c r="C99" s="27">
        <v>2208.6999999999998</v>
      </c>
      <c r="D99" s="27"/>
      <c r="E99" s="27">
        <v>2208.6999999999998</v>
      </c>
      <c r="F99" s="27">
        <v>11097</v>
      </c>
      <c r="G99" s="27"/>
      <c r="H99" s="27"/>
      <c r="I99" s="27"/>
      <c r="J99" s="27"/>
    </row>
    <row r="100" spans="1:10" hidden="1" x14ac:dyDescent="0.25">
      <c r="A100" s="35"/>
      <c r="B100" s="15" t="s">
        <v>37</v>
      </c>
      <c r="C100" s="27">
        <v>8105.1</v>
      </c>
      <c r="D100" s="27">
        <v>43640</v>
      </c>
      <c r="E100" s="27">
        <v>8105.1</v>
      </c>
      <c r="F100" s="27"/>
      <c r="G100" s="27"/>
      <c r="H100" s="27"/>
      <c r="I100" s="27"/>
      <c r="J100" s="27"/>
    </row>
    <row r="101" spans="1:10" hidden="1" x14ac:dyDescent="0.25">
      <c r="A101" s="35"/>
      <c r="B101" s="15" t="s">
        <v>38</v>
      </c>
      <c r="C101" s="27">
        <v>165.5</v>
      </c>
      <c r="D101" s="27"/>
      <c r="E101" s="27">
        <v>165.5</v>
      </c>
      <c r="F101" s="27"/>
      <c r="G101" s="27"/>
      <c r="H101" s="27"/>
      <c r="I101" s="27"/>
      <c r="J101" s="27"/>
    </row>
    <row r="102" spans="1:10" ht="16.5" hidden="1" thickBot="1" x14ac:dyDescent="0.35">
      <c r="A102" s="35"/>
      <c r="B102" s="20" t="s">
        <v>39</v>
      </c>
      <c r="C102" s="36">
        <f t="shared" ref="C102:J102" si="5">SUM(C88:C101)</f>
        <v>2475560.8400000003</v>
      </c>
      <c r="D102" s="36">
        <f t="shared" si="5"/>
        <v>3562294.85</v>
      </c>
      <c r="E102" s="36">
        <f t="shared" si="5"/>
        <v>2475560.8400000003</v>
      </c>
      <c r="F102" s="36">
        <f t="shared" si="5"/>
        <v>2044818.04</v>
      </c>
      <c r="G102" s="36">
        <f t="shared" si="5"/>
        <v>0</v>
      </c>
      <c r="H102" s="36">
        <f t="shared" si="5"/>
        <v>0</v>
      </c>
      <c r="I102" s="36">
        <f t="shared" si="5"/>
        <v>0</v>
      </c>
      <c r="J102" s="36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336" t="s">
        <v>73</v>
      </c>
      <c r="B123" s="336"/>
      <c r="C123" s="336"/>
      <c r="D123" s="336"/>
      <c r="E123" s="336"/>
      <c r="F123" s="336"/>
      <c r="G123" s="336"/>
      <c r="H123" s="336"/>
      <c r="I123" s="336"/>
      <c r="J123" s="336"/>
    </row>
    <row r="124" spans="1:10" ht="16.5" hidden="1" customHeight="1" thickBot="1" x14ac:dyDescent="0.35">
      <c r="A124" s="2" t="s">
        <v>4</v>
      </c>
      <c r="B124" s="3" t="s">
        <v>5</v>
      </c>
      <c r="C124" s="343" t="s">
        <v>45</v>
      </c>
      <c r="D124" s="344"/>
      <c r="E124" s="343" t="s">
        <v>46</v>
      </c>
      <c r="F124" s="345"/>
      <c r="G124" s="343" t="s">
        <v>47</v>
      </c>
      <c r="H124" s="344"/>
      <c r="I124" s="343" t="s">
        <v>48</v>
      </c>
      <c r="J124" s="344"/>
    </row>
    <row r="125" spans="1:10" ht="15.75" hidden="1" x14ac:dyDescent="0.3">
      <c r="A125" s="4"/>
      <c r="B125" s="5"/>
      <c r="C125" s="6" t="s">
        <v>11</v>
      </c>
      <c r="D125" s="6" t="s">
        <v>12</v>
      </c>
      <c r="E125" s="6" t="s">
        <v>11</v>
      </c>
      <c r="F125" s="6" t="s">
        <v>12</v>
      </c>
      <c r="G125" s="6" t="s">
        <v>11</v>
      </c>
      <c r="H125" s="6" t="s">
        <v>12</v>
      </c>
      <c r="I125" s="6" t="s">
        <v>11</v>
      </c>
      <c r="J125" s="6" t="s">
        <v>12</v>
      </c>
    </row>
    <row r="126" spans="1:10" ht="15.75" hidden="1" x14ac:dyDescent="0.3">
      <c r="A126" s="7"/>
      <c r="B126" s="5" t="s">
        <v>13</v>
      </c>
      <c r="C126" s="8"/>
      <c r="D126" s="8"/>
      <c r="E126" s="8"/>
      <c r="F126" s="8"/>
      <c r="G126" s="8"/>
      <c r="H126" s="8"/>
      <c r="I126" s="8"/>
      <c r="J126" s="8"/>
    </row>
    <row r="127" spans="1:10" ht="15.75" hidden="1" x14ac:dyDescent="0.3">
      <c r="A127" s="31"/>
      <c r="B127" s="5"/>
      <c r="C127" s="49"/>
      <c r="D127" s="32"/>
      <c r="E127" s="49"/>
      <c r="F127" s="49"/>
      <c r="G127" s="49"/>
      <c r="H127" s="49"/>
      <c r="I127" s="49"/>
      <c r="J127" s="49"/>
    </row>
    <row r="128" spans="1:10" ht="15.75" hidden="1" x14ac:dyDescent="0.3">
      <c r="A128" s="31"/>
      <c r="B128" s="5" t="s">
        <v>14</v>
      </c>
      <c r="C128" s="8">
        <f t="shared" ref="C128:J128" si="6">+C136+C152</f>
        <v>0</v>
      </c>
      <c r="D128" s="8">
        <f t="shared" si="6"/>
        <v>0</v>
      </c>
      <c r="E128" s="8">
        <f t="shared" si="6"/>
        <v>0</v>
      </c>
      <c r="F128" s="8">
        <f t="shared" si="6"/>
        <v>0</v>
      </c>
      <c r="G128" s="8">
        <f t="shared" si="6"/>
        <v>0</v>
      </c>
      <c r="H128" s="8">
        <f t="shared" si="6"/>
        <v>0</v>
      </c>
      <c r="I128" s="8">
        <f t="shared" si="6"/>
        <v>0</v>
      </c>
      <c r="J128" s="8">
        <f t="shared" si="6"/>
        <v>0</v>
      </c>
    </row>
    <row r="129" spans="1:10" hidden="1" x14ac:dyDescent="0.25">
      <c r="A129" s="35"/>
      <c r="B129" s="15" t="s">
        <v>15</v>
      </c>
      <c r="C129" s="27"/>
      <c r="D129" s="27"/>
      <c r="E129" s="27"/>
      <c r="F129" s="27"/>
      <c r="G129" s="27"/>
      <c r="H129" s="27"/>
      <c r="I129" s="27"/>
      <c r="J129" s="27"/>
    </row>
    <row r="130" spans="1:10" hidden="1" x14ac:dyDescent="0.25">
      <c r="A130" s="35"/>
      <c r="B130" s="15" t="s">
        <v>16</v>
      </c>
      <c r="C130" s="27"/>
      <c r="D130" s="27"/>
      <c r="E130" s="27"/>
      <c r="F130" s="27"/>
      <c r="G130" s="27"/>
      <c r="H130" s="27"/>
      <c r="I130" s="27"/>
      <c r="J130" s="27"/>
    </row>
    <row r="131" spans="1:10" hidden="1" x14ac:dyDescent="0.25">
      <c r="A131" s="35"/>
      <c r="B131" s="15" t="s">
        <v>17</v>
      </c>
      <c r="C131" s="27"/>
      <c r="D131" s="27"/>
      <c r="E131" s="27"/>
      <c r="F131" s="27"/>
      <c r="G131" s="27"/>
      <c r="H131" s="27"/>
      <c r="I131" s="27"/>
      <c r="J131" s="27"/>
    </row>
    <row r="132" spans="1:10" hidden="1" x14ac:dyDescent="0.25">
      <c r="A132" s="35"/>
      <c r="B132" s="15" t="s">
        <v>18</v>
      </c>
      <c r="C132" s="27"/>
      <c r="D132" s="27"/>
      <c r="E132" s="27"/>
      <c r="F132" s="27"/>
      <c r="G132" s="27"/>
      <c r="H132" s="27"/>
      <c r="I132" s="27"/>
      <c r="J132" s="27"/>
    </row>
    <row r="133" spans="1:10" hidden="1" x14ac:dyDescent="0.25">
      <c r="A133" s="35"/>
      <c r="B133" s="15" t="s">
        <v>20</v>
      </c>
      <c r="C133" s="27"/>
      <c r="D133" s="27"/>
      <c r="E133" s="27"/>
      <c r="F133" s="27"/>
      <c r="G133" s="27"/>
      <c r="H133" s="27"/>
      <c r="I133" s="27"/>
      <c r="J133" s="27"/>
    </row>
    <row r="134" spans="1:10" hidden="1" x14ac:dyDescent="0.25">
      <c r="A134" s="35"/>
      <c r="B134" s="15" t="s">
        <v>21</v>
      </c>
      <c r="C134" s="27"/>
      <c r="D134" s="27"/>
      <c r="E134" s="27"/>
      <c r="F134" s="27"/>
      <c r="G134" s="27"/>
      <c r="H134" s="27"/>
      <c r="I134" s="27"/>
      <c r="J134" s="27"/>
    </row>
    <row r="135" spans="1:10" hidden="1" x14ac:dyDescent="0.25">
      <c r="A135" s="35"/>
      <c r="B135" s="15" t="s">
        <v>22</v>
      </c>
      <c r="C135" s="27"/>
      <c r="D135" s="27"/>
      <c r="E135" s="27"/>
      <c r="F135" s="27"/>
      <c r="G135" s="27"/>
      <c r="H135" s="27"/>
      <c r="I135" s="27"/>
      <c r="J135" s="27"/>
    </row>
    <row r="136" spans="1:10" ht="16.5" hidden="1" thickBot="1" x14ac:dyDescent="0.35">
      <c r="A136" s="35"/>
      <c r="B136" s="17" t="s">
        <v>23</v>
      </c>
      <c r="C136" s="36">
        <f t="shared" ref="C136:J136" si="7">SUM(C129:C135)</f>
        <v>0</v>
      </c>
      <c r="D136" s="36">
        <f t="shared" si="7"/>
        <v>0</v>
      </c>
      <c r="E136" s="36">
        <f t="shared" si="7"/>
        <v>0</v>
      </c>
      <c r="F136" s="36">
        <f t="shared" si="7"/>
        <v>0</v>
      </c>
      <c r="G136" s="36">
        <f t="shared" si="7"/>
        <v>0</v>
      </c>
      <c r="H136" s="36">
        <f t="shared" si="7"/>
        <v>0</v>
      </c>
      <c r="I136" s="36">
        <f t="shared" si="7"/>
        <v>0</v>
      </c>
      <c r="J136" s="36">
        <f t="shared" si="7"/>
        <v>0</v>
      </c>
    </row>
    <row r="137" spans="1:10" ht="15.75" hidden="1" x14ac:dyDescent="0.3">
      <c r="A137" s="35"/>
      <c r="B137" s="18" t="s">
        <v>24</v>
      </c>
      <c r="C137" s="37"/>
      <c r="D137" s="37"/>
      <c r="E137" s="37"/>
      <c r="F137" s="37"/>
      <c r="G137" s="37"/>
      <c r="H137" s="37"/>
      <c r="I137" s="37"/>
      <c r="J137" s="37"/>
    </row>
    <row r="138" spans="1:10" hidden="1" x14ac:dyDescent="0.25">
      <c r="A138" s="35"/>
      <c r="B138" s="15" t="s">
        <v>25</v>
      </c>
      <c r="C138" s="27"/>
      <c r="D138" s="27"/>
      <c r="E138" s="27"/>
      <c r="F138" s="27"/>
      <c r="G138" s="27"/>
      <c r="H138" s="27"/>
      <c r="I138" s="27"/>
      <c r="J138" s="27"/>
    </row>
    <row r="139" spans="1:10" hidden="1" x14ac:dyDescent="0.25">
      <c r="A139" s="35"/>
      <c r="B139" s="15" t="s">
        <v>74</v>
      </c>
      <c r="C139" s="27"/>
      <c r="D139" s="27"/>
      <c r="E139" s="27"/>
      <c r="F139" s="27"/>
      <c r="G139" s="27"/>
      <c r="H139" s="27"/>
      <c r="I139" s="27"/>
      <c r="J139" s="27"/>
    </row>
    <row r="140" spans="1:10" hidden="1" x14ac:dyDescent="0.25">
      <c r="A140" s="35"/>
      <c r="B140" s="15" t="s">
        <v>49</v>
      </c>
      <c r="C140" s="27"/>
      <c r="D140" s="27"/>
      <c r="E140" s="27"/>
      <c r="F140" s="27"/>
      <c r="G140" s="27"/>
      <c r="H140" s="27"/>
      <c r="I140" s="27"/>
      <c r="J140" s="27"/>
    </row>
    <row r="141" spans="1:10" hidden="1" x14ac:dyDescent="0.25">
      <c r="A141" s="35"/>
      <c r="B141" s="15" t="s">
        <v>27</v>
      </c>
      <c r="C141" s="27"/>
      <c r="D141" s="27"/>
      <c r="E141" s="27"/>
      <c r="F141" s="27"/>
      <c r="G141" s="27"/>
      <c r="H141" s="27"/>
      <c r="I141" s="27"/>
      <c r="J141" s="27"/>
    </row>
    <row r="142" spans="1:10" hidden="1" x14ac:dyDescent="0.25">
      <c r="A142" s="35"/>
      <c r="B142" s="15" t="s">
        <v>28</v>
      </c>
      <c r="C142" s="27"/>
      <c r="D142" s="27"/>
      <c r="E142" s="27"/>
      <c r="F142" s="27"/>
      <c r="G142" s="27"/>
      <c r="H142" s="27"/>
      <c r="I142" s="27"/>
      <c r="J142" s="27"/>
    </row>
    <row r="143" spans="1:10" hidden="1" x14ac:dyDescent="0.25">
      <c r="A143" s="35"/>
      <c r="B143" s="15" t="s">
        <v>29</v>
      </c>
      <c r="C143" s="27"/>
      <c r="D143" s="27"/>
      <c r="E143" s="27"/>
      <c r="F143" s="27"/>
      <c r="G143" s="27"/>
      <c r="H143" s="27"/>
      <c r="I143" s="27"/>
      <c r="J143" s="27"/>
    </row>
    <row r="144" spans="1:10" hidden="1" x14ac:dyDescent="0.25">
      <c r="A144" s="35"/>
      <c r="B144" s="15" t="s">
        <v>30</v>
      </c>
      <c r="C144" s="27"/>
      <c r="D144" s="27"/>
      <c r="E144" s="27"/>
      <c r="F144" s="27"/>
      <c r="G144" s="27"/>
      <c r="H144" s="27"/>
      <c r="I144" s="27"/>
      <c r="J144" s="27"/>
    </row>
    <row r="145" spans="1:10" hidden="1" x14ac:dyDescent="0.25">
      <c r="A145" s="35"/>
      <c r="B145" s="15" t="s">
        <v>31</v>
      </c>
      <c r="C145" s="27"/>
      <c r="D145" s="27"/>
      <c r="E145" s="27"/>
      <c r="F145" s="27"/>
      <c r="G145" s="27"/>
      <c r="H145" s="27"/>
      <c r="I145" s="27"/>
      <c r="J145" s="27"/>
    </row>
    <row r="146" spans="1:10" hidden="1" x14ac:dyDescent="0.25">
      <c r="A146" s="35"/>
      <c r="B146" s="15" t="s">
        <v>33</v>
      </c>
      <c r="C146" s="27"/>
      <c r="D146" s="27"/>
      <c r="E146" s="27"/>
      <c r="F146" s="27"/>
      <c r="G146" s="27"/>
      <c r="H146" s="27"/>
      <c r="I146" s="27"/>
      <c r="J146" s="27"/>
    </row>
    <row r="147" spans="1:10" hidden="1" x14ac:dyDescent="0.25">
      <c r="A147" s="35"/>
      <c r="B147" s="15" t="s">
        <v>34</v>
      </c>
      <c r="C147" s="27"/>
      <c r="D147" s="27"/>
      <c r="E147" s="27"/>
      <c r="F147" s="27"/>
      <c r="G147" s="27"/>
      <c r="H147" s="27"/>
      <c r="I147" s="27"/>
      <c r="J147" s="27"/>
    </row>
    <row r="148" spans="1:10" hidden="1" x14ac:dyDescent="0.25">
      <c r="A148" s="35"/>
      <c r="B148" s="15" t="s">
        <v>35</v>
      </c>
      <c r="C148" s="27"/>
      <c r="D148" s="27"/>
      <c r="E148" s="27"/>
      <c r="F148" s="27"/>
      <c r="G148" s="27"/>
      <c r="H148" s="27"/>
      <c r="I148" s="27"/>
      <c r="J148" s="27"/>
    </row>
    <row r="149" spans="1:10" hidden="1" x14ac:dyDescent="0.25">
      <c r="A149" s="35"/>
      <c r="B149" s="15" t="s">
        <v>36</v>
      </c>
      <c r="C149" s="27"/>
      <c r="D149" s="27"/>
      <c r="E149" s="27"/>
      <c r="F149" s="27"/>
      <c r="G149" s="27"/>
      <c r="H149" s="27"/>
      <c r="I149" s="27"/>
      <c r="J149" s="27"/>
    </row>
    <row r="150" spans="1:10" hidden="1" x14ac:dyDescent="0.25">
      <c r="A150" s="35"/>
      <c r="B150" s="15" t="s">
        <v>37</v>
      </c>
      <c r="C150" s="27"/>
      <c r="D150" s="27"/>
      <c r="E150" s="27"/>
      <c r="F150" s="27"/>
      <c r="G150" s="27"/>
      <c r="H150" s="27"/>
      <c r="I150" s="27"/>
      <c r="J150" s="27"/>
    </row>
    <row r="151" spans="1:10" hidden="1" x14ac:dyDescent="0.25">
      <c r="A151" s="35"/>
      <c r="B151" s="15" t="s">
        <v>38</v>
      </c>
      <c r="C151" s="27"/>
      <c r="D151" s="27"/>
      <c r="E151" s="27"/>
      <c r="F151" s="27"/>
      <c r="G151" s="27"/>
      <c r="H151" s="27"/>
      <c r="I151" s="27"/>
      <c r="J151" s="27"/>
    </row>
    <row r="152" spans="1:10" ht="16.5" hidden="1" thickBot="1" x14ac:dyDescent="0.35">
      <c r="A152" s="35"/>
      <c r="B152" s="20" t="s">
        <v>39</v>
      </c>
      <c r="C152" s="36">
        <f t="shared" ref="C152:J152" si="8">SUM(C138:C151)</f>
        <v>0</v>
      </c>
      <c r="D152" s="36">
        <f t="shared" si="8"/>
        <v>0</v>
      </c>
      <c r="E152" s="36">
        <f t="shared" si="8"/>
        <v>0</v>
      </c>
      <c r="F152" s="36">
        <f t="shared" si="8"/>
        <v>0</v>
      </c>
      <c r="G152" s="36">
        <f t="shared" si="8"/>
        <v>0</v>
      </c>
      <c r="H152" s="36">
        <f t="shared" si="8"/>
        <v>0</v>
      </c>
      <c r="I152" s="36">
        <f t="shared" si="8"/>
        <v>0</v>
      </c>
      <c r="J152" s="36">
        <f t="shared" si="8"/>
        <v>0</v>
      </c>
    </row>
    <row r="153" spans="1:10" hidden="1" x14ac:dyDescent="0.25">
      <c r="D153" s="33"/>
      <c r="J153" s="52"/>
    </row>
    <row r="154" spans="1:10" hidden="1" x14ac:dyDescent="0.25">
      <c r="J154" s="29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358" t="s">
        <v>160</v>
      </c>
      <c r="D177" s="358"/>
      <c r="E177" s="358"/>
      <c r="F177" s="358"/>
    </row>
    <row r="178" spans="3:7" ht="15.75" thickBot="1" x14ac:dyDescent="0.3">
      <c r="C178" s="355" t="s">
        <v>196</v>
      </c>
      <c r="D178" s="355"/>
      <c r="E178" s="355"/>
      <c r="F178" s="355"/>
    </row>
    <row r="179" spans="3:7" ht="16.5" thickBot="1" x14ac:dyDescent="0.35">
      <c r="C179" s="211" t="s">
        <v>4</v>
      </c>
      <c r="D179" s="246" t="s">
        <v>144</v>
      </c>
      <c r="E179" s="356" t="s">
        <v>50</v>
      </c>
      <c r="F179" s="357"/>
    </row>
    <row r="180" spans="3:7" ht="15.75" x14ac:dyDescent="0.3">
      <c r="C180" s="213"/>
      <c r="D180" s="124"/>
      <c r="E180" s="125" t="s">
        <v>11</v>
      </c>
      <c r="F180" s="125" t="s">
        <v>75</v>
      </c>
    </row>
    <row r="181" spans="3:7" ht="15.75" x14ac:dyDescent="0.3">
      <c r="C181" s="122" t="s">
        <v>124</v>
      </c>
      <c r="D181" s="10" t="s">
        <v>13</v>
      </c>
      <c r="E181" s="13">
        <f>+'OCTUBRE F-5 CONV-38-2023'!C170</f>
        <v>0</v>
      </c>
      <c r="F181" s="13">
        <f>+'OCTUBRE F-5 CONV-38-2023'!D170</f>
        <v>0</v>
      </c>
      <c r="G181" s="29"/>
    </row>
    <row r="182" spans="3:7" ht="15.75" x14ac:dyDescent="0.3">
      <c r="C182" s="9"/>
      <c r="D182" s="10"/>
      <c r="E182" s="9"/>
      <c r="F182" s="11"/>
      <c r="G182" s="29"/>
    </row>
    <row r="183" spans="3:7" ht="15.75" x14ac:dyDescent="0.3">
      <c r="C183" s="9"/>
      <c r="D183" s="10" t="s">
        <v>149</v>
      </c>
      <c r="E183" s="13"/>
      <c r="F183" s="13"/>
    </row>
    <row r="184" spans="3:7" x14ac:dyDescent="0.25">
      <c r="C184" s="14">
        <v>111</v>
      </c>
      <c r="D184" s="15" t="s">
        <v>15</v>
      </c>
      <c r="E184" s="16">
        <f>+'OCTUBRE F-5 CONV-38-2023'!C173</f>
        <v>0</v>
      </c>
      <c r="F184" s="16">
        <v>0</v>
      </c>
      <c r="G184" s="29"/>
    </row>
    <row r="185" spans="3:7" x14ac:dyDescent="0.25">
      <c r="C185" s="14">
        <v>113</v>
      </c>
      <c r="D185" s="15" t="s">
        <v>16</v>
      </c>
      <c r="E185" s="16">
        <f>+'OCTUBRE F-5 CONV-38-2023'!C174</f>
        <v>0</v>
      </c>
      <c r="F185" s="16">
        <v>0</v>
      </c>
      <c r="G185" s="29"/>
    </row>
    <row r="186" spans="3:7" x14ac:dyDescent="0.25">
      <c r="C186" s="14">
        <v>122</v>
      </c>
      <c r="D186" s="15" t="s">
        <v>17</v>
      </c>
      <c r="E186" s="16">
        <f>+'OCTUBRE F-5 CONV-38-2023'!C175</f>
        <v>0</v>
      </c>
      <c r="F186" s="16">
        <v>0</v>
      </c>
      <c r="G186" s="29"/>
    </row>
    <row r="187" spans="3:7" x14ac:dyDescent="0.25">
      <c r="C187" s="14">
        <v>163</v>
      </c>
      <c r="D187" s="15" t="s">
        <v>18</v>
      </c>
      <c r="E187" s="16">
        <f>+'OCTUBRE F-5 CONV-38-2023'!C176</f>
        <v>0</v>
      </c>
      <c r="F187" s="16">
        <v>0</v>
      </c>
      <c r="G187" s="29"/>
    </row>
    <row r="188" spans="3:7" ht="27" x14ac:dyDescent="0.25">
      <c r="C188" s="14">
        <v>168</v>
      </c>
      <c r="D188" s="126" t="s">
        <v>136</v>
      </c>
      <c r="E188" s="16">
        <f>+'OCTUBRE F-5 CONV-38-2023'!C177</f>
        <v>0</v>
      </c>
      <c r="F188" s="16">
        <v>0</v>
      </c>
      <c r="G188" s="29"/>
    </row>
    <row r="189" spans="3:7" x14ac:dyDescent="0.25">
      <c r="C189" s="14">
        <v>169</v>
      </c>
      <c r="D189" s="15" t="s">
        <v>137</v>
      </c>
      <c r="E189" s="16">
        <f>+'OCTUBRE F-5 CONV-38-2023'!C178</f>
        <v>0</v>
      </c>
      <c r="F189" s="16">
        <v>0</v>
      </c>
      <c r="G189" s="29"/>
    </row>
    <row r="190" spans="3:7" x14ac:dyDescent="0.25">
      <c r="C190" s="14">
        <v>171</v>
      </c>
      <c r="D190" s="15" t="s">
        <v>138</v>
      </c>
      <c r="E190" s="16">
        <f>+'OCTUBRE F-5 CONV-38-2023'!C179</f>
        <v>0</v>
      </c>
      <c r="F190" s="16">
        <v>0</v>
      </c>
      <c r="G190" s="29"/>
    </row>
    <row r="191" spans="3:7" x14ac:dyDescent="0.25">
      <c r="C191" s="14">
        <v>174</v>
      </c>
      <c r="D191" s="15" t="s">
        <v>19</v>
      </c>
      <c r="E191" s="16">
        <f>+'OCTUBRE F-5 CONV-38-2023'!C180</f>
        <v>0</v>
      </c>
      <c r="F191" s="16">
        <v>0</v>
      </c>
      <c r="G191" s="29"/>
    </row>
    <row r="192" spans="3:7" x14ac:dyDescent="0.25">
      <c r="C192" s="14">
        <v>182</v>
      </c>
      <c r="D192" s="15" t="s">
        <v>20</v>
      </c>
      <c r="E192" s="16">
        <f>+'OCTUBRE F-5 CONV-38-2023'!C181</f>
        <v>0</v>
      </c>
      <c r="F192" s="16">
        <v>0</v>
      </c>
      <c r="G192" s="29"/>
    </row>
    <row r="193" spans="3:8" x14ac:dyDescent="0.25">
      <c r="C193" s="14">
        <v>197</v>
      </c>
      <c r="D193" s="15" t="s">
        <v>21</v>
      </c>
      <c r="E193" s="16">
        <f>+'OCTUBRE F-5 CONV-38-2023'!C182</f>
        <v>0</v>
      </c>
      <c r="F193" s="16">
        <v>0</v>
      </c>
      <c r="G193" s="29"/>
    </row>
    <row r="194" spans="3:8" x14ac:dyDescent="0.25">
      <c r="C194" s="14">
        <v>199</v>
      </c>
      <c r="D194" s="15" t="s">
        <v>22</v>
      </c>
      <c r="E194" s="16">
        <f>+'OCTUBRE F-5 CONV-38-2023'!C183</f>
        <v>0</v>
      </c>
      <c r="F194" s="16">
        <v>0</v>
      </c>
      <c r="G194" s="29"/>
    </row>
    <row r="195" spans="3:8" x14ac:dyDescent="0.25">
      <c r="C195" s="14">
        <v>211</v>
      </c>
      <c r="D195" s="15" t="s">
        <v>25</v>
      </c>
      <c r="E195" s="16">
        <f>+'OCTUBRE F-5 CONV-38-2023'!C184</f>
        <v>0</v>
      </c>
      <c r="F195" s="16">
        <v>0</v>
      </c>
      <c r="G195" s="29"/>
      <c r="H195" s="30"/>
    </row>
    <row r="196" spans="3:8" x14ac:dyDescent="0.25">
      <c r="C196" s="14">
        <v>232</v>
      </c>
      <c r="D196" s="15" t="s">
        <v>26</v>
      </c>
      <c r="E196" s="16">
        <f>+'OCTUBRE F-5 CONV-38-2023'!C185</f>
        <v>0</v>
      </c>
      <c r="F196" s="16">
        <v>0</v>
      </c>
      <c r="G196" s="29"/>
    </row>
    <row r="197" spans="3:8" x14ac:dyDescent="0.25">
      <c r="C197" s="14">
        <v>261</v>
      </c>
      <c r="D197" s="15" t="s">
        <v>27</v>
      </c>
      <c r="E197" s="16">
        <f>+'OCTUBRE F-5 CONV-38-2023'!C186</f>
        <v>0</v>
      </c>
      <c r="F197" s="16">
        <v>0</v>
      </c>
      <c r="G197" s="29"/>
    </row>
    <row r="198" spans="3:8" x14ac:dyDescent="0.25">
      <c r="C198" s="14">
        <v>262</v>
      </c>
      <c r="D198" s="15" t="s">
        <v>28</v>
      </c>
      <c r="E198" s="16">
        <f>+'OCTUBRE F-5 CONV-38-2023'!C187</f>
        <v>0</v>
      </c>
      <c r="F198" s="16">
        <v>0</v>
      </c>
      <c r="G198" s="29"/>
    </row>
    <row r="199" spans="3:8" x14ac:dyDescent="0.25">
      <c r="C199" s="14">
        <v>266</v>
      </c>
      <c r="D199" s="15" t="s">
        <v>29</v>
      </c>
      <c r="E199" s="16">
        <f>+'OCTUBRE F-5 CONV-38-2023'!C188</f>
        <v>0</v>
      </c>
      <c r="F199" s="16">
        <v>0</v>
      </c>
      <c r="G199" s="29"/>
    </row>
    <row r="200" spans="3:8" x14ac:dyDescent="0.25">
      <c r="C200" s="14">
        <v>267</v>
      </c>
      <c r="D200" s="15" t="s">
        <v>30</v>
      </c>
      <c r="E200" s="16">
        <f>+'OCTUBRE F-5 CONV-38-2023'!C189</f>
        <v>0</v>
      </c>
      <c r="F200" s="16">
        <v>0</v>
      </c>
      <c r="G200" s="29"/>
    </row>
    <row r="201" spans="3:8" x14ac:dyDescent="0.25">
      <c r="C201" s="14">
        <v>268</v>
      </c>
      <c r="D201" s="15" t="s">
        <v>31</v>
      </c>
      <c r="E201" s="16">
        <f>+'OCTUBRE F-5 CONV-38-2023'!C190</f>
        <v>0</v>
      </c>
      <c r="F201" s="16">
        <v>0</v>
      </c>
      <c r="G201" s="29"/>
    </row>
    <row r="202" spans="3:8" x14ac:dyDescent="0.25">
      <c r="C202" s="14">
        <v>269</v>
      </c>
      <c r="D202" s="15" t="s">
        <v>32</v>
      </c>
      <c r="E202" s="16">
        <f>+'OCTUBRE F-5 CONV-38-2023'!C191</f>
        <v>0</v>
      </c>
      <c r="F202" s="16">
        <v>0</v>
      </c>
      <c r="G202" s="29"/>
    </row>
    <row r="203" spans="3:8" x14ac:dyDescent="0.25">
      <c r="C203" s="14">
        <v>289</v>
      </c>
      <c r="D203" s="15" t="s">
        <v>33</v>
      </c>
      <c r="E203" s="16">
        <f>+'OCTUBRE F-5 CONV-38-2023'!C192</f>
        <v>0</v>
      </c>
      <c r="F203" s="16">
        <v>0</v>
      </c>
      <c r="G203" s="29"/>
    </row>
    <row r="204" spans="3:8" x14ac:dyDescent="0.25">
      <c r="C204" s="14">
        <v>292</v>
      </c>
      <c r="D204" s="15" t="s">
        <v>34</v>
      </c>
      <c r="E204" s="16">
        <f>+'OCTUBRE F-5 CONV-38-2023'!C193</f>
        <v>0</v>
      </c>
      <c r="F204" s="16">
        <v>0</v>
      </c>
      <c r="G204" s="29"/>
    </row>
    <row r="205" spans="3:8" x14ac:dyDescent="0.25">
      <c r="C205" s="14">
        <v>295</v>
      </c>
      <c r="D205" s="15" t="s">
        <v>35</v>
      </c>
      <c r="E205" s="16">
        <f>+'OCTUBRE F-5 CONV-38-2023'!C194</f>
        <v>0</v>
      </c>
      <c r="F205" s="16">
        <v>0</v>
      </c>
      <c r="G205" s="29"/>
    </row>
    <row r="206" spans="3:8" x14ac:dyDescent="0.25">
      <c r="C206" s="14">
        <v>297</v>
      </c>
      <c r="D206" s="15" t="s">
        <v>36</v>
      </c>
      <c r="E206" s="16">
        <f>+'OCTUBRE F-5 CONV-38-2023'!C195</f>
        <v>0</v>
      </c>
      <c r="F206" s="16">
        <v>0</v>
      </c>
      <c r="G206" s="29"/>
    </row>
    <row r="207" spans="3:8" x14ac:dyDescent="0.25">
      <c r="C207" s="14">
        <v>298</v>
      </c>
      <c r="D207" s="15" t="s">
        <v>37</v>
      </c>
      <c r="E207" s="16">
        <f>+'OCTUBRE F-5 CONV-38-2023'!C196</f>
        <v>0</v>
      </c>
      <c r="F207" s="16">
        <v>0</v>
      </c>
      <c r="G207" s="29"/>
      <c r="H207" s="29"/>
    </row>
    <row r="208" spans="3:8" x14ac:dyDescent="0.25">
      <c r="C208" s="14">
        <v>299</v>
      </c>
      <c r="D208" s="15" t="s">
        <v>38</v>
      </c>
      <c r="E208" s="16">
        <f>+'OCTUBRE F-5 CONV-38-2023'!C197</f>
        <v>0</v>
      </c>
      <c r="F208" s="16">
        <v>0</v>
      </c>
      <c r="G208" s="29"/>
      <c r="H208" s="29"/>
    </row>
    <row r="209" spans="2:7" x14ac:dyDescent="0.25">
      <c r="C209" s="14">
        <v>323</v>
      </c>
      <c r="D209" s="15" t="s">
        <v>40</v>
      </c>
      <c r="E209" s="16">
        <f>+'OCTUBRE F-5 CONV-38-2023'!C198</f>
        <v>15000000</v>
      </c>
      <c r="F209" s="16">
        <v>13606265.699999999</v>
      </c>
      <c r="G209" s="271"/>
    </row>
    <row r="210" spans="2:7" ht="15.75" x14ac:dyDescent="0.3">
      <c r="C210" s="21"/>
      <c r="D210" s="214" t="s">
        <v>151</v>
      </c>
      <c r="E210" s="55">
        <f>SUM(E184:E209)</f>
        <v>15000000</v>
      </c>
      <c r="F210" s="55">
        <f>SUM(F184:F209)</f>
        <v>13606265.699999999</v>
      </c>
      <c r="G210" s="29"/>
    </row>
    <row r="211" spans="2:7" ht="15.75" x14ac:dyDescent="0.3">
      <c r="C211" s="21"/>
      <c r="D211" s="214" t="s">
        <v>52</v>
      </c>
      <c r="E211" s="13">
        <f>E210+E181</f>
        <v>15000000</v>
      </c>
      <c r="F211" s="13">
        <f>+F210+F181</f>
        <v>13606265.699999999</v>
      </c>
      <c r="G211" s="29"/>
    </row>
    <row r="212" spans="2:7" ht="15.75" x14ac:dyDescent="0.3">
      <c r="B212" s="28"/>
      <c r="C212" s="29"/>
      <c r="D212" s="245"/>
      <c r="F212" s="56"/>
      <c r="G212" s="28"/>
    </row>
    <row r="213" spans="2:7" ht="15.75" x14ac:dyDescent="0.3">
      <c r="B213" s="28"/>
      <c r="C213" s="29"/>
      <c r="D213" s="245"/>
      <c r="F213" s="57"/>
    </row>
    <row r="239" spans="2:10" x14ac:dyDescent="0.25">
      <c r="B239" s="46" t="s">
        <v>53</v>
      </c>
      <c r="D239" s="133" t="s">
        <v>79</v>
      </c>
      <c r="E239" s="133"/>
      <c r="F239" s="133"/>
      <c r="G239" s="28" t="s">
        <v>76</v>
      </c>
      <c r="H239" t="s">
        <v>80</v>
      </c>
    </row>
    <row r="240" spans="2:10" x14ac:dyDescent="0.25">
      <c r="D240" s="349" t="s">
        <v>81</v>
      </c>
      <c r="E240" s="349"/>
      <c r="F240" s="349"/>
      <c r="G240" s="28"/>
      <c r="H240" s="28" t="s">
        <v>156</v>
      </c>
      <c r="J240" s="28"/>
    </row>
    <row r="241" spans="2:10" x14ac:dyDescent="0.25">
      <c r="D241" s="349" t="s">
        <v>82</v>
      </c>
      <c r="E241" s="349"/>
      <c r="F241" s="349"/>
      <c r="G241" s="28"/>
      <c r="H241" s="28" t="s">
        <v>157</v>
      </c>
      <c r="J241" s="28"/>
    </row>
    <row r="242" spans="2:10" ht="9" customHeight="1" x14ac:dyDescent="0.25">
      <c r="D242" s="47"/>
      <c r="E242" s="47"/>
      <c r="H242" s="28"/>
      <c r="I242" s="28"/>
      <c r="J242" s="28"/>
    </row>
    <row r="243" spans="2:10" x14ac:dyDescent="0.25">
      <c r="B243" s="46" t="s">
        <v>58</v>
      </c>
      <c r="D243" s="28" t="s">
        <v>195</v>
      </c>
      <c r="H243" s="48"/>
      <c r="I243" s="48"/>
      <c r="J243" s="48"/>
    </row>
    <row r="245" spans="2:10" x14ac:dyDescent="0.25">
      <c r="D245" s="28"/>
    </row>
  </sheetData>
  <mergeCells count="28">
    <mergeCell ref="D241:F241"/>
    <mergeCell ref="A123:J123"/>
    <mergeCell ref="C124:D124"/>
    <mergeCell ref="E124:F124"/>
    <mergeCell ref="G124:H124"/>
    <mergeCell ref="I124:J124"/>
    <mergeCell ref="C177:F177"/>
    <mergeCell ref="A60:B60"/>
    <mergeCell ref="A73:J73"/>
    <mergeCell ref="C178:F178"/>
    <mergeCell ref="E179:F179"/>
    <mergeCell ref="D240:F240"/>
    <mergeCell ref="C74:D74"/>
    <mergeCell ref="E74:F74"/>
    <mergeCell ref="G74:H74"/>
    <mergeCell ref="I74:J74"/>
    <mergeCell ref="I15:J15"/>
    <mergeCell ref="A46:J46"/>
    <mergeCell ref="I8:J8"/>
    <mergeCell ref="A10:J10"/>
    <mergeCell ref="A11:J11"/>
    <mergeCell ref="A12:J12"/>
    <mergeCell ref="A14:J14"/>
    <mergeCell ref="C47:D47"/>
    <mergeCell ref="E47:F47"/>
    <mergeCell ref="C15:D15"/>
    <mergeCell ref="E15:F15"/>
    <mergeCell ref="G15:H15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2"/>
  <sheetViews>
    <sheetView topLeftCell="A27" workbookViewId="0">
      <selection activeCell="D198" sqref="D198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</cols>
  <sheetData>
    <row r="2" spans="1:27" x14ac:dyDescent="0.25">
      <c r="F2" s="58"/>
    </row>
    <row r="6" spans="1:27" ht="15.75" thickBot="1" x14ac:dyDescent="0.3"/>
    <row r="7" spans="1:27" ht="16.5" thickBot="1" x14ac:dyDescent="0.3">
      <c r="B7" s="360" t="s">
        <v>0</v>
      </c>
      <c r="C7" s="361"/>
      <c r="J7" s="142" t="s">
        <v>162</v>
      </c>
    </row>
    <row r="8" spans="1:27" ht="15.75" x14ac:dyDescent="0.25">
      <c r="J8" s="143"/>
    </row>
    <row r="9" spans="1:27" x14ac:dyDescent="0.25">
      <c r="A9" s="334" t="s">
        <v>1</v>
      </c>
      <c r="B9" s="334"/>
      <c r="C9" s="334"/>
      <c r="D9" s="334"/>
      <c r="E9" s="334"/>
      <c r="F9" s="334"/>
      <c r="G9" s="334"/>
      <c r="H9" s="334"/>
      <c r="I9" s="334"/>
      <c r="J9" s="334"/>
      <c r="K9" s="334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  <c r="AA9" s="130"/>
    </row>
    <row r="10" spans="1:27" x14ac:dyDescent="0.25">
      <c r="A10" s="334" t="s">
        <v>2</v>
      </c>
      <c r="B10" s="334"/>
      <c r="C10" s="334"/>
      <c r="D10" s="334"/>
      <c r="E10" s="334"/>
      <c r="F10" s="334"/>
      <c r="G10" s="334"/>
      <c r="H10" s="334"/>
      <c r="I10" s="334"/>
      <c r="J10" s="334"/>
      <c r="K10" s="334"/>
      <c r="L10" s="130"/>
      <c r="M10" s="130"/>
      <c r="N10" s="130"/>
      <c r="O10" s="130"/>
      <c r="P10" s="130"/>
      <c r="Q10" s="130"/>
      <c r="R10" s="130"/>
      <c r="S10" s="130"/>
      <c r="T10" s="130"/>
      <c r="U10" s="130"/>
      <c r="V10" s="130"/>
      <c r="W10" s="130"/>
      <c r="X10" s="130"/>
      <c r="Y10" s="130"/>
      <c r="Z10" s="130"/>
      <c r="AA10" s="130"/>
    </row>
    <row r="11" spans="1:27" x14ac:dyDescent="0.25">
      <c r="A11" s="334" t="s">
        <v>163</v>
      </c>
      <c r="B11" s="334"/>
      <c r="C11" s="334"/>
      <c r="D11" s="334"/>
      <c r="E11" s="334"/>
      <c r="F11" s="334"/>
      <c r="G11" s="334"/>
      <c r="H11" s="334"/>
      <c r="I11" s="334"/>
      <c r="J11" s="334"/>
      <c r="K11" s="334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  <c r="X11" s="130"/>
      <c r="Y11" s="130"/>
      <c r="Z11" s="130"/>
      <c r="AA11" s="130"/>
    </row>
    <row r="12" spans="1:27" x14ac:dyDescent="0.25">
      <c r="A12" s="362" t="s">
        <v>139</v>
      </c>
      <c r="B12" s="362"/>
      <c r="C12" s="362"/>
      <c r="D12" s="362"/>
      <c r="E12" s="362"/>
      <c r="F12" s="362"/>
      <c r="G12" s="362"/>
      <c r="H12" s="362"/>
      <c r="I12" s="362"/>
      <c r="J12" s="362"/>
      <c r="K12" s="362"/>
    </row>
    <row r="14" spans="1:27" ht="15" customHeight="1" x14ac:dyDescent="0.25">
      <c r="A14" s="363" t="s">
        <v>164</v>
      </c>
      <c r="B14" s="363"/>
      <c r="C14" s="363"/>
      <c r="D14" s="363"/>
      <c r="E14" s="363"/>
      <c r="F14" s="363"/>
      <c r="G14" s="363"/>
      <c r="H14" s="363"/>
      <c r="I14" s="363"/>
      <c r="J14" s="363"/>
      <c r="K14" s="363"/>
      <c r="L14" s="59"/>
      <c r="M14" s="60"/>
    </row>
    <row r="15" spans="1:27" ht="9" customHeight="1" x14ac:dyDescent="0.25">
      <c r="A15" s="60"/>
      <c r="B15" s="60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</row>
    <row r="16" spans="1:27" x14ac:dyDescent="0.25">
      <c r="A16" s="364" t="s">
        <v>165</v>
      </c>
      <c r="B16" s="366" t="s">
        <v>84</v>
      </c>
      <c r="C16" s="366"/>
      <c r="D16" s="359" t="s">
        <v>85</v>
      </c>
      <c r="E16" s="359"/>
      <c r="F16" s="359" t="s">
        <v>86</v>
      </c>
      <c r="G16" s="359"/>
      <c r="H16" s="366" t="s">
        <v>87</v>
      </c>
      <c r="I16" s="366"/>
      <c r="J16" s="359" t="s">
        <v>88</v>
      </c>
      <c r="K16" s="359"/>
    </row>
    <row r="17" spans="1:13" x14ac:dyDescent="0.25">
      <c r="A17" s="365"/>
      <c r="B17" s="61" t="s">
        <v>166</v>
      </c>
      <c r="C17" s="251" t="s">
        <v>90</v>
      </c>
      <c r="D17" s="61" t="s">
        <v>166</v>
      </c>
      <c r="E17" s="251" t="s">
        <v>90</v>
      </c>
      <c r="F17" s="61" t="s">
        <v>166</v>
      </c>
      <c r="G17" s="251" t="s">
        <v>90</v>
      </c>
      <c r="H17" s="61" t="s">
        <v>166</v>
      </c>
      <c r="I17" s="251" t="s">
        <v>90</v>
      </c>
      <c r="J17" s="61" t="s">
        <v>166</v>
      </c>
      <c r="K17" s="251" t="s">
        <v>90</v>
      </c>
      <c r="L17" s="62"/>
      <c r="M17" s="62"/>
    </row>
    <row r="18" spans="1:13" x14ac:dyDescent="0.25">
      <c r="A18" s="63" t="s">
        <v>66</v>
      </c>
      <c r="B18" s="64">
        <v>0</v>
      </c>
      <c r="C18" s="64">
        <v>0</v>
      </c>
      <c r="D18" s="64">
        <v>0</v>
      </c>
      <c r="E18" s="64">
        <v>0</v>
      </c>
      <c r="F18" s="64">
        <v>0</v>
      </c>
      <c r="G18" s="64">
        <v>0</v>
      </c>
      <c r="H18" s="64">
        <v>0</v>
      </c>
      <c r="I18" s="64">
        <v>0</v>
      </c>
      <c r="J18" s="66">
        <f t="shared" ref="J18:K20" si="0">+B18+D18+F18+H18</f>
        <v>0</v>
      </c>
      <c r="K18" s="66">
        <f t="shared" si="0"/>
        <v>0</v>
      </c>
      <c r="L18" s="67"/>
      <c r="M18" s="67"/>
    </row>
    <row r="19" spans="1:13" x14ac:dyDescent="0.25">
      <c r="A19" s="63" t="s">
        <v>167</v>
      </c>
      <c r="B19" s="64">
        <v>0</v>
      </c>
      <c r="C19" s="64">
        <v>0</v>
      </c>
      <c r="D19" s="64">
        <v>0</v>
      </c>
      <c r="E19" s="64">
        <v>0</v>
      </c>
      <c r="F19" s="64">
        <v>0</v>
      </c>
      <c r="G19" s="64">
        <v>0</v>
      </c>
      <c r="H19" s="64">
        <v>0</v>
      </c>
      <c r="I19" s="64">
        <v>0</v>
      </c>
      <c r="J19" s="66">
        <f t="shared" si="0"/>
        <v>0</v>
      </c>
      <c r="K19" s="66">
        <f t="shared" si="0"/>
        <v>0</v>
      </c>
      <c r="L19" s="67"/>
      <c r="M19" s="67"/>
    </row>
    <row r="20" spans="1:13" ht="15.75" hidden="1" x14ac:dyDescent="0.3">
      <c r="A20" s="63" t="s">
        <v>91</v>
      </c>
      <c r="B20" s="16"/>
      <c r="C20" s="68"/>
      <c r="D20" s="16"/>
      <c r="E20" s="13"/>
      <c r="F20" s="16"/>
      <c r="G20" s="68"/>
      <c r="H20" s="16"/>
      <c r="I20" s="64"/>
      <c r="J20" s="66">
        <f t="shared" si="0"/>
        <v>0</v>
      </c>
      <c r="K20" s="66">
        <f t="shared" si="0"/>
        <v>0</v>
      </c>
      <c r="L20" s="67"/>
      <c r="M20" s="67"/>
    </row>
    <row r="21" spans="1:13" x14ac:dyDescent="0.25">
      <c r="A21" s="63" t="s">
        <v>92</v>
      </c>
      <c r="B21" s="25">
        <f t="shared" ref="B21:K21" si="1">SUM(B18:B20)</f>
        <v>0</v>
      </c>
      <c r="C21" s="25">
        <f t="shared" si="1"/>
        <v>0</v>
      </c>
      <c r="D21" s="25">
        <f t="shared" si="1"/>
        <v>0</v>
      </c>
      <c r="E21" s="25">
        <f t="shared" si="1"/>
        <v>0</v>
      </c>
      <c r="F21" s="25">
        <f t="shared" si="1"/>
        <v>0</v>
      </c>
      <c r="G21" s="25">
        <f t="shared" si="1"/>
        <v>0</v>
      </c>
      <c r="H21" s="25">
        <f t="shared" si="1"/>
        <v>0</v>
      </c>
      <c r="I21" s="25">
        <f t="shared" si="1"/>
        <v>0</v>
      </c>
      <c r="J21" s="25">
        <f t="shared" si="1"/>
        <v>0</v>
      </c>
      <c r="K21" s="25">
        <f t="shared" si="1"/>
        <v>0</v>
      </c>
      <c r="L21" s="70"/>
      <c r="M21" s="67"/>
    </row>
    <row r="22" spans="1:13" x14ac:dyDescent="0.25">
      <c r="A22" s="22"/>
      <c r="B22" s="71"/>
      <c r="C22" s="72"/>
      <c r="D22" s="72"/>
      <c r="E22" s="72"/>
      <c r="F22" s="72"/>
      <c r="G22" s="72"/>
      <c r="H22" s="72"/>
      <c r="I22" s="72"/>
      <c r="J22" s="73"/>
      <c r="K22" s="72"/>
      <c r="L22" s="74"/>
      <c r="M22" s="144"/>
    </row>
    <row r="23" spans="1:13" ht="15" customHeight="1" x14ac:dyDescent="0.25">
      <c r="A23" s="363" t="s">
        <v>168</v>
      </c>
      <c r="B23" s="363"/>
      <c r="C23" s="363"/>
      <c r="D23" s="363"/>
      <c r="E23" s="363"/>
      <c r="F23" s="363"/>
      <c r="G23" s="363"/>
      <c r="H23" s="363"/>
      <c r="I23" s="363"/>
      <c r="J23" s="363"/>
      <c r="K23" s="363"/>
      <c r="L23" s="75"/>
      <c r="M23" s="252"/>
    </row>
    <row r="24" spans="1:13" ht="15" customHeight="1" x14ac:dyDescent="0.25">
      <c r="A24" s="79"/>
      <c r="B24" s="79"/>
      <c r="C24" s="79"/>
      <c r="D24" s="79"/>
      <c r="E24" s="79"/>
      <c r="F24" s="79"/>
      <c r="G24" s="79"/>
      <c r="H24" s="79"/>
      <c r="I24" s="79"/>
      <c r="J24" s="79"/>
      <c r="K24" s="79"/>
      <c r="L24" s="75"/>
      <c r="M24" s="252"/>
    </row>
    <row r="25" spans="1:13" ht="15" customHeight="1" x14ac:dyDescent="0.25">
      <c r="A25" s="364" t="s">
        <v>165</v>
      </c>
      <c r="B25" s="367" t="s">
        <v>93</v>
      </c>
      <c r="C25" s="367"/>
      <c r="D25" s="368" t="s">
        <v>94</v>
      </c>
      <c r="E25" s="368"/>
      <c r="F25" s="368" t="s">
        <v>63</v>
      </c>
      <c r="G25" s="368"/>
      <c r="H25" s="367" t="s">
        <v>64</v>
      </c>
      <c r="I25" s="367"/>
      <c r="J25" s="368" t="s">
        <v>88</v>
      </c>
      <c r="K25" s="368"/>
      <c r="L25" s="75"/>
      <c r="M25" s="252"/>
    </row>
    <row r="26" spans="1:13" ht="15" customHeight="1" x14ac:dyDescent="0.25">
      <c r="A26" s="365"/>
      <c r="B26" s="61" t="s">
        <v>166</v>
      </c>
      <c r="C26" s="251" t="s">
        <v>90</v>
      </c>
      <c r="D26" s="61" t="s">
        <v>166</v>
      </c>
      <c r="E26" s="251" t="s">
        <v>90</v>
      </c>
      <c r="F26" s="61" t="s">
        <v>166</v>
      </c>
      <c r="G26" s="251" t="s">
        <v>90</v>
      </c>
      <c r="H26" s="61" t="s">
        <v>166</v>
      </c>
      <c r="I26" s="251" t="s">
        <v>90</v>
      </c>
      <c r="J26" s="61" t="s">
        <v>166</v>
      </c>
      <c r="K26" s="251" t="s">
        <v>90</v>
      </c>
      <c r="L26" s="75"/>
      <c r="M26" s="252"/>
    </row>
    <row r="27" spans="1:13" ht="15" customHeight="1" x14ac:dyDescent="0.25">
      <c r="A27" s="63" t="s">
        <v>66</v>
      </c>
      <c r="B27" s="64">
        <v>0</v>
      </c>
      <c r="C27" s="64">
        <v>0</v>
      </c>
      <c r="D27" s="64">
        <v>0</v>
      </c>
      <c r="E27" s="64">
        <v>0</v>
      </c>
      <c r="F27" s="64">
        <v>0</v>
      </c>
      <c r="G27" s="64">
        <v>0</v>
      </c>
      <c r="H27" s="64">
        <v>0</v>
      </c>
      <c r="I27" s="64">
        <v>0</v>
      </c>
      <c r="J27" s="66">
        <f>+B27+D27+F27+H27</f>
        <v>0</v>
      </c>
      <c r="K27" s="66">
        <f>+C27+E27+G27+I27</f>
        <v>0</v>
      </c>
      <c r="L27" s="75"/>
      <c r="M27" s="252"/>
    </row>
    <row r="28" spans="1:13" ht="15" customHeight="1" x14ac:dyDescent="0.25">
      <c r="A28" s="63" t="s">
        <v>167</v>
      </c>
      <c r="B28" s="64">
        <v>0</v>
      </c>
      <c r="C28" s="64">
        <v>0</v>
      </c>
      <c r="D28" s="64">
        <v>0</v>
      </c>
      <c r="E28" s="64">
        <v>0</v>
      </c>
      <c r="F28" s="64">
        <v>0</v>
      </c>
      <c r="G28" s="64">
        <v>0</v>
      </c>
      <c r="H28" s="64">
        <v>0</v>
      </c>
      <c r="I28" s="64">
        <v>0</v>
      </c>
      <c r="J28" s="66">
        <f>+B28+D28+F28+H28</f>
        <v>0</v>
      </c>
      <c r="K28" s="66">
        <f>+C28+E28+G28+I28</f>
        <v>0</v>
      </c>
      <c r="L28" s="75"/>
      <c r="M28" s="252"/>
    </row>
    <row r="29" spans="1:13" ht="15" customHeight="1" x14ac:dyDescent="0.25">
      <c r="A29" s="63" t="s">
        <v>92</v>
      </c>
      <c r="B29" s="25">
        <f t="shared" ref="B29:K29" si="2">SUM(B27:B28)</f>
        <v>0</v>
      </c>
      <c r="C29" s="25">
        <f t="shared" si="2"/>
        <v>0</v>
      </c>
      <c r="D29" s="25">
        <f t="shared" si="2"/>
        <v>0</v>
      </c>
      <c r="E29" s="25">
        <f t="shared" si="2"/>
        <v>0</v>
      </c>
      <c r="F29" s="25">
        <f t="shared" si="2"/>
        <v>0</v>
      </c>
      <c r="G29" s="25">
        <f t="shared" si="2"/>
        <v>0</v>
      </c>
      <c r="H29" s="25">
        <f t="shared" si="2"/>
        <v>0</v>
      </c>
      <c r="I29" s="25">
        <f t="shared" si="2"/>
        <v>0</v>
      </c>
      <c r="J29" s="69">
        <f t="shared" si="2"/>
        <v>0</v>
      </c>
      <c r="K29" s="69">
        <f t="shared" si="2"/>
        <v>0</v>
      </c>
      <c r="L29" s="75"/>
      <c r="M29" s="252"/>
    </row>
    <row r="30" spans="1:13" ht="15" customHeight="1" x14ac:dyDescent="0.25">
      <c r="A30" s="76"/>
      <c r="B30" s="77"/>
      <c r="C30" s="77"/>
      <c r="D30" s="77"/>
      <c r="E30" s="77"/>
      <c r="F30" s="77"/>
      <c r="G30" s="77"/>
      <c r="H30" s="77"/>
      <c r="I30" s="77"/>
      <c r="J30" s="78"/>
      <c r="K30" s="78"/>
      <c r="L30" s="75"/>
      <c r="M30" s="252"/>
    </row>
    <row r="31" spans="1:13" ht="15" customHeight="1" x14ac:dyDescent="0.25">
      <c r="A31" s="76"/>
      <c r="B31" s="77"/>
      <c r="C31" s="77"/>
      <c r="D31" s="77"/>
      <c r="E31" s="77"/>
      <c r="F31" s="77"/>
      <c r="G31" s="77"/>
      <c r="H31" s="77"/>
      <c r="I31" s="77"/>
      <c r="J31" s="78"/>
      <c r="K31" s="78"/>
      <c r="L31" s="75"/>
      <c r="M31" s="252"/>
    </row>
    <row r="32" spans="1:13" ht="15" customHeight="1" x14ac:dyDescent="0.25">
      <c r="A32" s="363" t="s">
        <v>169</v>
      </c>
      <c r="B32" s="363"/>
      <c r="C32" s="363"/>
      <c r="D32" s="363"/>
      <c r="E32" s="363"/>
      <c r="F32" s="363"/>
      <c r="G32" s="363"/>
      <c r="H32" s="363"/>
      <c r="I32" s="363"/>
      <c r="J32" s="363"/>
      <c r="K32" s="363"/>
      <c r="L32" s="75"/>
      <c r="M32" s="252"/>
    </row>
    <row r="33" spans="1:13" ht="9" customHeight="1" x14ac:dyDescent="0.25">
      <c r="A33" s="79"/>
      <c r="B33" s="79"/>
      <c r="C33" s="79"/>
      <c r="D33" s="79"/>
      <c r="E33" s="79"/>
      <c r="F33" s="79"/>
      <c r="G33" s="79"/>
      <c r="H33" s="79"/>
      <c r="I33" s="79"/>
      <c r="J33" s="79"/>
      <c r="K33" s="79"/>
      <c r="L33" s="75"/>
      <c r="M33" s="252"/>
    </row>
    <row r="34" spans="1:13" ht="15" customHeight="1" x14ac:dyDescent="0.25">
      <c r="A34" s="364" t="s">
        <v>165</v>
      </c>
      <c r="B34" s="367" t="s">
        <v>65</v>
      </c>
      <c r="C34" s="367"/>
      <c r="D34" s="368" t="s">
        <v>95</v>
      </c>
      <c r="E34" s="368"/>
      <c r="F34" s="368" t="s">
        <v>96</v>
      </c>
      <c r="G34" s="368"/>
      <c r="H34" s="367" t="s">
        <v>97</v>
      </c>
      <c r="I34" s="367"/>
      <c r="J34" s="368" t="s">
        <v>88</v>
      </c>
      <c r="K34" s="368"/>
      <c r="L34" s="75"/>
      <c r="M34" s="252"/>
    </row>
    <row r="35" spans="1:13" ht="15" customHeight="1" x14ac:dyDescent="0.25">
      <c r="A35" s="365"/>
      <c r="B35" s="61" t="s">
        <v>166</v>
      </c>
      <c r="C35" s="251" t="s">
        <v>90</v>
      </c>
      <c r="D35" s="61" t="s">
        <v>166</v>
      </c>
      <c r="E35" s="251" t="s">
        <v>90</v>
      </c>
      <c r="F35" s="61" t="s">
        <v>166</v>
      </c>
      <c r="G35" s="251" t="s">
        <v>90</v>
      </c>
      <c r="H35" s="61" t="s">
        <v>166</v>
      </c>
      <c r="I35" s="251" t="s">
        <v>90</v>
      </c>
      <c r="J35" s="61" t="s">
        <v>166</v>
      </c>
      <c r="K35" s="251" t="s">
        <v>90</v>
      </c>
      <c r="L35" s="75"/>
      <c r="M35" s="252"/>
    </row>
    <row r="36" spans="1:13" ht="15" customHeight="1" x14ac:dyDescent="0.25">
      <c r="A36" s="63" t="s">
        <v>66</v>
      </c>
      <c r="B36" s="65">
        <v>0</v>
      </c>
      <c r="C36" s="65">
        <v>0</v>
      </c>
      <c r="D36" s="65">
        <v>0</v>
      </c>
      <c r="E36" s="65">
        <v>0</v>
      </c>
      <c r="F36" s="65"/>
      <c r="G36" s="16"/>
      <c r="H36" s="65"/>
      <c r="I36" s="16"/>
      <c r="J36" s="66">
        <f>+B36+D36+F36+H36</f>
        <v>0</v>
      </c>
      <c r="K36" s="66">
        <f>+C36+E36+G36+I36</f>
        <v>0</v>
      </c>
      <c r="L36" s="75"/>
      <c r="M36" s="252"/>
    </row>
    <row r="37" spans="1:13" ht="15" customHeight="1" x14ac:dyDescent="0.25">
      <c r="A37" s="63" t="s">
        <v>167</v>
      </c>
      <c r="B37" s="65">
        <v>0</v>
      </c>
      <c r="C37" s="65">
        <v>0</v>
      </c>
      <c r="D37" s="65">
        <v>15000000</v>
      </c>
      <c r="E37" s="65">
        <v>0</v>
      </c>
      <c r="F37" s="16"/>
      <c r="G37" s="16"/>
      <c r="H37" s="16"/>
      <c r="I37" s="16"/>
      <c r="J37" s="66">
        <f>+B37+D37+F37+H37</f>
        <v>15000000</v>
      </c>
      <c r="K37" s="66">
        <f>+C37+E37+G37+I37</f>
        <v>0</v>
      </c>
      <c r="L37" s="75"/>
      <c r="M37" s="252"/>
    </row>
    <row r="38" spans="1:13" ht="15" customHeight="1" x14ac:dyDescent="0.25">
      <c r="A38" s="63" t="s">
        <v>92</v>
      </c>
      <c r="B38" s="25">
        <f t="shared" ref="B38:K38" si="3">SUM(B36:B37)</f>
        <v>0</v>
      </c>
      <c r="C38" s="25">
        <f t="shared" si="3"/>
        <v>0</v>
      </c>
      <c r="D38" s="25">
        <f t="shared" si="3"/>
        <v>15000000</v>
      </c>
      <c r="E38" s="25">
        <f t="shared" si="3"/>
        <v>0</v>
      </c>
      <c r="F38" s="25">
        <f t="shared" si="3"/>
        <v>0</v>
      </c>
      <c r="G38" s="25">
        <f t="shared" si="3"/>
        <v>0</v>
      </c>
      <c r="H38" s="25">
        <f t="shared" si="3"/>
        <v>0</v>
      </c>
      <c r="I38" s="25">
        <f t="shared" si="3"/>
        <v>0</v>
      </c>
      <c r="J38" s="69">
        <f t="shared" si="3"/>
        <v>15000000</v>
      </c>
      <c r="K38" s="69">
        <f t="shared" si="3"/>
        <v>0</v>
      </c>
      <c r="L38" s="75"/>
      <c r="M38" s="252"/>
    </row>
    <row r="39" spans="1:13" ht="15" customHeight="1" x14ac:dyDescent="0.25">
      <c r="A39" s="80"/>
      <c r="B39" s="81"/>
      <c r="C39" s="81"/>
      <c r="D39" s="81"/>
      <c r="E39" s="81"/>
      <c r="F39" s="81"/>
      <c r="G39" s="81"/>
      <c r="H39" s="81"/>
      <c r="I39" s="81"/>
      <c r="J39" s="82"/>
      <c r="K39" s="82"/>
      <c r="L39" s="75"/>
      <c r="M39" s="252"/>
    </row>
    <row r="40" spans="1:13" ht="15" customHeight="1" x14ac:dyDescent="0.25">
      <c r="A40" s="83" t="s">
        <v>170</v>
      </c>
      <c r="B40" s="70"/>
      <c r="C40" s="67"/>
      <c r="D40" s="67"/>
      <c r="E40" s="67"/>
      <c r="F40" s="67"/>
      <c r="G40" s="67"/>
      <c r="H40" s="67"/>
      <c r="I40" s="67"/>
      <c r="J40" s="67"/>
      <c r="K40" s="67"/>
      <c r="L40" s="75"/>
      <c r="M40" s="252"/>
    </row>
    <row r="41" spans="1:13" ht="15" customHeight="1" x14ac:dyDescent="0.25">
      <c r="A41" s="369" t="s">
        <v>83</v>
      </c>
      <c r="B41" s="366" t="s">
        <v>171</v>
      </c>
      <c r="C41" s="366"/>
      <c r="D41" s="67"/>
      <c r="E41" s="67"/>
      <c r="F41" s="67"/>
      <c r="G41" s="67"/>
      <c r="H41" s="67"/>
      <c r="I41" s="67"/>
      <c r="J41" s="67"/>
      <c r="K41" s="67"/>
      <c r="L41" s="75"/>
      <c r="M41" s="252"/>
    </row>
    <row r="42" spans="1:13" ht="15" customHeight="1" x14ac:dyDescent="0.25">
      <c r="A42" s="370"/>
      <c r="B42" s="61" t="s">
        <v>89</v>
      </c>
      <c r="C42" s="251" t="s">
        <v>90</v>
      </c>
      <c r="D42" s="67"/>
      <c r="E42" s="67"/>
      <c r="F42" s="67"/>
      <c r="G42" s="67"/>
      <c r="H42" s="67"/>
      <c r="I42" s="67"/>
      <c r="J42" s="67"/>
      <c r="K42" s="67"/>
      <c r="L42" s="75"/>
      <c r="M42" s="252"/>
    </row>
    <row r="43" spans="1:13" ht="15" customHeight="1" x14ac:dyDescent="0.25">
      <c r="A43" s="84" t="s">
        <v>66</v>
      </c>
      <c r="B43" s="85">
        <f>+J18+J27+J36</f>
        <v>0</v>
      </c>
      <c r="C43" s="85">
        <f>+K18+K27+K36</f>
        <v>0</v>
      </c>
      <c r="D43" s="67"/>
      <c r="E43" s="67"/>
      <c r="F43" s="67"/>
      <c r="G43" s="67"/>
      <c r="H43" s="67"/>
      <c r="I43" s="67"/>
      <c r="J43" s="67"/>
      <c r="K43" s="67"/>
      <c r="L43" s="75"/>
      <c r="M43" s="252"/>
    </row>
    <row r="44" spans="1:13" ht="15" customHeight="1" x14ac:dyDescent="0.25">
      <c r="A44" s="63" t="s">
        <v>167</v>
      </c>
      <c r="B44" s="85">
        <f>+J19+J28+J37</f>
        <v>15000000</v>
      </c>
      <c r="C44" s="85">
        <f>+K19+K28+K37</f>
        <v>0</v>
      </c>
      <c r="D44" s="67"/>
      <c r="E44" s="67"/>
      <c r="F44" s="67"/>
      <c r="G44" s="67"/>
      <c r="H44" s="67"/>
      <c r="I44" s="67"/>
      <c r="J44" s="67"/>
      <c r="K44" s="67"/>
      <c r="L44" s="75"/>
      <c r="M44" s="252"/>
    </row>
    <row r="45" spans="1:13" ht="15" customHeight="1" thickBot="1" x14ac:dyDescent="0.3">
      <c r="A45" s="84" t="s">
        <v>92</v>
      </c>
      <c r="B45" s="215">
        <f>SUM(B43:B44)</f>
        <v>15000000</v>
      </c>
      <c r="C45" s="216">
        <f>SUM(C43:C44)</f>
        <v>0</v>
      </c>
      <c r="D45" s="67"/>
      <c r="E45" s="67"/>
      <c r="F45" s="67"/>
      <c r="G45" s="67"/>
      <c r="H45" s="67"/>
      <c r="I45" s="67"/>
      <c r="J45" s="67"/>
      <c r="K45" s="67"/>
      <c r="L45" s="75"/>
      <c r="M45" s="252"/>
    </row>
    <row r="46" spans="1:13" ht="15.75" thickTop="1" x14ac:dyDescent="0.25">
      <c r="A46" s="86"/>
      <c r="B46" s="70"/>
      <c r="C46" s="87"/>
      <c r="D46" s="67"/>
      <c r="E46" s="67"/>
      <c r="F46" s="67"/>
      <c r="G46" s="67"/>
      <c r="H46" s="67"/>
      <c r="I46" s="67"/>
      <c r="J46" s="67"/>
      <c r="K46" s="67"/>
      <c r="L46" s="75"/>
      <c r="M46" s="252"/>
    </row>
    <row r="47" spans="1:13" x14ac:dyDescent="0.25">
      <c r="A47" s="86"/>
      <c r="B47" s="29"/>
      <c r="C47" s="87"/>
    </row>
    <row r="69" spans="1:11" x14ac:dyDescent="0.25">
      <c r="A69" s="46" t="s">
        <v>53</v>
      </c>
      <c r="C69" s="133" t="s">
        <v>79</v>
      </c>
      <c r="D69" s="133"/>
      <c r="E69" s="133"/>
      <c r="F69" s="28" t="s">
        <v>76</v>
      </c>
      <c r="H69" t="s">
        <v>59</v>
      </c>
    </row>
    <row r="70" spans="1:11" x14ac:dyDescent="0.25">
      <c r="C70" s="349" t="s">
        <v>77</v>
      </c>
      <c r="D70" s="349"/>
      <c r="E70" s="349"/>
      <c r="F70" s="28"/>
      <c r="G70" s="28"/>
      <c r="H70" s="28" t="s">
        <v>156</v>
      </c>
      <c r="I70" s="28"/>
      <c r="J70" s="28"/>
      <c r="K70" s="28"/>
    </row>
    <row r="71" spans="1:11" x14ac:dyDescent="0.25">
      <c r="C71" s="349" t="s">
        <v>98</v>
      </c>
      <c r="D71" s="349"/>
      <c r="E71" s="349"/>
      <c r="F71" s="28"/>
      <c r="G71" s="28"/>
      <c r="H71" s="28" t="s">
        <v>157</v>
      </c>
      <c r="I71" s="28"/>
      <c r="J71" s="28"/>
      <c r="K71" s="28"/>
    </row>
    <row r="72" spans="1:11" x14ac:dyDescent="0.25">
      <c r="A72" s="46" t="s">
        <v>58</v>
      </c>
      <c r="C72" s="28" t="s">
        <v>195</v>
      </c>
      <c r="G72" s="48"/>
      <c r="H72" s="48"/>
      <c r="I72" s="48"/>
    </row>
  </sheetData>
  <mergeCells count="30">
    <mergeCell ref="A41:A42"/>
    <mergeCell ref="B41:C41"/>
    <mergeCell ref="C70:E70"/>
    <mergeCell ref="C71:E71"/>
    <mergeCell ref="A32:K32"/>
    <mergeCell ref="A34:A35"/>
    <mergeCell ref="B34:C34"/>
    <mergeCell ref="D34:E34"/>
    <mergeCell ref="F34:G34"/>
    <mergeCell ref="H34:I34"/>
    <mergeCell ref="J34:K34"/>
    <mergeCell ref="A23:K23"/>
    <mergeCell ref="A25:A26"/>
    <mergeCell ref="B25:C25"/>
    <mergeCell ref="D25:E25"/>
    <mergeCell ref="F25:G25"/>
    <mergeCell ref="H25:I25"/>
    <mergeCell ref="J25:K25"/>
    <mergeCell ref="J16:K16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</mergeCells>
  <hyperlinks>
    <hyperlink ref="A12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32"/>
  <sheetViews>
    <sheetView topLeftCell="A102" workbookViewId="0">
      <selection activeCell="A111" sqref="A111:L111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4" width="5.710937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70" width="5.710937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6" width="5.710937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2" width="5.710937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8" width="5.710937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4" width="5.710937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50" width="5.710937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6" width="5.710937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2" width="5.710937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8" width="5.710937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4" width="5.710937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30" width="5.710937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6" width="5.710937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2" width="5.710937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8" width="5.710937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4" width="5.710937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10" width="5.710937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6" width="5.710937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2" width="5.710937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8" width="5.710937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4" width="5.710937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90" width="5.710937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6" width="5.710937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2" width="5.710937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8" width="5.710937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4" width="5.710937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70" width="5.710937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6" width="5.710937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2" width="5.710937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8" width="5.710937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4" width="5.710937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50" width="5.710937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6" width="5.710937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2" width="5.710937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8" width="5.710937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4" width="5.710937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30" width="5.710937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6" width="5.710937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2" width="5.710937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8" width="5.710937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4" width="5.710937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10" width="5.710937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6" width="5.710937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2" width="5.710937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8" width="5.710937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4" width="5.710937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90" width="5.710937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6" width="5.710937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2" width="5.710937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8" width="5.710937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4" width="5.710937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70" width="5.710937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6" width="5.710937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2" width="5.710937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8" width="5.710937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4" width="5.710937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50" width="5.710937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6" width="5.710937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2" width="5.710937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8" width="5.710937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4" width="5.710937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30" width="5.710937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6" width="5.710937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2" width="5.710937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331" t="s">
        <v>142</v>
      </c>
      <c r="L8" s="332"/>
    </row>
    <row r="10" spans="1:19" x14ac:dyDescent="0.25">
      <c r="A10" s="333" t="s">
        <v>1</v>
      </c>
      <c r="B10" s="333"/>
      <c r="C10" s="333"/>
      <c r="D10" s="333"/>
      <c r="E10" s="333"/>
      <c r="F10" s="333"/>
      <c r="G10" s="333"/>
      <c r="H10" s="333"/>
      <c r="I10" s="333"/>
      <c r="J10" s="333"/>
      <c r="K10" s="333"/>
      <c r="L10" s="333"/>
      <c r="M10" s="130"/>
      <c r="N10" s="130"/>
      <c r="O10" s="130"/>
      <c r="P10" s="130"/>
      <c r="Q10" s="130"/>
      <c r="R10" s="130"/>
      <c r="S10" s="130"/>
    </row>
    <row r="11" spans="1:19" x14ac:dyDescent="0.25">
      <c r="A11" s="334" t="s">
        <v>2</v>
      </c>
      <c r="B11" s="334"/>
      <c r="C11" s="334"/>
      <c r="D11" s="334"/>
      <c r="E11" s="334"/>
      <c r="F11" s="334"/>
      <c r="G11" s="334"/>
      <c r="H11" s="334"/>
      <c r="I11" s="334"/>
      <c r="J11" s="334"/>
      <c r="K11" s="334"/>
      <c r="L11" s="334"/>
      <c r="M11" s="130"/>
      <c r="N11" s="130"/>
      <c r="O11" s="130"/>
      <c r="P11" s="130"/>
      <c r="Q11" s="130"/>
      <c r="R11" s="130"/>
      <c r="S11" s="130"/>
    </row>
    <row r="12" spans="1:19" x14ac:dyDescent="0.25">
      <c r="A12" s="335" t="s">
        <v>3</v>
      </c>
      <c r="B12" s="334"/>
      <c r="C12" s="334"/>
      <c r="D12" s="334"/>
      <c r="E12" s="334"/>
      <c r="F12" s="334"/>
      <c r="G12" s="334"/>
      <c r="H12" s="334"/>
      <c r="I12" s="334"/>
      <c r="J12" s="334"/>
      <c r="K12" s="334"/>
      <c r="L12" s="334"/>
      <c r="M12" s="130"/>
      <c r="N12" s="130"/>
      <c r="O12" s="130"/>
      <c r="P12" s="130"/>
      <c r="Q12" s="130"/>
      <c r="R12" s="130"/>
      <c r="S12" s="130"/>
    </row>
    <row r="13" spans="1:19" x14ac:dyDescent="0.25">
      <c r="A13" s="273"/>
      <c r="B13" s="273"/>
      <c r="C13" s="273"/>
      <c r="D13" s="273"/>
      <c r="E13" s="273"/>
      <c r="F13" s="273"/>
      <c r="G13" s="273"/>
      <c r="H13" s="273"/>
      <c r="I13" s="273"/>
      <c r="J13" s="273"/>
      <c r="K13" s="273"/>
      <c r="L13" s="273"/>
      <c r="M13" s="273"/>
      <c r="N13" s="273"/>
      <c r="O13" s="273"/>
      <c r="P13" s="273"/>
      <c r="Q13" s="273"/>
      <c r="R13" s="273"/>
      <c r="S13" s="273"/>
    </row>
    <row r="14" spans="1:19" ht="16.5" thickBot="1" x14ac:dyDescent="0.3">
      <c r="A14" s="336" t="s">
        <v>143</v>
      </c>
      <c r="B14" s="336"/>
      <c r="C14" s="336"/>
      <c r="D14" s="336"/>
      <c r="E14" s="336"/>
      <c r="F14" s="336"/>
      <c r="G14" s="336"/>
      <c r="H14" s="336"/>
      <c r="I14" s="336"/>
      <c r="J14" s="336"/>
      <c r="K14" s="336"/>
      <c r="L14" s="336"/>
      <c r="M14" s="131"/>
      <c r="N14" s="131"/>
      <c r="O14" s="131"/>
      <c r="P14" s="131"/>
      <c r="Q14" s="131"/>
      <c r="R14" s="131"/>
      <c r="S14" s="131"/>
    </row>
    <row r="15" spans="1:19" ht="30.75" customHeight="1" thickBot="1" x14ac:dyDescent="0.35">
      <c r="A15" s="23" t="s">
        <v>4</v>
      </c>
      <c r="B15" s="24" t="s">
        <v>144</v>
      </c>
      <c r="C15" s="372" t="s">
        <v>6</v>
      </c>
      <c r="D15" s="373"/>
      <c r="E15" s="372" t="s">
        <v>7</v>
      </c>
      <c r="F15" s="374"/>
      <c r="G15" s="372" t="s">
        <v>8</v>
      </c>
      <c r="H15" s="373"/>
      <c r="I15" s="372" t="s">
        <v>9</v>
      </c>
      <c r="J15" s="373"/>
      <c r="K15" s="341" t="s">
        <v>10</v>
      </c>
      <c r="L15" s="342"/>
      <c r="M15" s="272"/>
      <c r="N15" s="337"/>
      <c r="O15" s="337"/>
      <c r="P15" s="337"/>
      <c r="Q15" s="337"/>
      <c r="R15" s="337"/>
      <c r="S15" s="337"/>
    </row>
    <row r="16" spans="1:19" ht="15.75" x14ac:dyDescent="0.3">
      <c r="A16" s="199"/>
      <c r="B16" s="200"/>
      <c r="C16" s="213" t="s">
        <v>145</v>
      </c>
      <c r="D16" s="213" t="s">
        <v>146</v>
      </c>
      <c r="E16" s="213" t="s">
        <v>145</v>
      </c>
      <c r="F16" s="213" t="s">
        <v>146</v>
      </c>
      <c r="G16" s="213" t="s">
        <v>145</v>
      </c>
      <c r="H16" s="213" t="s">
        <v>146</v>
      </c>
      <c r="I16" s="213" t="s">
        <v>145</v>
      </c>
      <c r="J16" s="213" t="s">
        <v>146</v>
      </c>
      <c r="K16" s="213" t="s">
        <v>145</v>
      </c>
      <c r="L16" s="254" t="s">
        <v>146</v>
      </c>
      <c r="M16" s="132"/>
      <c r="N16" s="272"/>
      <c r="O16" s="132"/>
      <c r="P16" s="272"/>
      <c r="Q16" s="132"/>
      <c r="R16" s="272"/>
      <c r="S16" s="132"/>
    </row>
    <row r="17" spans="1:19" ht="15.75" x14ac:dyDescent="0.3">
      <c r="A17" s="204"/>
      <c r="B17" s="10" t="s">
        <v>13</v>
      </c>
      <c r="C17" s="125"/>
      <c r="D17" s="125"/>
      <c r="E17" s="125"/>
      <c r="F17" s="125"/>
      <c r="G17" s="125"/>
      <c r="H17" s="125"/>
      <c r="I17" s="125"/>
      <c r="J17" s="125"/>
      <c r="K17" s="125"/>
      <c r="L17" s="255"/>
      <c r="M17" s="132"/>
      <c r="N17" s="272"/>
      <c r="O17" s="132"/>
      <c r="P17" s="272"/>
      <c r="Q17" s="132"/>
      <c r="R17" s="272"/>
      <c r="S17" s="132"/>
    </row>
    <row r="18" spans="1:19" ht="15.75" x14ac:dyDescent="0.3">
      <c r="A18" s="185" t="s">
        <v>124</v>
      </c>
      <c r="B18" s="10" t="s">
        <v>147</v>
      </c>
      <c r="C18" s="25">
        <v>3361148.47</v>
      </c>
      <c r="D18" s="13">
        <v>2939970.14</v>
      </c>
      <c r="E18" s="13">
        <v>3361148.47</v>
      </c>
      <c r="F18" s="13">
        <v>2914006.39</v>
      </c>
      <c r="G18" s="13">
        <v>3361148.47</v>
      </c>
      <c r="H18" s="13">
        <v>2948436.76</v>
      </c>
      <c r="I18" s="13">
        <v>3361148.47</v>
      </c>
      <c r="J18" s="13">
        <v>2929171.29</v>
      </c>
      <c r="K18" s="13">
        <f>+C18+E18+G18+I18</f>
        <v>13444593.880000001</v>
      </c>
      <c r="L18" s="138">
        <f>+D18+F18+H18+J18</f>
        <v>11731584.579999998</v>
      </c>
      <c r="M18" s="133"/>
      <c r="N18" s="133"/>
      <c r="O18" s="133"/>
      <c r="P18" s="133"/>
      <c r="Q18" s="133"/>
      <c r="R18" s="133"/>
      <c r="S18" s="133"/>
    </row>
    <row r="19" spans="1:19" ht="15.75" x14ac:dyDescent="0.3">
      <c r="A19" s="185"/>
      <c r="B19" s="10" t="s">
        <v>148</v>
      </c>
      <c r="C19" s="25"/>
      <c r="D19" s="13"/>
      <c r="E19" s="13"/>
      <c r="F19" s="13"/>
      <c r="G19" s="13"/>
      <c r="H19" s="13">
        <v>1076452.82</v>
      </c>
      <c r="I19" s="13"/>
      <c r="J19" s="13">
        <v>358716.74</v>
      </c>
      <c r="K19" s="13"/>
      <c r="L19" s="138">
        <f>+D19+F19+H19+J19</f>
        <v>1435169.56</v>
      </c>
      <c r="M19" s="133"/>
      <c r="N19" s="133"/>
      <c r="O19" s="133"/>
      <c r="P19" s="133"/>
      <c r="Q19" s="133"/>
      <c r="R19" s="133"/>
      <c r="S19" s="133"/>
    </row>
    <row r="20" spans="1:19" ht="15.75" x14ac:dyDescent="0.3">
      <c r="A20" s="185"/>
      <c r="B20" s="10" t="s">
        <v>125</v>
      </c>
      <c r="C20" s="25">
        <f>SUM(C18:C19)</f>
        <v>3361148.47</v>
      </c>
      <c r="D20" s="25">
        <f t="shared" ref="D20:L20" si="0">SUM(D18:D19)</f>
        <v>2939970.14</v>
      </c>
      <c r="E20" s="25">
        <f t="shared" si="0"/>
        <v>3361148.47</v>
      </c>
      <c r="F20" s="25">
        <f t="shared" si="0"/>
        <v>2914006.39</v>
      </c>
      <c r="G20" s="25">
        <f t="shared" si="0"/>
        <v>3361148.47</v>
      </c>
      <c r="H20" s="25">
        <f t="shared" si="0"/>
        <v>4024889.58</v>
      </c>
      <c r="I20" s="25">
        <f t="shared" si="0"/>
        <v>3361148.47</v>
      </c>
      <c r="J20" s="25">
        <f t="shared" si="0"/>
        <v>3287888.0300000003</v>
      </c>
      <c r="K20" s="25">
        <f t="shared" si="0"/>
        <v>13444593.880000001</v>
      </c>
      <c r="L20" s="187">
        <f t="shared" si="0"/>
        <v>13166754.139999999</v>
      </c>
      <c r="M20" s="133"/>
      <c r="N20" s="133"/>
      <c r="O20" s="133"/>
      <c r="P20" s="133"/>
      <c r="Q20" s="133"/>
      <c r="R20" s="133"/>
      <c r="S20" s="133"/>
    </row>
    <row r="21" spans="1:19" ht="15.75" x14ac:dyDescent="0.3">
      <c r="A21" s="188"/>
      <c r="B21" s="10"/>
      <c r="C21" s="11"/>
      <c r="D21" s="9"/>
      <c r="E21" s="12"/>
      <c r="F21" s="12"/>
      <c r="G21" s="9"/>
      <c r="H21" s="12"/>
      <c r="I21" s="9"/>
      <c r="J21" s="12"/>
      <c r="K21" s="11"/>
      <c r="L21" s="139"/>
      <c r="M21" s="133"/>
      <c r="N21" s="133"/>
      <c r="O21" s="133"/>
      <c r="P21" s="133"/>
      <c r="Q21" s="133"/>
      <c r="R21" s="133"/>
      <c r="S21" s="133"/>
    </row>
    <row r="22" spans="1:19" ht="15.75" x14ac:dyDescent="0.3">
      <c r="A22" s="188"/>
      <c r="B22" s="10" t="s">
        <v>149</v>
      </c>
      <c r="C22" s="13"/>
      <c r="D22" s="13"/>
      <c r="E22" s="13"/>
      <c r="F22" s="13"/>
      <c r="G22" s="13"/>
      <c r="H22" s="13"/>
      <c r="I22" s="13"/>
      <c r="J22" s="13"/>
      <c r="K22" s="13"/>
      <c r="L22" s="138"/>
      <c r="M22" s="133"/>
      <c r="N22" s="133"/>
      <c r="O22" s="133"/>
      <c r="P22" s="133"/>
      <c r="Q22" s="133"/>
      <c r="R22" s="133"/>
      <c r="S22" s="133"/>
    </row>
    <row r="23" spans="1:19" x14ac:dyDescent="0.25">
      <c r="A23" s="189">
        <v>111</v>
      </c>
      <c r="B23" s="15" t="s">
        <v>15</v>
      </c>
      <c r="C23" s="19">
        <v>0</v>
      </c>
      <c r="D23" s="19">
        <v>0</v>
      </c>
      <c r="E23" s="19">
        <v>88000</v>
      </c>
      <c r="F23" s="19">
        <v>0</v>
      </c>
      <c r="G23" s="19">
        <v>88000</v>
      </c>
      <c r="H23" s="19">
        <v>87425.59</v>
      </c>
      <c r="I23" s="19">
        <v>88000</v>
      </c>
      <c r="J23" s="19">
        <v>100265.42</v>
      </c>
      <c r="K23" s="19">
        <f>+C23+E23+G23+I23</f>
        <v>264000</v>
      </c>
      <c r="L23" s="190">
        <f>+D23+F23+H23+J23</f>
        <v>187691.01</v>
      </c>
      <c r="M23" s="133"/>
      <c r="N23" s="133"/>
      <c r="O23" s="133"/>
      <c r="P23" s="133"/>
      <c r="Q23" s="133"/>
      <c r="R23" s="133"/>
      <c r="S23" s="133"/>
    </row>
    <row r="24" spans="1:19" x14ac:dyDescent="0.25">
      <c r="A24" s="178">
        <v>113</v>
      </c>
      <c r="B24" s="40" t="s">
        <v>150</v>
      </c>
      <c r="C24" s="16">
        <v>0</v>
      </c>
      <c r="D24" s="16">
        <v>0</v>
      </c>
      <c r="E24" s="16">
        <v>11585.06</v>
      </c>
      <c r="F24" s="16">
        <v>8525.7000000000007</v>
      </c>
      <c r="G24" s="16">
        <v>11585.06</v>
      </c>
      <c r="H24" s="16">
        <v>11440.41</v>
      </c>
      <c r="I24" s="16">
        <v>11585.06</v>
      </c>
      <c r="J24" s="16">
        <v>11412.67</v>
      </c>
      <c r="K24" s="16">
        <f t="shared" ref="K24:L39" si="1">+C24+E24+G24+I24</f>
        <v>34755.18</v>
      </c>
      <c r="L24" s="141">
        <f t="shared" si="1"/>
        <v>31378.78</v>
      </c>
      <c r="M24" s="133"/>
      <c r="N24" s="133"/>
      <c r="O24" s="133"/>
      <c r="P24" s="133"/>
      <c r="Q24" s="133"/>
      <c r="R24" s="133"/>
      <c r="S24" s="133"/>
    </row>
    <row r="25" spans="1:19" x14ac:dyDescent="0.25">
      <c r="A25" s="178">
        <v>122</v>
      </c>
      <c r="B25" s="40" t="s">
        <v>17</v>
      </c>
      <c r="C25" s="16">
        <v>0</v>
      </c>
      <c r="D25" s="16">
        <v>0</v>
      </c>
      <c r="E25" s="16">
        <v>68124.37</v>
      </c>
      <c r="F25" s="16">
        <v>0</v>
      </c>
      <c r="G25" s="16">
        <v>0</v>
      </c>
      <c r="H25" s="16">
        <v>440</v>
      </c>
      <c r="I25" s="16">
        <v>0</v>
      </c>
      <c r="J25" s="16">
        <v>42472.5</v>
      </c>
      <c r="K25" s="16">
        <f t="shared" si="1"/>
        <v>68124.37</v>
      </c>
      <c r="L25" s="141">
        <f t="shared" si="1"/>
        <v>42912.5</v>
      </c>
      <c r="M25" s="133"/>
      <c r="N25" s="133"/>
      <c r="O25" s="133"/>
      <c r="P25" s="133"/>
      <c r="Q25" s="133"/>
      <c r="R25" s="133"/>
      <c r="S25" s="133"/>
    </row>
    <row r="26" spans="1:19" x14ac:dyDescent="0.25">
      <c r="A26" s="178">
        <v>163</v>
      </c>
      <c r="B26" s="40" t="s">
        <v>18</v>
      </c>
      <c r="C26" s="16">
        <v>50000</v>
      </c>
      <c r="D26" s="16">
        <v>0</v>
      </c>
      <c r="E26" s="16">
        <f>16335+50000</f>
        <v>66335</v>
      </c>
      <c r="F26" s="16">
        <v>0</v>
      </c>
      <c r="G26" s="16">
        <f>214550+50000</f>
        <v>264550</v>
      </c>
      <c r="H26" s="16">
        <v>6400.89</v>
      </c>
      <c r="I26" s="16">
        <v>50000</v>
      </c>
      <c r="J26" s="16">
        <v>133312.10999999999</v>
      </c>
      <c r="K26" s="16">
        <f t="shared" si="1"/>
        <v>430885</v>
      </c>
      <c r="L26" s="141">
        <f t="shared" si="1"/>
        <v>139713</v>
      </c>
      <c r="M26" s="133"/>
      <c r="N26" s="133"/>
      <c r="O26" s="133"/>
      <c r="P26" s="133"/>
      <c r="Q26" s="133"/>
      <c r="R26" s="133"/>
      <c r="S26" s="133"/>
    </row>
    <row r="27" spans="1:19" x14ac:dyDescent="0.25">
      <c r="A27" s="178">
        <v>168</v>
      </c>
      <c r="B27" s="40" t="s">
        <v>136</v>
      </c>
      <c r="C27" s="16">
        <v>0</v>
      </c>
      <c r="D27" s="16">
        <v>0</v>
      </c>
      <c r="E27" s="16">
        <v>0</v>
      </c>
      <c r="F27" s="16">
        <v>0</v>
      </c>
      <c r="G27" s="16">
        <v>0</v>
      </c>
      <c r="H27" s="16">
        <v>0</v>
      </c>
      <c r="I27" s="16">
        <v>0</v>
      </c>
      <c r="J27" s="16">
        <v>0</v>
      </c>
      <c r="K27" s="16">
        <f t="shared" si="1"/>
        <v>0</v>
      </c>
      <c r="L27" s="141">
        <f>+D27+F27+H27+J27</f>
        <v>0</v>
      </c>
      <c r="M27" s="133"/>
      <c r="N27" s="133"/>
      <c r="O27" s="133"/>
      <c r="P27" s="133"/>
      <c r="Q27" s="133"/>
      <c r="R27" s="133"/>
      <c r="S27" s="133"/>
    </row>
    <row r="28" spans="1:19" x14ac:dyDescent="0.25">
      <c r="A28" s="178">
        <v>169</v>
      </c>
      <c r="B28" s="40" t="s">
        <v>137</v>
      </c>
      <c r="C28" s="16">
        <v>10000</v>
      </c>
      <c r="D28" s="16">
        <v>0</v>
      </c>
      <c r="E28" s="16">
        <v>0</v>
      </c>
      <c r="F28" s="16">
        <v>0</v>
      </c>
      <c r="G28" s="16">
        <v>0</v>
      </c>
      <c r="H28" s="16">
        <v>0</v>
      </c>
      <c r="I28" s="16">
        <v>0</v>
      </c>
      <c r="J28" s="16">
        <v>0</v>
      </c>
      <c r="K28" s="16">
        <f t="shared" si="1"/>
        <v>10000</v>
      </c>
      <c r="L28" s="141">
        <f t="shared" si="1"/>
        <v>0</v>
      </c>
      <c r="M28" s="133"/>
      <c r="N28" s="133"/>
      <c r="O28" s="133"/>
      <c r="P28" s="133"/>
      <c r="Q28" s="133"/>
      <c r="R28" s="133"/>
      <c r="S28" s="133"/>
    </row>
    <row r="29" spans="1:19" x14ac:dyDescent="0.25">
      <c r="A29" s="178">
        <v>171</v>
      </c>
      <c r="B29" s="40" t="s">
        <v>138</v>
      </c>
      <c r="C29" s="16">
        <v>10000</v>
      </c>
      <c r="D29" s="16">
        <v>0</v>
      </c>
      <c r="E29" s="16">
        <v>0</v>
      </c>
      <c r="F29" s="16">
        <v>0</v>
      </c>
      <c r="G29" s="16">
        <v>8140</v>
      </c>
      <c r="H29" s="16">
        <v>0</v>
      </c>
      <c r="I29" s="16">
        <v>1320</v>
      </c>
      <c r="J29" s="16">
        <v>7400</v>
      </c>
      <c r="K29" s="16">
        <f t="shared" si="1"/>
        <v>19460</v>
      </c>
      <c r="L29" s="141">
        <f t="shared" si="1"/>
        <v>7400</v>
      </c>
      <c r="M29" s="133"/>
      <c r="N29" s="133"/>
      <c r="O29" s="133"/>
      <c r="P29" s="133"/>
      <c r="Q29" s="133"/>
      <c r="R29" s="133"/>
      <c r="S29" s="133"/>
    </row>
    <row r="30" spans="1:19" x14ac:dyDescent="0.25">
      <c r="A30" s="178">
        <v>174</v>
      </c>
      <c r="B30" s="40" t="s">
        <v>19</v>
      </c>
      <c r="C30" s="16">
        <v>15765.66</v>
      </c>
      <c r="D30" s="16">
        <v>0</v>
      </c>
      <c r="E30" s="16">
        <v>5765.66</v>
      </c>
      <c r="F30" s="16">
        <v>5765.66</v>
      </c>
      <c r="G30" s="16">
        <v>7265.66</v>
      </c>
      <c r="H30" s="16">
        <v>5765.66</v>
      </c>
      <c r="I30" s="16">
        <v>7265.66</v>
      </c>
      <c r="J30" s="16">
        <v>5765.66</v>
      </c>
      <c r="K30" s="16">
        <f t="shared" si="1"/>
        <v>36062.639999999999</v>
      </c>
      <c r="L30" s="141">
        <f t="shared" si="1"/>
        <v>17296.98</v>
      </c>
      <c r="M30" s="133"/>
      <c r="N30" s="133"/>
      <c r="O30" s="133"/>
      <c r="P30" s="133"/>
      <c r="Q30" s="133"/>
      <c r="R30" s="133"/>
      <c r="S30" s="133"/>
    </row>
    <row r="31" spans="1:19" x14ac:dyDescent="0.25">
      <c r="A31" s="178">
        <v>182</v>
      </c>
      <c r="B31" s="40" t="s">
        <v>20</v>
      </c>
      <c r="C31" s="16">
        <v>278286</v>
      </c>
      <c r="D31" s="16">
        <v>0</v>
      </c>
      <c r="E31" s="16">
        <v>274686</v>
      </c>
      <c r="F31" s="16">
        <v>50615</v>
      </c>
      <c r="G31" s="16">
        <v>277086</v>
      </c>
      <c r="H31" s="16">
        <v>257315</v>
      </c>
      <c r="I31" s="16">
        <v>266886</v>
      </c>
      <c r="J31" s="16">
        <v>288696</v>
      </c>
      <c r="K31" s="16">
        <f t="shared" si="1"/>
        <v>1096944</v>
      </c>
      <c r="L31" s="141">
        <f t="shared" si="1"/>
        <v>596626</v>
      </c>
      <c r="M31" s="133"/>
      <c r="N31" s="133"/>
      <c r="O31" s="133"/>
      <c r="P31" s="133"/>
      <c r="Q31" s="133"/>
      <c r="R31" s="133"/>
      <c r="S31" s="133"/>
    </row>
    <row r="32" spans="1:19" x14ac:dyDescent="0.25">
      <c r="A32" s="178">
        <v>197</v>
      </c>
      <c r="B32" s="40" t="s">
        <v>21</v>
      </c>
      <c r="C32" s="16">
        <v>0</v>
      </c>
      <c r="D32" s="16">
        <v>0</v>
      </c>
      <c r="E32" s="16">
        <v>43200</v>
      </c>
      <c r="F32" s="16">
        <v>0</v>
      </c>
      <c r="G32" s="16">
        <v>43200</v>
      </c>
      <c r="H32" s="16">
        <v>42000</v>
      </c>
      <c r="I32" s="16">
        <v>43200</v>
      </c>
      <c r="J32" s="16">
        <v>42000</v>
      </c>
      <c r="K32" s="16">
        <f t="shared" si="1"/>
        <v>129600</v>
      </c>
      <c r="L32" s="141">
        <f t="shared" si="1"/>
        <v>84000</v>
      </c>
      <c r="M32" s="133"/>
      <c r="N32" s="133"/>
      <c r="O32" s="133"/>
      <c r="P32" s="133"/>
      <c r="Q32" s="133"/>
      <c r="R32" s="133"/>
      <c r="S32" s="133"/>
    </row>
    <row r="33" spans="1:19" x14ac:dyDescent="0.25">
      <c r="A33" s="178">
        <v>199</v>
      </c>
      <c r="B33" s="40" t="s">
        <v>22</v>
      </c>
      <c r="C33" s="16">
        <v>60838.7</v>
      </c>
      <c r="D33" s="16">
        <v>0</v>
      </c>
      <c r="E33" s="16">
        <v>147087.5</v>
      </c>
      <c r="F33" s="16">
        <v>8200.7999999999993</v>
      </c>
      <c r="G33" s="16">
        <v>48537.5</v>
      </c>
      <c r="H33" s="16">
        <v>69332.800000000003</v>
      </c>
      <c r="I33" s="16">
        <v>48537.5</v>
      </c>
      <c r="J33" s="16">
        <v>58547.1</v>
      </c>
      <c r="K33" s="16">
        <f t="shared" si="1"/>
        <v>305001.2</v>
      </c>
      <c r="L33" s="141">
        <f t="shared" si="1"/>
        <v>136080.70000000001</v>
      </c>
      <c r="M33" s="133"/>
      <c r="N33" s="133"/>
      <c r="O33" s="133"/>
      <c r="P33" s="133"/>
      <c r="Q33" s="133"/>
      <c r="R33" s="133"/>
      <c r="S33" s="133"/>
    </row>
    <row r="34" spans="1:19" x14ac:dyDescent="0.25">
      <c r="A34" s="178">
        <v>211</v>
      </c>
      <c r="B34" s="40" t="s">
        <v>25</v>
      </c>
      <c r="C34" s="16">
        <v>37249</v>
      </c>
      <c r="D34" s="16">
        <v>0</v>
      </c>
      <c r="E34" s="16">
        <v>47931.75</v>
      </c>
      <c r="F34" s="16">
        <v>0</v>
      </c>
      <c r="G34" s="16">
        <v>47931.75</v>
      </c>
      <c r="H34" s="16">
        <v>59267.75</v>
      </c>
      <c r="I34" s="16">
        <v>37249</v>
      </c>
      <c r="J34" s="16">
        <v>51050.5</v>
      </c>
      <c r="K34" s="16">
        <f t="shared" si="1"/>
        <v>170361.5</v>
      </c>
      <c r="L34" s="141">
        <f>+D34+F34+H34+J34</f>
        <v>110318.25</v>
      </c>
      <c r="M34" s="133"/>
      <c r="N34" s="133"/>
      <c r="O34" s="133"/>
      <c r="P34" s="133"/>
      <c r="Q34" s="133"/>
      <c r="R34" s="133"/>
      <c r="S34" s="133"/>
    </row>
    <row r="35" spans="1:19" x14ac:dyDescent="0.25">
      <c r="A35" s="178">
        <v>232</v>
      </c>
      <c r="B35" s="40" t="s">
        <v>26</v>
      </c>
      <c r="C35" s="16">
        <v>0</v>
      </c>
      <c r="D35" s="16">
        <v>0</v>
      </c>
      <c r="E35" s="16">
        <v>86640</v>
      </c>
      <c r="F35" s="16">
        <v>0</v>
      </c>
      <c r="G35" s="16">
        <v>0</v>
      </c>
      <c r="H35" s="16">
        <v>0</v>
      </c>
      <c r="I35" s="16">
        <v>0</v>
      </c>
      <c r="J35" s="16">
        <v>0</v>
      </c>
      <c r="K35" s="16">
        <f t="shared" si="1"/>
        <v>86640</v>
      </c>
      <c r="L35" s="141">
        <f t="shared" si="1"/>
        <v>0</v>
      </c>
      <c r="M35" s="133"/>
      <c r="N35" s="133"/>
      <c r="O35" s="133"/>
      <c r="P35" s="133"/>
      <c r="Q35" s="133"/>
      <c r="R35" s="133"/>
      <c r="S35" s="133"/>
    </row>
    <row r="36" spans="1:19" x14ac:dyDescent="0.25">
      <c r="A36" s="178">
        <v>261</v>
      </c>
      <c r="B36" s="40" t="s">
        <v>27</v>
      </c>
      <c r="C36" s="16">
        <v>0</v>
      </c>
      <c r="D36" s="16">
        <v>0</v>
      </c>
      <c r="E36" s="16">
        <v>826396.92</v>
      </c>
      <c r="F36" s="16">
        <v>62510.51</v>
      </c>
      <c r="G36" s="16">
        <v>0</v>
      </c>
      <c r="H36" s="16">
        <v>64391.24</v>
      </c>
      <c r="I36" s="16">
        <v>0</v>
      </c>
      <c r="J36" s="16">
        <v>162057.62</v>
      </c>
      <c r="K36" s="16">
        <f t="shared" si="1"/>
        <v>826396.92</v>
      </c>
      <c r="L36" s="141">
        <f t="shared" si="1"/>
        <v>288959.37</v>
      </c>
      <c r="M36" s="133"/>
      <c r="N36" s="133"/>
      <c r="O36" s="133"/>
      <c r="P36" s="133"/>
      <c r="Q36" s="133"/>
      <c r="R36" s="133"/>
      <c r="S36" s="133"/>
    </row>
    <row r="37" spans="1:19" x14ac:dyDescent="0.25">
      <c r="A37" s="178">
        <v>262</v>
      </c>
      <c r="B37" s="40" t="s">
        <v>28</v>
      </c>
      <c r="C37" s="16">
        <v>7947.35</v>
      </c>
      <c r="D37" s="16">
        <v>0</v>
      </c>
      <c r="E37" s="16">
        <v>0</v>
      </c>
      <c r="F37" s="16">
        <v>0</v>
      </c>
      <c r="G37" s="16">
        <v>0</v>
      </c>
      <c r="H37" s="16">
        <v>0</v>
      </c>
      <c r="I37" s="16">
        <v>0</v>
      </c>
      <c r="J37" s="16">
        <v>0</v>
      </c>
      <c r="K37" s="16">
        <f t="shared" si="1"/>
        <v>7947.35</v>
      </c>
      <c r="L37" s="141">
        <f t="shared" si="1"/>
        <v>0</v>
      </c>
      <c r="M37" s="133"/>
      <c r="N37" s="133"/>
      <c r="O37" s="133"/>
      <c r="P37" s="133"/>
      <c r="Q37" s="133"/>
      <c r="R37" s="133"/>
      <c r="S37" s="133"/>
    </row>
    <row r="38" spans="1:19" x14ac:dyDescent="0.25">
      <c r="A38" s="178">
        <v>266</v>
      </c>
      <c r="B38" s="40" t="s">
        <v>29</v>
      </c>
      <c r="C38" s="16">
        <v>0</v>
      </c>
      <c r="D38" s="16">
        <v>0</v>
      </c>
      <c r="E38" s="16">
        <v>619212.26</v>
      </c>
      <c r="F38" s="16">
        <v>0</v>
      </c>
      <c r="G38" s="16">
        <v>0</v>
      </c>
      <c r="H38" s="16">
        <v>186614</v>
      </c>
      <c r="I38" s="16">
        <v>0</v>
      </c>
      <c r="J38" s="16">
        <v>131300</v>
      </c>
      <c r="K38" s="16">
        <f t="shared" si="1"/>
        <v>619212.26</v>
      </c>
      <c r="L38" s="141">
        <f t="shared" si="1"/>
        <v>317914</v>
      </c>
      <c r="M38" s="133"/>
      <c r="N38" s="133"/>
      <c r="O38" s="133"/>
      <c r="P38" s="133"/>
      <c r="Q38" s="133"/>
      <c r="R38" s="133"/>
      <c r="S38" s="133"/>
    </row>
    <row r="39" spans="1:19" x14ac:dyDescent="0.25">
      <c r="A39" s="178">
        <v>267</v>
      </c>
      <c r="B39" s="40" t="s">
        <v>30</v>
      </c>
      <c r="C39" s="16">
        <v>8994</v>
      </c>
      <c r="D39" s="16">
        <v>0</v>
      </c>
      <c r="E39" s="16">
        <v>0</v>
      </c>
      <c r="F39" s="16">
        <v>0</v>
      </c>
      <c r="G39" s="16">
        <v>0</v>
      </c>
      <c r="H39" s="16">
        <v>0</v>
      </c>
      <c r="I39" s="16">
        <v>0</v>
      </c>
      <c r="J39" s="16">
        <v>0</v>
      </c>
      <c r="K39" s="16">
        <f t="shared" si="1"/>
        <v>8994</v>
      </c>
      <c r="L39" s="141">
        <f t="shared" si="1"/>
        <v>0</v>
      </c>
      <c r="M39" s="133"/>
      <c r="N39" s="133"/>
      <c r="O39" s="133"/>
      <c r="P39" s="133"/>
      <c r="Q39" s="133"/>
      <c r="R39" s="133"/>
      <c r="S39" s="133"/>
    </row>
    <row r="40" spans="1:19" x14ac:dyDescent="0.25">
      <c r="A40" s="178">
        <v>268</v>
      </c>
      <c r="B40" s="40" t="s">
        <v>31</v>
      </c>
      <c r="C40" s="16">
        <v>0</v>
      </c>
      <c r="D40" s="16">
        <v>0</v>
      </c>
      <c r="E40" s="16">
        <v>78656.5</v>
      </c>
      <c r="F40" s="16">
        <v>0</v>
      </c>
      <c r="G40" s="16">
        <v>0</v>
      </c>
      <c r="H40" s="16">
        <v>54260</v>
      </c>
      <c r="I40" s="16">
        <v>0</v>
      </c>
      <c r="J40" s="16">
        <v>10270</v>
      </c>
      <c r="K40" s="16">
        <f t="shared" ref="K40:L48" si="2">+C40+E40+G40+I40</f>
        <v>78656.5</v>
      </c>
      <c r="L40" s="141">
        <f t="shared" si="2"/>
        <v>64530</v>
      </c>
      <c r="M40" s="133"/>
      <c r="N40" s="133"/>
      <c r="O40" s="133"/>
      <c r="P40" s="133"/>
      <c r="Q40" s="133"/>
      <c r="R40" s="133"/>
      <c r="S40" s="133"/>
    </row>
    <row r="41" spans="1:19" x14ac:dyDescent="0.25">
      <c r="A41" s="178">
        <v>269</v>
      </c>
      <c r="B41" s="40" t="s">
        <v>32</v>
      </c>
      <c r="C41" s="16">
        <v>9916.0499999999993</v>
      </c>
      <c r="D41" s="16">
        <v>0</v>
      </c>
      <c r="E41" s="16">
        <v>0</v>
      </c>
      <c r="F41" s="16">
        <v>0</v>
      </c>
      <c r="G41" s="16">
        <v>0</v>
      </c>
      <c r="H41" s="16">
        <v>0</v>
      </c>
      <c r="I41" s="16">
        <v>0</v>
      </c>
      <c r="J41" s="16">
        <v>0</v>
      </c>
      <c r="K41" s="16">
        <f t="shared" si="2"/>
        <v>9916.0499999999993</v>
      </c>
      <c r="L41" s="141">
        <f t="shared" si="2"/>
        <v>0</v>
      </c>
      <c r="M41" s="133"/>
      <c r="N41" s="133"/>
      <c r="O41" s="133"/>
      <c r="P41" s="133"/>
      <c r="Q41" s="133"/>
      <c r="R41" s="133"/>
      <c r="S41" s="133"/>
    </row>
    <row r="42" spans="1:19" x14ac:dyDescent="0.25">
      <c r="A42" s="178">
        <v>289</v>
      </c>
      <c r="B42" s="40" t="s">
        <v>33</v>
      </c>
      <c r="C42" s="16">
        <v>0</v>
      </c>
      <c r="D42" s="16">
        <v>0</v>
      </c>
      <c r="E42" s="16">
        <v>11237.5</v>
      </c>
      <c r="F42" s="16">
        <v>0</v>
      </c>
      <c r="G42" s="16">
        <v>0</v>
      </c>
      <c r="H42" s="16">
        <v>11237.5</v>
      </c>
      <c r="I42" s="16">
        <v>0</v>
      </c>
      <c r="J42" s="16">
        <v>0</v>
      </c>
      <c r="K42" s="16">
        <f t="shared" si="2"/>
        <v>11237.5</v>
      </c>
      <c r="L42" s="141">
        <f t="shared" si="2"/>
        <v>11237.5</v>
      </c>
      <c r="M42" s="133"/>
      <c r="N42" s="133"/>
      <c r="O42" s="133"/>
      <c r="P42" s="133"/>
      <c r="Q42" s="133"/>
      <c r="R42" s="133"/>
      <c r="S42" s="133"/>
    </row>
    <row r="43" spans="1:19" x14ac:dyDescent="0.25">
      <c r="A43" s="178">
        <v>292</v>
      </c>
      <c r="B43" s="40" t="s">
        <v>34</v>
      </c>
      <c r="C43" s="16">
        <v>0</v>
      </c>
      <c r="D43" s="16">
        <v>0</v>
      </c>
      <c r="E43" s="16">
        <v>149896.79</v>
      </c>
      <c r="F43" s="16">
        <v>0</v>
      </c>
      <c r="G43" s="16">
        <v>0</v>
      </c>
      <c r="H43" s="16">
        <v>99135.15</v>
      </c>
      <c r="I43" s="16">
        <v>0</v>
      </c>
      <c r="J43" s="16">
        <v>7095</v>
      </c>
      <c r="K43" s="16">
        <f t="shared" si="2"/>
        <v>149896.79</v>
      </c>
      <c r="L43" s="141">
        <f t="shared" si="2"/>
        <v>106230.15</v>
      </c>
      <c r="M43" s="133"/>
      <c r="N43" s="133"/>
      <c r="O43" s="133"/>
      <c r="P43" s="133"/>
      <c r="Q43" s="133"/>
      <c r="R43" s="133"/>
      <c r="S43" s="133"/>
    </row>
    <row r="44" spans="1:19" x14ac:dyDescent="0.25">
      <c r="A44" s="178">
        <v>295</v>
      </c>
      <c r="B44" s="40" t="s">
        <v>35</v>
      </c>
      <c r="C44" s="16">
        <v>0</v>
      </c>
      <c r="D44" s="16">
        <v>0</v>
      </c>
      <c r="E44" s="16">
        <v>3038004.73</v>
      </c>
      <c r="F44" s="16">
        <v>0</v>
      </c>
      <c r="G44" s="16">
        <v>0</v>
      </c>
      <c r="H44" s="16">
        <v>651275.76</v>
      </c>
      <c r="I44" s="16">
        <v>0</v>
      </c>
      <c r="J44" s="16">
        <v>461151.65</v>
      </c>
      <c r="K44" s="16">
        <f t="shared" si="2"/>
        <v>3038004.73</v>
      </c>
      <c r="L44" s="141">
        <f t="shared" si="2"/>
        <v>1112427.4100000001</v>
      </c>
      <c r="M44" s="133"/>
      <c r="N44" s="133"/>
      <c r="O44" s="133"/>
      <c r="P44" s="133"/>
      <c r="Q44" s="133"/>
      <c r="R44" s="133"/>
      <c r="S44" s="133"/>
    </row>
    <row r="45" spans="1:19" x14ac:dyDescent="0.25">
      <c r="A45" s="178">
        <v>297</v>
      </c>
      <c r="B45" s="40" t="s">
        <v>36</v>
      </c>
      <c r="C45" s="16">
        <v>10000</v>
      </c>
      <c r="D45" s="16">
        <v>0</v>
      </c>
      <c r="E45" s="16">
        <v>8945.44</v>
      </c>
      <c r="F45" s="16">
        <v>0</v>
      </c>
      <c r="G45" s="16">
        <v>0</v>
      </c>
      <c r="H45" s="16">
        <v>0</v>
      </c>
      <c r="I45" s="16">
        <v>0</v>
      </c>
      <c r="J45" s="16">
        <v>16586.2</v>
      </c>
      <c r="K45" s="16">
        <f t="shared" si="2"/>
        <v>18945.440000000002</v>
      </c>
      <c r="L45" s="141">
        <f t="shared" si="2"/>
        <v>16586.2</v>
      </c>
      <c r="M45" s="133"/>
      <c r="N45" s="133"/>
      <c r="O45" s="133"/>
      <c r="P45" s="133"/>
      <c r="Q45" s="133"/>
      <c r="R45" s="133"/>
      <c r="S45" s="133"/>
    </row>
    <row r="46" spans="1:19" x14ac:dyDescent="0.25">
      <c r="A46" s="178">
        <v>298</v>
      </c>
      <c r="B46" s="40" t="s">
        <v>37</v>
      </c>
      <c r="C46" s="16">
        <v>33333.33</v>
      </c>
      <c r="D46" s="16">
        <v>0</v>
      </c>
      <c r="E46" s="16">
        <f>33333.33+9801.67</f>
        <v>43135</v>
      </c>
      <c r="F46" s="16">
        <v>0</v>
      </c>
      <c r="G46" s="16">
        <v>33333.33</v>
      </c>
      <c r="H46" s="16">
        <v>12500</v>
      </c>
      <c r="I46" s="16">
        <v>33333.33</v>
      </c>
      <c r="J46" s="16">
        <v>73419.55</v>
      </c>
      <c r="K46" s="16">
        <f t="shared" si="2"/>
        <v>143134.99</v>
      </c>
      <c r="L46" s="141">
        <f t="shared" si="2"/>
        <v>85919.55</v>
      </c>
      <c r="M46" s="133"/>
      <c r="N46" s="133"/>
      <c r="O46" s="133"/>
      <c r="P46" s="133"/>
      <c r="Q46" s="133"/>
      <c r="R46" s="133"/>
      <c r="S46" s="133"/>
    </row>
    <row r="47" spans="1:19" x14ac:dyDescent="0.25">
      <c r="A47" s="178">
        <v>299</v>
      </c>
      <c r="B47" s="40" t="s">
        <v>38</v>
      </c>
      <c r="C47" s="16">
        <v>19097.080000000002</v>
      </c>
      <c r="D47" s="16">
        <v>0</v>
      </c>
      <c r="E47" s="16">
        <v>19097.080000000002</v>
      </c>
      <c r="F47" s="16">
        <v>0</v>
      </c>
      <c r="G47" s="16">
        <v>19097.080000000002</v>
      </c>
      <c r="H47" s="16">
        <v>0</v>
      </c>
      <c r="I47" s="16">
        <v>19097.080000000002</v>
      </c>
      <c r="J47" s="16">
        <v>11561.43</v>
      </c>
      <c r="K47" s="16">
        <f t="shared" si="2"/>
        <v>76388.320000000007</v>
      </c>
      <c r="L47" s="141">
        <f t="shared" si="2"/>
        <v>11561.43</v>
      </c>
      <c r="M47" s="133"/>
      <c r="N47" s="133"/>
      <c r="O47" s="133"/>
      <c r="P47" s="133"/>
      <c r="Q47" s="133"/>
      <c r="R47" s="133"/>
      <c r="S47" s="133"/>
    </row>
    <row r="48" spans="1:19" ht="15.75" thickBot="1" x14ac:dyDescent="0.3">
      <c r="A48" s="179">
        <v>323</v>
      </c>
      <c r="B48" s="191" t="s">
        <v>141</v>
      </c>
      <c r="C48" s="192">
        <v>0</v>
      </c>
      <c r="D48" s="192">
        <v>0</v>
      </c>
      <c r="E48" s="192">
        <v>0</v>
      </c>
      <c r="F48" s="192">
        <v>0</v>
      </c>
      <c r="G48" s="192">
        <v>0</v>
      </c>
      <c r="H48" s="192">
        <v>0</v>
      </c>
      <c r="I48" s="192">
        <v>0</v>
      </c>
      <c r="J48" s="192">
        <v>0</v>
      </c>
      <c r="K48" s="192">
        <f t="shared" si="2"/>
        <v>0</v>
      </c>
      <c r="L48" s="193">
        <f t="shared" si="2"/>
        <v>0</v>
      </c>
      <c r="M48" s="133"/>
      <c r="N48" s="133"/>
      <c r="O48" s="133"/>
      <c r="P48" s="133"/>
      <c r="Q48" s="133"/>
      <c r="R48" s="133"/>
      <c r="S48" s="133"/>
    </row>
    <row r="49" spans="1:19" ht="16.5" thickBot="1" x14ac:dyDescent="0.35">
      <c r="A49" s="194"/>
      <c r="B49" s="20" t="s">
        <v>151</v>
      </c>
      <c r="C49" s="195">
        <f>SUM(C23:C48)</f>
        <v>551427.16999999993</v>
      </c>
      <c r="D49" s="195">
        <f t="shared" ref="D49:J49" si="3">SUM(D23:D48)</f>
        <v>0</v>
      </c>
      <c r="E49" s="195">
        <f t="shared" si="3"/>
        <v>5633937.5600000005</v>
      </c>
      <c r="F49" s="195">
        <f t="shared" si="3"/>
        <v>135617.67000000001</v>
      </c>
      <c r="G49" s="195">
        <f t="shared" si="3"/>
        <v>848726.37999999989</v>
      </c>
      <c r="H49" s="195">
        <f t="shared" si="3"/>
        <v>1618801.75</v>
      </c>
      <c r="I49" s="195">
        <f t="shared" si="3"/>
        <v>606473.62999999989</v>
      </c>
      <c r="J49" s="195">
        <f t="shared" si="3"/>
        <v>1614363.41</v>
      </c>
      <c r="K49" s="195">
        <f>SUM(K23:K48)</f>
        <v>7640564.7400000012</v>
      </c>
      <c r="L49" s="196">
        <f>SUM(L23:L48)</f>
        <v>3368782.83</v>
      </c>
      <c r="M49" s="133"/>
      <c r="N49" s="133"/>
      <c r="O49" s="133"/>
      <c r="P49" s="133"/>
      <c r="Q49" s="133"/>
      <c r="R49" s="133"/>
      <c r="S49" s="133"/>
    </row>
    <row r="50" spans="1:19" ht="16.5" thickBot="1" x14ac:dyDescent="0.35">
      <c r="A50" s="197"/>
      <c r="B50" s="119" t="s">
        <v>52</v>
      </c>
      <c r="C50" s="198">
        <f t="shared" ref="C50:L50" si="4">+C49+C20</f>
        <v>3912575.64</v>
      </c>
      <c r="D50" s="195">
        <f t="shared" si="4"/>
        <v>2939970.14</v>
      </c>
      <c r="E50" s="195">
        <f t="shared" si="4"/>
        <v>8995086.0300000012</v>
      </c>
      <c r="F50" s="195">
        <f t="shared" si="4"/>
        <v>3049624.06</v>
      </c>
      <c r="G50" s="195">
        <f t="shared" si="4"/>
        <v>4209874.8499999996</v>
      </c>
      <c r="H50" s="195">
        <f t="shared" si="4"/>
        <v>5643691.3300000001</v>
      </c>
      <c r="I50" s="195">
        <f t="shared" si="4"/>
        <v>3967622.1</v>
      </c>
      <c r="J50" s="195">
        <f t="shared" si="4"/>
        <v>4902251.4400000004</v>
      </c>
      <c r="K50" s="195">
        <f t="shared" si="4"/>
        <v>21085158.620000001</v>
      </c>
      <c r="L50" s="196">
        <f t="shared" si="4"/>
        <v>16535536.969999999</v>
      </c>
    </row>
    <row r="51" spans="1:19" x14ac:dyDescent="0.25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</row>
    <row r="52" spans="1:19" x14ac:dyDescent="0.25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</row>
    <row r="53" spans="1:19" x14ac:dyDescent="0.25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</row>
    <row r="54" spans="1:19" x14ac:dyDescent="0.25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</row>
    <row r="55" spans="1:19" x14ac:dyDescent="0.25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</row>
    <row r="56" spans="1:19" ht="16.5" customHeight="1" thickBot="1" x14ac:dyDescent="0.3">
      <c r="A56" s="371" t="s">
        <v>152</v>
      </c>
      <c r="B56" s="371"/>
      <c r="C56" s="371"/>
      <c r="D56" s="371"/>
      <c r="E56" s="371"/>
      <c r="F56" s="371"/>
      <c r="G56" s="371"/>
      <c r="H56" s="371"/>
      <c r="I56" s="371"/>
      <c r="J56" s="371"/>
      <c r="K56" s="371"/>
      <c r="L56" s="371"/>
    </row>
    <row r="57" spans="1:19" ht="16.5" customHeight="1" thickBot="1" x14ac:dyDescent="0.35">
      <c r="A57" s="23" t="s">
        <v>4</v>
      </c>
      <c r="B57" s="24" t="str">
        <f>+B15</f>
        <v>CATEGORIA DEL GASTO DE FUNCIONAMIENTO</v>
      </c>
      <c r="C57" s="338" t="s">
        <v>41</v>
      </c>
      <c r="D57" s="339"/>
      <c r="E57" s="338" t="s">
        <v>42</v>
      </c>
      <c r="F57" s="339"/>
      <c r="G57" s="338" t="s">
        <v>43</v>
      </c>
      <c r="H57" s="339"/>
      <c r="I57" s="338" t="s">
        <v>44</v>
      </c>
      <c r="J57" s="340"/>
      <c r="K57" s="341" t="s">
        <v>10</v>
      </c>
      <c r="L57" s="342"/>
    </row>
    <row r="58" spans="1:19" ht="15.75" customHeight="1" x14ac:dyDescent="0.3">
      <c r="A58" s="199"/>
      <c r="B58" s="200"/>
      <c r="C58" s="258" t="s">
        <v>145</v>
      </c>
      <c r="D58" s="258" t="s">
        <v>146</v>
      </c>
      <c r="E58" s="258" t="s">
        <v>145</v>
      </c>
      <c r="F58" s="258" t="s">
        <v>146</v>
      </c>
      <c r="G58" s="258" t="s">
        <v>145</v>
      </c>
      <c r="H58" s="258" t="s">
        <v>146</v>
      </c>
      <c r="I58" s="258" t="s">
        <v>145</v>
      </c>
      <c r="J58" s="258" t="s">
        <v>146</v>
      </c>
      <c r="K58" s="258" t="s">
        <v>145</v>
      </c>
      <c r="L58" s="259" t="s">
        <v>146</v>
      </c>
    </row>
    <row r="59" spans="1:19" ht="15.75" customHeight="1" x14ac:dyDescent="0.3">
      <c r="A59" s="185" t="s">
        <v>124</v>
      </c>
      <c r="B59" s="10" t="s">
        <v>13</v>
      </c>
      <c r="C59" s="13"/>
      <c r="D59" s="13"/>
      <c r="E59" s="13"/>
      <c r="F59" s="13"/>
      <c r="G59" s="13"/>
      <c r="H59" s="13"/>
      <c r="I59" s="13"/>
      <c r="J59" s="13"/>
      <c r="K59" s="13"/>
      <c r="L59" s="138"/>
    </row>
    <row r="60" spans="1:19" ht="15.75" customHeight="1" x14ac:dyDescent="0.3">
      <c r="A60" s="185"/>
      <c r="B60" s="10" t="s">
        <v>147</v>
      </c>
      <c r="C60" s="13">
        <v>3361148.47</v>
      </c>
      <c r="D60" s="13">
        <v>2940365.11</v>
      </c>
      <c r="E60" s="13">
        <v>3361148.47</v>
      </c>
      <c r="F60" s="13">
        <v>3011624.06</v>
      </c>
      <c r="G60" s="13">
        <v>6070495.4699999997</v>
      </c>
      <c r="H60" s="13">
        <v>3028479</v>
      </c>
      <c r="I60" s="13">
        <v>3361148.47</v>
      </c>
      <c r="J60" s="13">
        <v>3015901.35</v>
      </c>
      <c r="K60" s="13">
        <f>+C60+E60+G60+I60</f>
        <v>16153940.880000001</v>
      </c>
      <c r="L60" s="138">
        <f>+D60+F60+H60+J60</f>
        <v>11996369.52</v>
      </c>
    </row>
    <row r="61" spans="1:19" ht="15.75" customHeight="1" x14ac:dyDescent="0.3">
      <c r="A61" s="185"/>
      <c r="B61" s="10" t="s">
        <v>153</v>
      </c>
      <c r="C61" s="13"/>
      <c r="D61" s="13"/>
      <c r="E61" s="13"/>
      <c r="F61" s="13"/>
      <c r="G61" s="13"/>
      <c r="H61" s="13">
        <v>2668116.4</v>
      </c>
      <c r="I61" s="13"/>
      <c r="J61" s="13">
        <v>0</v>
      </c>
      <c r="K61" s="13"/>
      <c r="L61" s="138">
        <f>+D61+F61+H61+J61</f>
        <v>2668116.4</v>
      </c>
    </row>
    <row r="62" spans="1:19" ht="15.75" customHeight="1" x14ac:dyDescent="0.3">
      <c r="A62" s="185"/>
      <c r="B62" s="10" t="s">
        <v>148</v>
      </c>
      <c r="C62" s="13"/>
      <c r="D62" s="13">
        <v>360102.28</v>
      </c>
      <c r="E62" s="13"/>
      <c r="F62" s="13">
        <v>369024.16</v>
      </c>
      <c r="G62" s="13"/>
      <c r="H62" s="13">
        <v>0</v>
      </c>
      <c r="I62" s="13"/>
      <c r="J62" s="13">
        <v>739957.97</v>
      </c>
      <c r="K62" s="13"/>
      <c r="L62" s="138">
        <f>+D62+F62+H62+J62</f>
        <v>1469084.41</v>
      </c>
    </row>
    <row r="63" spans="1:19" ht="15.75" customHeight="1" x14ac:dyDescent="0.3">
      <c r="A63" s="185"/>
      <c r="B63" s="10" t="s">
        <v>125</v>
      </c>
      <c r="C63" s="13">
        <f>SUM(C60:C62)</f>
        <v>3361148.47</v>
      </c>
      <c r="D63" s="13">
        <f t="shared" ref="D63:J63" si="5">SUM(D60:D62)</f>
        <v>3300467.3899999997</v>
      </c>
      <c r="E63" s="13">
        <f t="shared" si="5"/>
        <v>3361148.47</v>
      </c>
      <c r="F63" s="13">
        <f t="shared" si="5"/>
        <v>3380648.22</v>
      </c>
      <c r="G63" s="13">
        <f t="shared" si="5"/>
        <v>6070495.4699999997</v>
      </c>
      <c r="H63" s="13">
        <f t="shared" si="5"/>
        <v>5696595.4000000004</v>
      </c>
      <c r="I63" s="13">
        <f t="shared" si="5"/>
        <v>3361148.47</v>
      </c>
      <c r="J63" s="13">
        <f t="shared" si="5"/>
        <v>3755859.3200000003</v>
      </c>
      <c r="K63" s="13">
        <f>SUM(K60:K62)</f>
        <v>16153940.880000001</v>
      </c>
      <c r="L63" s="138">
        <f>SUM(L60:L62)</f>
        <v>16133570.33</v>
      </c>
    </row>
    <row r="64" spans="1:19" ht="15.75" customHeight="1" x14ac:dyDescent="0.3">
      <c r="A64" s="148"/>
      <c r="B64" s="10"/>
      <c r="C64" s="9"/>
      <c r="D64" s="9"/>
      <c r="E64" s="9"/>
      <c r="F64" s="12"/>
      <c r="G64" s="12"/>
      <c r="H64" s="12"/>
      <c r="I64" s="12"/>
      <c r="J64" s="12"/>
      <c r="K64" s="11"/>
      <c r="L64" s="139"/>
    </row>
    <row r="65" spans="1:12" ht="15.75" customHeight="1" x14ac:dyDescent="0.3">
      <c r="A65" s="148"/>
      <c r="B65" s="10" t="s">
        <v>149</v>
      </c>
      <c r="C65" s="13"/>
      <c r="D65" s="13"/>
      <c r="E65" s="13"/>
      <c r="F65" s="13"/>
      <c r="G65" s="13"/>
      <c r="H65" s="13"/>
      <c r="I65" s="13"/>
      <c r="J65" s="13"/>
      <c r="K65" s="13"/>
      <c r="L65" s="138"/>
    </row>
    <row r="66" spans="1:12" ht="15" customHeight="1" x14ac:dyDescent="0.25">
      <c r="A66" s="149">
        <v>111</v>
      </c>
      <c r="B66" s="40" t="s">
        <v>15</v>
      </c>
      <c r="C66" s="16">
        <v>88000</v>
      </c>
      <c r="D66" s="16">
        <v>97538.98</v>
      </c>
      <c r="E66" s="16">
        <v>88000</v>
      </c>
      <c r="F66" s="16">
        <v>107910.41</v>
      </c>
      <c r="G66" s="16">
        <v>88000</v>
      </c>
      <c r="H66" s="16">
        <v>101929.93</v>
      </c>
      <c r="I66" s="16">
        <v>88000</v>
      </c>
      <c r="J66" s="16">
        <v>100438.7</v>
      </c>
      <c r="K66" s="16">
        <f>+C66+E66+G66+I66</f>
        <v>352000</v>
      </c>
      <c r="L66" s="141">
        <f>+D66+F66+H66+J66</f>
        <v>407818.02</v>
      </c>
    </row>
    <row r="67" spans="1:12" ht="15" customHeight="1" x14ac:dyDescent="0.25">
      <c r="A67" s="149">
        <v>113</v>
      </c>
      <c r="B67" s="201" t="s">
        <v>150</v>
      </c>
      <c r="C67" s="16">
        <v>11585.06</v>
      </c>
      <c r="D67" s="16">
        <v>11401.8</v>
      </c>
      <c r="E67" s="16">
        <v>11585.06</v>
      </c>
      <c r="F67" s="16">
        <v>11464.57</v>
      </c>
      <c r="G67" s="16">
        <v>11585.06</v>
      </c>
      <c r="H67" s="16">
        <v>11458.71</v>
      </c>
      <c r="I67" s="16">
        <v>11585.06</v>
      </c>
      <c r="J67" s="16">
        <v>11479.01</v>
      </c>
      <c r="K67" s="16">
        <f t="shared" ref="K67:L76" si="6">+C67+E67+G67+I67</f>
        <v>46340.24</v>
      </c>
      <c r="L67" s="141">
        <f t="shared" si="6"/>
        <v>45804.090000000004</v>
      </c>
    </row>
    <row r="68" spans="1:12" ht="15" customHeight="1" x14ac:dyDescent="0.25">
      <c r="A68" s="149">
        <v>122</v>
      </c>
      <c r="B68" s="40" t="s">
        <v>17</v>
      </c>
      <c r="C68" s="16">
        <v>0</v>
      </c>
      <c r="D68" s="16">
        <v>11495</v>
      </c>
      <c r="E68" s="16">
        <v>0</v>
      </c>
      <c r="F68" s="16">
        <v>4070</v>
      </c>
      <c r="G68" s="16">
        <v>0</v>
      </c>
      <c r="H68" s="16">
        <v>2343</v>
      </c>
      <c r="I68" s="16">
        <v>0</v>
      </c>
      <c r="J68" s="16">
        <v>0</v>
      </c>
      <c r="K68" s="16">
        <f t="shared" si="6"/>
        <v>0</v>
      </c>
      <c r="L68" s="141">
        <f t="shared" si="6"/>
        <v>17908</v>
      </c>
    </row>
    <row r="69" spans="1:12" ht="15" customHeight="1" x14ac:dyDescent="0.25">
      <c r="A69" s="178">
        <v>163</v>
      </c>
      <c r="B69" s="15" t="s">
        <v>18</v>
      </c>
      <c r="C69" s="16">
        <f>35375+50000</f>
        <v>85375</v>
      </c>
      <c r="D69" s="16">
        <v>68707</v>
      </c>
      <c r="E69" s="16">
        <f>18575+50000</f>
        <v>68575</v>
      </c>
      <c r="F69" s="16">
        <v>53647.66</v>
      </c>
      <c r="G69" s="16">
        <f>176415+50000</f>
        <v>226415</v>
      </c>
      <c r="H69" s="16">
        <v>53986</v>
      </c>
      <c r="I69" s="16">
        <v>50000</v>
      </c>
      <c r="J69" s="16">
        <v>89559.56</v>
      </c>
      <c r="K69" s="16">
        <f t="shared" si="6"/>
        <v>430365</v>
      </c>
      <c r="L69" s="141">
        <f t="shared" si="6"/>
        <v>265900.21999999997</v>
      </c>
    </row>
    <row r="70" spans="1:12" ht="27" customHeight="1" x14ac:dyDescent="0.25">
      <c r="A70" s="178">
        <v>168</v>
      </c>
      <c r="B70" s="126" t="s">
        <v>136</v>
      </c>
      <c r="C70" s="16">
        <v>0</v>
      </c>
      <c r="D70" s="16">
        <v>0</v>
      </c>
      <c r="E70" s="16">
        <v>0</v>
      </c>
      <c r="F70" s="16">
        <v>0</v>
      </c>
      <c r="G70" s="16">
        <v>0</v>
      </c>
      <c r="H70" s="16">
        <v>0</v>
      </c>
      <c r="I70" s="16">
        <v>0</v>
      </c>
      <c r="J70" s="16">
        <v>0</v>
      </c>
      <c r="K70" s="16">
        <f>+C70+E70+G70+I70</f>
        <v>0</v>
      </c>
      <c r="L70" s="141">
        <f>+D70+F70+H70+J70</f>
        <v>0</v>
      </c>
    </row>
    <row r="71" spans="1:12" ht="15" customHeight="1" x14ac:dyDescent="0.25">
      <c r="A71" s="178">
        <v>169</v>
      </c>
      <c r="B71" s="15" t="s">
        <v>137</v>
      </c>
      <c r="C71" s="16">
        <v>14550</v>
      </c>
      <c r="D71" s="16">
        <v>0</v>
      </c>
      <c r="E71" s="16">
        <v>0</v>
      </c>
      <c r="F71" s="16">
        <v>0</v>
      </c>
      <c r="G71" s="16">
        <v>0</v>
      </c>
      <c r="H71" s="16">
        <v>13150</v>
      </c>
      <c r="I71" s="16">
        <v>0</v>
      </c>
      <c r="J71" s="16">
        <v>0</v>
      </c>
      <c r="K71" s="16">
        <f t="shared" si="6"/>
        <v>14550</v>
      </c>
      <c r="L71" s="141">
        <f t="shared" si="6"/>
        <v>13150</v>
      </c>
    </row>
    <row r="72" spans="1:12" ht="15" customHeight="1" x14ac:dyDescent="0.25">
      <c r="A72" s="178">
        <v>171</v>
      </c>
      <c r="B72" s="15" t="s">
        <v>138</v>
      </c>
      <c r="C72" s="16">
        <v>1320</v>
      </c>
      <c r="D72" s="16">
        <v>6852.5</v>
      </c>
      <c r="E72" s="16">
        <v>1320</v>
      </c>
      <c r="F72" s="16">
        <v>1200</v>
      </c>
      <c r="G72" s="16">
        <v>8140</v>
      </c>
      <c r="H72" s="16">
        <v>1200</v>
      </c>
      <c r="I72" s="16">
        <v>1320</v>
      </c>
      <c r="J72" s="16">
        <v>1200</v>
      </c>
      <c r="K72" s="16">
        <f t="shared" si="6"/>
        <v>12100</v>
      </c>
      <c r="L72" s="141">
        <f t="shared" si="6"/>
        <v>10452.5</v>
      </c>
    </row>
    <row r="73" spans="1:12" ht="15" customHeight="1" x14ac:dyDescent="0.25">
      <c r="A73" s="178">
        <v>174</v>
      </c>
      <c r="B73" s="15" t="s">
        <v>19</v>
      </c>
      <c r="C73" s="16">
        <v>29765.66</v>
      </c>
      <c r="D73" s="16">
        <v>7115.66</v>
      </c>
      <c r="E73" s="16">
        <v>7265.66</v>
      </c>
      <c r="F73" s="16">
        <v>7115.66</v>
      </c>
      <c r="G73" s="16">
        <v>7265.66</v>
      </c>
      <c r="H73" s="16">
        <v>8465.66</v>
      </c>
      <c r="I73" s="16">
        <v>7265.66</v>
      </c>
      <c r="J73" s="16">
        <v>7115.66</v>
      </c>
      <c r="K73" s="16">
        <f t="shared" si="6"/>
        <v>51562.64</v>
      </c>
      <c r="L73" s="141">
        <f t="shared" si="6"/>
        <v>29812.639999999999</v>
      </c>
    </row>
    <row r="74" spans="1:12" ht="15" customHeight="1" x14ac:dyDescent="0.25">
      <c r="A74" s="178">
        <v>182</v>
      </c>
      <c r="B74" s="15" t="s">
        <v>20</v>
      </c>
      <c r="C74" s="16">
        <v>296886</v>
      </c>
      <c r="D74" s="16">
        <v>333329</v>
      </c>
      <c r="E74" s="16">
        <v>277686</v>
      </c>
      <c r="F74" s="16">
        <v>281256</v>
      </c>
      <c r="G74" s="16">
        <v>270486</v>
      </c>
      <c r="H74" s="16">
        <v>328677</v>
      </c>
      <c r="I74" s="16">
        <v>281886</v>
      </c>
      <c r="J74" s="16">
        <v>292049</v>
      </c>
      <c r="K74" s="16">
        <f t="shared" si="6"/>
        <v>1126944</v>
      </c>
      <c r="L74" s="141">
        <f t="shared" si="6"/>
        <v>1235311</v>
      </c>
    </row>
    <row r="75" spans="1:12" ht="15" customHeight="1" x14ac:dyDescent="0.25">
      <c r="A75" s="178">
        <v>197</v>
      </c>
      <c r="B75" s="40" t="s">
        <v>21</v>
      </c>
      <c r="C75" s="16">
        <v>38400</v>
      </c>
      <c r="D75" s="16">
        <v>0</v>
      </c>
      <c r="E75" s="16">
        <v>0</v>
      </c>
      <c r="F75" s="16">
        <v>0</v>
      </c>
      <c r="G75" s="16">
        <v>0</v>
      </c>
      <c r="H75" s="16">
        <v>0</v>
      </c>
      <c r="I75" s="16">
        <v>0</v>
      </c>
      <c r="J75" s="16">
        <v>0</v>
      </c>
      <c r="K75" s="16">
        <f t="shared" si="6"/>
        <v>38400</v>
      </c>
      <c r="L75" s="141">
        <f t="shared" si="6"/>
        <v>0</v>
      </c>
    </row>
    <row r="76" spans="1:12" ht="15" customHeight="1" x14ac:dyDescent="0.25">
      <c r="A76" s="178">
        <v>199</v>
      </c>
      <c r="B76" s="40" t="s">
        <v>22</v>
      </c>
      <c r="C76" s="16">
        <v>50789</v>
      </c>
      <c r="D76" s="114">
        <v>65496.54</v>
      </c>
      <c r="E76" s="16">
        <v>52839.199999999997</v>
      </c>
      <c r="F76" s="114">
        <v>63814.1</v>
      </c>
      <c r="G76" s="16">
        <v>94489</v>
      </c>
      <c r="H76" s="114">
        <v>62879.9</v>
      </c>
      <c r="I76" s="16">
        <v>50789</v>
      </c>
      <c r="J76" s="114">
        <v>63494.2</v>
      </c>
      <c r="K76" s="114">
        <f t="shared" si="6"/>
        <v>248906.2</v>
      </c>
      <c r="L76" s="202">
        <f t="shared" si="6"/>
        <v>255684.74</v>
      </c>
    </row>
    <row r="77" spans="1:12" ht="15" customHeight="1" x14ac:dyDescent="0.25">
      <c r="A77" s="178">
        <v>211</v>
      </c>
      <c r="B77" s="40" t="s">
        <v>25</v>
      </c>
      <c r="C77" s="16">
        <v>47931.75</v>
      </c>
      <c r="D77" s="16">
        <v>52824.75</v>
      </c>
      <c r="E77" s="16">
        <v>47931.75</v>
      </c>
      <c r="F77" s="16">
        <v>57095.75</v>
      </c>
      <c r="G77" s="16">
        <v>47931.75</v>
      </c>
      <c r="H77" s="16">
        <v>25463</v>
      </c>
      <c r="I77" s="16">
        <v>28698.25</v>
      </c>
      <c r="J77" s="16">
        <v>12343.25</v>
      </c>
      <c r="K77" s="16">
        <f>+C77+E77+G77+I77</f>
        <v>172493.5</v>
      </c>
      <c r="L77" s="141">
        <f>+D77+F77+H77+J77</f>
        <v>147726.75</v>
      </c>
    </row>
    <row r="78" spans="1:12" ht="15" customHeight="1" x14ac:dyDescent="0.25">
      <c r="A78" s="178">
        <v>232</v>
      </c>
      <c r="B78" s="15" t="s">
        <v>26</v>
      </c>
      <c r="C78" s="16">
        <v>86640</v>
      </c>
      <c r="D78" s="16">
        <v>0</v>
      </c>
      <c r="E78" s="16">
        <v>0</v>
      </c>
      <c r="F78" s="16">
        <v>20798</v>
      </c>
      <c r="G78" s="16">
        <v>0</v>
      </c>
      <c r="H78" s="16">
        <v>0</v>
      </c>
      <c r="I78" s="16">
        <v>0</v>
      </c>
      <c r="J78" s="16">
        <v>45825</v>
      </c>
      <c r="K78" s="16">
        <f t="shared" ref="K78:L91" si="7">+C78+E78+G78+I78</f>
        <v>86640</v>
      </c>
      <c r="L78" s="141">
        <f t="shared" si="7"/>
        <v>66623</v>
      </c>
    </row>
    <row r="79" spans="1:12" ht="15" customHeight="1" x14ac:dyDescent="0.25">
      <c r="A79" s="178">
        <v>261</v>
      </c>
      <c r="B79" s="15" t="s">
        <v>27</v>
      </c>
      <c r="C79" s="16">
        <v>0</v>
      </c>
      <c r="D79" s="16">
        <v>64332.02</v>
      </c>
      <c r="E79" s="16">
        <v>0</v>
      </c>
      <c r="F79" s="16">
        <v>0</v>
      </c>
      <c r="G79" s="16">
        <v>0</v>
      </c>
      <c r="H79" s="16">
        <v>109281.64</v>
      </c>
      <c r="I79" s="16">
        <v>0</v>
      </c>
      <c r="J79" s="16">
        <v>20458.96</v>
      </c>
      <c r="K79" s="16">
        <f t="shared" si="7"/>
        <v>0</v>
      </c>
      <c r="L79" s="141">
        <f t="shared" si="7"/>
        <v>194072.62</v>
      </c>
    </row>
    <row r="80" spans="1:12" ht="15" customHeight="1" x14ac:dyDescent="0.25">
      <c r="A80" s="178">
        <v>262</v>
      </c>
      <c r="B80" s="15" t="s">
        <v>28</v>
      </c>
      <c r="C80" s="16">
        <v>0</v>
      </c>
      <c r="D80" s="16">
        <v>0</v>
      </c>
      <c r="E80" s="16">
        <v>0</v>
      </c>
      <c r="F80" s="16">
        <v>0</v>
      </c>
      <c r="G80" s="16">
        <v>0</v>
      </c>
      <c r="H80" s="16">
        <v>0</v>
      </c>
      <c r="I80" s="16">
        <v>0</v>
      </c>
      <c r="J80" s="16">
        <v>7947.35</v>
      </c>
      <c r="K80" s="16">
        <f t="shared" si="7"/>
        <v>0</v>
      </c>
      <c r="L80" s="141">
        <f t="shared" si="7"/>
        <v>7947.35</v>
      </c>
    </row>
    <row r="81" spans="1:12" ht="15" customHeight="1" x14ac:dyDescent="0.25">
      <c r="A81" s="178">
        <v>266</v>
      </c>
      <c r="B81" s="15" t="s">
        <v>29</v>
      </c>
      <c r="C81" s="16">
        <v>810000</v>
      </c>
      <c r="D81" s="16">
        <v>4050</v>
      </c>
      <c r="E81" s="16">
        <v>0</v>
      </c>
      <c r="F81" s="16">
        <v>816961.68</v>
      </c>
      <c r="G81" s="16">
        <v>0</v>
      </c>
      <c r="H81" s="16">
        <v>36650</v>
      </c>
      <c r="I81" s="16">
        <v>0</v>
      </c>
      <c r="J81" s="16">
        <v>48691.5</v>
      </c>
      <c r="K81" s="16">
        <f t="shared" si="7"/>
        <v>810000</v>
      </c>
      <c r="L81" s="141">
        <f t="shared" si="7"/>
        <v>906353.18</v>
      </c>
    </row>
    <row r="82" spans="1:12" ht="15" customHeight="1" x14ac:dyDescent="0.25">
      <c r="A82" s="178">
        <v>267</v>
      </c>
      <c r="B82" s="15" t="s">
        <v>30</v>
      </c>
      <c r="C82" s="16">
        <v>0</v>
      </c>
      <c r="D82" s="16">
        <v>0</v>
      </c>
      <c r="E82" s="16">
        <v>0</v>
      </c>
      <c r="F82" s="16">
        <v>0</v>
      </c>
      <c r="G82" s="16">
        <v>0</v>
      </c>
      <c r="H82" s="16">
        <v>0</v>
      </c>
      <c r="I82" s="16">
        <v>0</v>
      </c>
      <c r="J82" s="16">
        <v>8994</v>
      </c>
      <c r="K82" s="16">
        <f t="shared" si="7"/>
        <v>0</v>
      </c>
      <c r="L82" s="141">
        <f t="shared" si="7"/>
        <v>8994</v>
      </c>
    </row>
    <row r="83" spans="1:12" ht="15" customHeight="1" x14ac:dyDescent="0.25">
      <c r="A83" s="178">
        <v>268</v>
      </c>
      <c r="B83" s="15" t="s">
        <v>31</v>
      </c>
      <c r="C83" s="16">
        <v>44287</v>
      </c>
      <c r="D83" s="16">
        <v>0</v>
      </c>
      <c r="E83" s="16">
        <v>0</v>
      </c>
      <c r="F83" s="16">
        <v>21594</v>
      </c>
      <c r="G83" s="16">
        <v>0</v>
      </c>
      <c r="H83" s="16">
        <v>29330</v>
      </c>
      <c r="I83" s="16">
        <v>0</v>
      </c>
      <c r="J83" s="16">
        <v>0</v>
      </c>
      <c r="K83" s="16">
        <f t="shared" si="7"/>
        <v>44287</v>
      </c>
      <c r="L83" s="141">
        <f t="shared" si="7"/>
        <v>50924</v>
      </c>
    </row>
    <row r="84" spans="1:12" ht="15" customHeight="1" x14ac:dyDescent="0.25">
      <c r="A84" s="178">
        <v>269</v>
      </c>
      <c r="B84" s="15" t="s">
        <v>32</v>
      </c>
      <c r="C84" s="16">
        <v>0</v>
      </c>
      <c r="D84" s="16">
        <v>0</v>
      </c>
      <c r="E84" s="16">
        <v>0</v>
      </c>
      <c r="F84" s="16">
        <v>0</v>
      </c>
      <c r="G84" s="16">
        <v>0</v>
      </c>
      <c r="H84" s="16">
        <v>0</v>
      </c>
      <c r="I84" s="16">
        <v>0</v>
      </c>
      <c r="J84" s="16">
        <v>0</v>
      </c>
      <c r="K84" s="16">
        <f t="shared" si="7"/>
        <v>0</v>
      </c>
      <c r="L84" s="141">
        <f t="shared" si="7"/>
        <v>0</v>
      </c>
    </row>
    <row r="85" spans="1:12" ht="15" customHeight="1" x14ac:dyDescent="0.25">
      <c r="A85" s="178">
        <v>289</v>
      </c>
      <c r="B85" s="15" t="s">
        <v>33</v>
      </c>
      <c r="C85" s="16">
        <v>0</v>
      </c>
      <c r="D85" s="16">
        <v>0</v>
      </c>
      <c r="E85" s="16">
        <v>0</v>
      </c>
      <c r="F85" s="16">
        <v>0</v>
      </c>
      <c r="G85" s="16">
        <v>0</v>
      </c>
      <c r="H85" s="16">
        <v>0</v>
      </c>
      <c r="I85" s="16">
        <v>0</v>
      </c>
      <c r="J85" s="16">
        <v>0</v>
      </c>
      <c r="K85" s="16">
        <f t="shared" si="7"/>
        <v>0</v>
      </c>
      <c r="L85" s="141">
        <f t="shared" si="7"/>
        <v>0</v>
      </c>
    </row>
    <row r="86" spans="1:12" ht="15" customHeight="1" x14ac:dyDescent="0.25">
      <c r="A86" s="178">
        <v>292</v>
      </c>
      <c r="B86" s="15" t="s">
        <v>34</v>
      </c>
      <c r="C86" s="16">
        <v>0</v>
      </c>
      <c r="D86" s="16">
        <v>0</v>
      </c>
      <c r="E86" s="16">
        <v>0</v>
      </c>
      <c r="F86" s="16">
        <v>14995</v>
      </c>
      <c r="G86" s="16">
        <v>0</v>
      </c>
      <c r="H86" s="16">
        <v>18057.5</v>
      </c>
      <c r="I86" s="16">
        <v>0</v>
      </c>
      <c r="J86" s="16">
        <v>0</v>
      </c>
      <c r="K86" s="16">
        <f t="shared" si="7"/>
        <v>0</v>
      </c>
      <c r="L86" s="141">
        <f t="shared" si="7"/>
        <v>33052.5</v>
      </c>
    </row>
    <row r="87" spans="1:12" ht="15" customHeight="1" x14ac:dyDescent="0.25">
      <c r="A87" s="178">
        <v>295</v>
      </c>
      <c r="B87" s="15" t="s">
        <v>35</v>
      </c>
      <c r="C87" s="16">
        <v>730322.4</v>
      </c>
      <c r="D87" s="16">
        <v>771043.5</v>
      </c>
      <c r="E87" s="16">
        <v>16994377.93</v>
      </c>
      <c r="F87" s="16">
        <v>2084938.52</v>
      </c>
      <c r="G87" s="16">
        <v>0</v>
      </c>
      <c r="H87" s="16">
        <v>4299867.74</v>
      </c>
      <c r="I87" s="16">
        <v>0</v>
      </c>
      <c r="J87" s="16">
        <v>1719696.6</v>
      </c>
      <c r="K87" s="16">
        <f t="shared" si="7"/>
        <v>17724700.329999998</v>
      </c>
      <c r="L87" s="141">
        <f t="shared" si="7"/>
        <v>8875546.3599999994</v>
      </c>
    </row>
    <row r="88" spans="1:12" ht="15" customHeight="1" x14ac:dyDescent="0.25">
      <c r="A88" s="178">
        <v>297</v>
      </c>
      <c r="B88" s="40" t="s">
        <v>36</v>
      </c>
      <c r="C88" s="16">
        <v>0</v>
      </c>
      <c r="D88" s="16">
        <v>0</v>
      </c>
      <c r="E88" s="16">
        <v>0</v>
      </c>
      <c r="F88" s="16">
        <v>0</v>
      </c>
      <c r="G88" s="16">
        <v>0</v>
      </c>
      <c r="H88" s="16">
        <v>0</v>
      </c>
      <c r="I88" s="16">
        <v>0</v>
      </c>
      <c r="J88" s="16">
        <v>2356.25</v>
      </c>
      <c r="K88" s="16">
        <f t="shared" si="7"/>
        <v>0</v>
      </c>
      <c r="L88" s="141">
        <f t="shared" si="7"/>
        <v>2356.25</v>
      </c>
    </row>
    <row r="89" spans="1:12" ht="15" customHeight="1" x14ac:dyDescent="0.25">
      <c r="A89" s="178">
        <v>298</v>
      </c>
      <c r="B89" s="40" t="s">
        <v>37</v>
      </c>
      <c r="C89" s="16">
        <v>33333.33</v>
      </c>
      <c r="D89" s="16">
        <v>23425.45</v>
      </c>
      <c r="E89" s="16">
        <v>33333.33</v>
      </c>
      <c r="F89" s="16">
        <v>0</v>
      </c>
      <c r="G89" s="16">
        <v>33333.33</v>
      </c>
      <c r="H89" s="16">
        <v>25750</v>
      </c>
      <c r="I89" s="16">
        <v>33333.33</v>
      </c>
      <c r="J89" s="16">
        <v>43433.48</v>
      </c>
      <c r="K89" s="16">
        <f t="shared" si="7"/>
        <v>133333.32</v>
      </c>
      <c r="L89" s="141">
        <f t="shared" si="7"/>
        <v>92608.93</v>
      </c>
    </row>
    <row r="90" spans="1:12" ht="15" customHeight="1" x14ac:dyDescent="0.25">
      <c r="A90" s="178">
        <v>299</v>
      </c>
      <c r="B90" s="40" t="s">
        <v>38</v>
      </c>
      <c r="C90" s="16">
        <v>19097.080000000002</v>
      </c>
      <c r="D90" s="114">
        <v>37258.03</v>
      </c>
      <c r="E90" s="16">
        <v>19097.080000000002</v>
      </c>
      <c r="F90" s="114">
        <v>11113.48</v>
      </c>
      <c r="G90" s="16">
        <v>19097.080000000002</v>
      </c>
      <c r="H90" s="114">
        <v>70056.06</v>
      </c>
      <c r="I90" s="16">
        <v>19097.080000000002</v>
      </c>
      <c r="J90" s="114">
        <v>87874.5</v>
      </c>
      <c r="K90" s="16">
        <f>+C90+E90+G90+I90</f>
        <v>76388.320000000007</v>
      </c>
      <c r="L90" s="141">
        <f>+D90+F90+H90+J90</f>
        <v>206302.07</v>
      </c>
    </row>
    <row r="91" spans="1:12" ht="15.75" customHeight="1" thickBot="1" x14ac:dyDescent="0.3">
      <c r="A91" s="294">
        <v>323</v>
      </c>
      <c r="B91" s="203" t="s">
        <v>141</v>
      </c>
      <c r="C91" s="16">
        <v>2500000</v>
      </c>
      <c r="D91" s="192">
        <v>0</v>
      </c>
      <c r="E91" s="16"/>
      <c r="F91" s="192">
        <v>68000</v>
      </c>
      <c r="G91" s="192">
        <v>0</v>
      </c>
      <c r="H91" s="192">
        <v>73920</v>
      </c>
      <c r="I91" s="16">
        <v>0</v>
      </c>
      <c r="J91" s="192">
        <v>0</v>
      </c>
      <c r="K91" s="192">
        <f t="shared" si="7"/>
        <v>2500000</v>
      </c>
      <c r="L91" s="193">
        <f t="shared" si="7"/>
        <v>141920</v>
      </c>
    </row>
    <row r="92" spans="1:12" ht="16.5" customHeight="1" thickBot="1" x14ac:dyDescent="0.35">
      <c r="A92" s="118"/>
      <c r="B92" s="115" t="s">
        <v>151</v>
      </c>
      <c r="C92" s="116">
        <f>SUM(C66:C91)</f>
        <v>4888282.28</v>
      </c>
      <c r="D92" s="116">
        <f t="shared" ref="D92:J92" si="8">SUM(D66:D91)</f>
        <v>1554870.23</v>
      </c>
      <c r="E92" s="116">
        <f t="shared" si="8"/>
        <v>17602011.009999998</v>
      </c>
      <c r="F92" s="116">
        <f t="shared" si="8"/>
        <v>3625974.83</v>
      </c>
      <c r="G92" s="116">
        <f t="shared" si="8"/>
        <v>806742.87999999989</v>
      </c>
      <c r="H92" s="116">
        <f t="shared" si="8"/>
        <v>5272466.1399999997</v>
      </c>
      <c r="I92" s="116">
        <f t="shared" si="8"/>
        <v>571974.37999999989</v>
      </c>
      <c r="J92" s="116">
        <f t="shared" si="8"/>
        <v>2562957.02</v>
      </c>
      <c r="K92" s="116">
        <f>SUM(K66:K91)</f>
        <v>23869010.549999997</v>
      </c>
      <c r="L92" s="117">
        <f>SUM(L66:L91)</f>
        <v>13016268.219999999</v>
      </c>
    </row>
    <row r="93" spans="1:12" ht="16.5" customHeight="1" thickBot="1" x14ac:dyDescent="0.35">
      <c r="A93" s="120"/>
      <c r="B93" s="115" t="s">
        <v>52</v>
      </c>
      <c r="C93" s="116">
        <f>+C92+C63</f>
        <v>8249430.75</v>
      </c>
      <c r="D93" s="116">
        <f t="shared" ref="D93:J93" si="9">+D92+D63</f>
        <v>4855337.6199999992</v>
      </c>
      <c r="E93" s="116">
        <f t="shared" si="9"/>
        <v>20963159.479999997</v>
      </c>
      <c r="F93" s="116">
        <f t="shared" si="9"/>
        <v>7006623.0500000007</v>
      </c>
      <c r="G93" s="116">
        <f t="shared" si="9"/>
        <v>6877238.3499999996</v>
      </c>
      <c r="H93" s="116">
        <f t="shared" si="9"/>
        <v>10969061.539999999</v>
      </c>
      <c r="I93" s="116">
        <f t="shared" si="9"/>
        <v>3933122.85</v>
      </c>
      <c r="J93" s="116">
        <f t="shared" si="9"/>
        <v>6318816.3399999999</v>
      </c>
      <c r="K93" s="116">
        <f>+K92+K63</f>
        <v>40022951.43</v>
      </c>
      <c r="L93" s="117">
        <f>+L92+L63</f>
        <v>29149838.549999997</v>
      </c>
    </row>
    <row r="94" spans="1:12" ht="15" customHeight="1" x14ac:dyDescent="0.25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</row>
    <row r="95" spans="1:12" ht="15" customHeight="1" x14ac:dyDescent="0.25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</row>
    <row r="96" spans="1:12" ht="15" customHeight="1" x14ac:dyDescent="0.25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</row>
    <row r="97" spans="1:12" ht="15" customHeight="1" x14ac:dyDescent="0.25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</row>
    <row r="98" spans="1:12" ht="15" customHeight="1" x14ac:dyDescent="0.25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</row>
    <row r="99" spans="1:12" ht="15" customHeight="1" x14ac:dyDescent="0.25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</row>
    <row r="100" spans="1:12" ht="15" customHeight="1" x14ac:dyDescent="0.25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</row>
    <row r="101" spans="1:12" ht="15" customHeight="1" x14ac:dyDescent="0.25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</row>
    <row r="102" spans="1:12" ht="15" customHeight="1" x14ac:dyDescent="0.25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</row>
    <row r="103" spans="1:12" ht="15" customHeight="1" x14ac:dyDescent="0.25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</row>
    <row r="104" spans="1:12" ht="15" customHeight="1" x14ac:dyDescent="0.25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</row>
    <row r="105" spans="1:12" ht="15" customHeight="1" x14ac:dyDescent="0.25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</row>
    <row r="106" spans="1:12" ht="15" customHeight="1" x14ac:dyDescent="0.25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</row>
    <row r="107" spans="1:12" ht="15" customHeight="1" x14ac:dyDescent="0.25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</row>
    <row r="108" spans="1:12" ht="15" customHeight="1" x14ac:dyDescent="0.25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</row>
    <row r="109" spans="1:12" ht="15" customHeight="1" x14ac:dyDescent="0.25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</row>
    <row r="110" spans="1:12" ht="15" customHeight="1" x14ac:dyDescent="0.25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</row>
    <row r="111" spans="1:12" ht="16.5" customHeight="1" thickBot="1" x14ac:dyDescent="0.3">
      <c r="A111" s="371" t="s">
        <v>154</v>
      </c>
      <c r="B111" s="371"/>
      <c r="C111" s="371"/>
      <c r="D111" s="371"/>
      <c r="E111" s="371"/>
      <c r="F111" s="371"/>
      <c r="G111" s="371"/>
      <c r="H111" s="371"/>
      <c r="I111" s="371"/>
      <c r="J111" s="371"/>
      <c r="K111" s="371"/>
      <c r="L111" s="371"/>
    </row>
    <row r="112" spans="1:12" ht="16.5" customHeight="1" thickBot="1" x14ac:dyDescent="0.35">
      <c r="A112" s="23" t="s">
        <v>4</v>
      </c>
      <c r="B112" s="24" t="s">
        <v>5</v>
      </c>
      <c r="C112" s="338" t="s">
        <v>45</v>
      </c>
      <c r="D112" s="339"/>
      <c r="E112" s="338" t="s">
        <v>46</v>
      </c>
      <c r="F112" s="339"/>
      <c r="G112" s="338" t="s">
        <v>47</v>
      </c>
      <c r="H112" s="339"/>
      <c r="I112" s="338" t="s">
        <v>48</v>
      </c>
      <c r="J112" s="340"/>
      <c r="K112" s="341" t="s">
        <v>10</v>
      </c>
      <c r="L112" s="342"/>
    </row>
    <row r="113" spans="1:12" ht="15.75" customHeight="1" x14ac:dyDescent="0.3">
      <c r="A113" s="204"/>
      <c r="B113" s="10"/>
      <c r="C113" s="258" t="s">
        <v>145</v>
      </c>
      <c r="D113" s="258" t="s">
        <v>146</v>
      </c>
      <c r="E113" s="258" t="s">
        <v>145</v>
      </c>
      <c r="F113" s="258" t="s">
        <v>146</v>
      </c>
      <c r="G113" s="258" t="s">
        <v>145</v>
      </c>
      <c r="H113" s="258" t="s">
        <v>146</v>
      </c>
      <c r="I113" s="258" t="s">
        <v>145</v>
      </c>
      <c r="J113" s="258" t="s">
        <v>146</v>
      </c>
      <c r="K113" s="258" t="s">
        <v>145</v>
      </c>
      <c r="L113" s="259" t="s">
        <v>146</v>
      </c>
    </row>
    <row r="114" spans="1:12" ht="15.75" customHeight="1" x14ac:dyDescent="0.3">
      <c r="A114" s="185" t="s">
        <v>124</v>
      </c>
      <c r="B114" s="10" t="s">
        <v>13</v>
      </c>
      <c r="C114" s="13"/>
      <c r="D114" s="13"/>
      <c r="E114" s="13"/>
      <c r="F114" s="13"/>
      <c r="G114" s="13"/>
      <c r="H114" s="13"/>
      <c r="I114" s="13"/>
      <c r="J114" s="13"/>
      <c r="K114" s="13"/>
      <c r="L114" s="138"/>
    </row>
    <row r="115" spans="1:12" ht="15.75" customHeight="1" x14ac:dyDescent="0.3">
      <c r="A115" s="185"/>
      <c r="B115" s="10" t="s">
        <v>147</v>
      </c>
      <c r="C115" s="25">
        <v>3361148.47</v>
      </c>
      <c r="D115" s="13">
        <f>3372846.06-368538.34</f>
        <v>3004307.72</v>
      </c>
      <c r="E115" s="13">
        <v>3361148.47</v>
      </c>
      <c r="F115" s="13">
        <f>3012401.02-53.4</f>
        <v>3012347.62</v>
      </c>
      <c r="G115" s="13">
        <v>3361148.47</v>
      </c>
      <c r="H115" s="13">
        <v>3104951.93</v>
      </c>
      <c r="I115" s="13"/>
      <c r="J115" s="13"/>
      <c r="K115" s="13">
        <f>+C115+E115+G115+I115</f>
        <v>10083445.41</v>
      </c>
      <c r="L115" s="138">
        <f>+D115+F115+H115+J115</f>
        <v>9121607.2699999996</v>
      </c>
    </row>
    <row r="116" spans="1:12" ht="15.75" customHeight="1" x14ac:dyDescent="0.3">
      <c r="A116" s="185"/>
      <c r="B116" s="10" t="s">
        <v>148</v>
      </c>
      <c r="C116" s="13">
        <v>0</v>
      </c>
      <c r="D116" s="13">
        <v>368538.34</v>
      </c>
      <c r="E116" s="13"/>
      <c r="F116" s="13">
        <v>368809.02</v>
      </c>
      <c r="G116" s="13"/>
      <c r="H116" s="13">
        <v>379986.33</v>
      </c>
      <c r="I116" s="13"/>
      <c r="J116" s="13"/>
      <c r="K116" s="13">
        <f>+C116+E116+G116+I116</f>
        <v>0</v>
      </c>
      <c r="L116" s="138">
        <f>+D116+F116+H116+J116</f>
        <v>1117333.6900000002</v>
      </c>
    </row>
    <row r="117" spans="1:12" ht="15.75" customHeight="1" x14ac:dyDescent="0.3">
      <c r="A117" s="185"/>
      <c r="B117" s="10" t="s">
        <v>125</v>
      </c>
      <c r="C117" s="13">
        <f>SUM(C115:C116)</f>
        <v>3361148.47</v>
      </c>
      <c r="D117" s="13">
        <f t="shared" ref="D117:L117" si="10">SUM(D115:D116)</f>
        <v>3372846.06</v>
      </c>
      <c r="E117" s="13">
        <f t="shared" si="10"/>
        <v>3361148.47</v>
      </c>
      <c r="F117" s="13">
        <f t="shared" si="10"/>
        <v>3381156.64</v>
      </c>
      <c r="G117" s="13">
        <f t="shared" si="10"/>
        <v>3361148.47</v>
      </c>
      <c r="H117" s="13">
        <f t="shared" si="10"/>
        <v>3484938.2600000002</v>
      </c>
      <c r="I117" s="13">
        <f t="shared" si="10"/>
        <v>0</v>
      </c>
      <c r="J117" s="13">
        <f t="shared" si="10"/>
        <v>0</v>
      </c>
      <c r="K117" s="13">
        <f t="shared" si="10"/>
        <v>10083445.41</v>
      </c>
      <c r="L117" s="138">
        <f t="shared" si="10"/>
        <v>10238940.959999999</v>
      </c>
    </row>
    <row r="118" spans="1:12" ht="15.75" customHeight="1" x14ac:dyDescent="0.3">
      <c r="A118" s="188"/>
      <c r="B118" s="10"/>
      <c r="C118" s="12"/>
      <c r="D118" s="11"/>
      <c r="E118" s="12"/>
      <c r="F118" s="12"/>
      <c r="G118" s="12"/>
      <c r="H118" s="12"/>
      <c r="I118" s="12"/>
      <c r="J118" s="12"/>
      <c r="K118" s="11"/>
      <c r="L118" s="139"/>
    </row>
    <row r="119" spans="1:12" ht="15.75" customHeight="1" x14ac:dyDescent="0.3">
      <c r="A119" s="188"/>
      <c r="B119" s="10" t="s">
        <v>14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8"/>
    </row>
    <row r="120" spans="1:12" ht="15" customHeight="1" x14ac:dyDescent="0.25">
      <c r="A120" s="178">
        <v>111</v>
      </c>
      <c r="B120" s="15" t="s">
        <v>15</v>
      </c>
      <c r="C120" s="16">
        <v>88000</v>
      </c>
      <c r="D120" s="16">
        <v>102900.73</v>
      </c>
      <c r="E120" s="16">
        <v>146423.57999999999</v>
      </c>
      <c r="F120" s="16">
        <v>100663.29</v>
      </c>
      <c r="G120" s="16">
        <f>88000+58423.58</f>
        <v>146423.58000000002</v>
      </c>
      <c r="H120" s="16">
        <v>98909.34</v>
      </c>
      <c r="I120" s="16"/>
      <c r="J120" s="16"/>
      <c r="K120" s="16">
        <f>+C120+E120+G120+I120</f>
        <v>380847.16000000003</v>
      </c>
      <c r="L120" s="141">
        <f>+D120+F120+H120+J120</f>
        <v>302473.36</v>
      </c>
    </row>
    <row r="121" spans="1:12" ht="15" customHeight="1" x14ac:dyDescent="0.25">
      <c r="A121" s="178">
        <v>113</v>
      </c>
      <c r="B121" s="205" t="s">
        <v>150</v>
      </c>
      <c r="C121" s="16">
        <v>11585.06</v>
      </c>
      <c r="D121" s="16">
        <v>11467.41</v>
      </c>
      <c r="E121" s="16">
        <v>11067.77</v>
      </c>
      <c r="F121" s="16">
        <v>11449.66</v>
      </c>
      <c r="G121" s="16">
        <f>11585.06-517.29</f>
        <v>11067.77</v>
      </c>
      <c r="H121" s="16">
        <v>11442.71</v>
      </c>
      <c r="I121" s="16"/>
      <c r="J121" s="16"/>
      <c r="K121" s="16">
        <f t="shared" ref="K121:L136" si="11">+C121+E121+G121+I121</f>
        <v>33720.600000000006</v>
      </c>
      <c r="L121" s="141">
        <f t="shared" si="11"/>
        <v>34359.78</v>
      </c>
    </row>
    <row r="122" spans="1:12" ht="15" customHeight="1" x14ac:dyDescent="0.25">
      <c r="A122" s="178">
        <v>122</v>
      </c>
      <c r="B122" s="15" t="s">
        <v>17</v>
      </c>
      <c r="C122" s="16">
        <v>0</v>
      </c>
      <c r="D122" s="16">
        <v>0</v>
      </c>
      <c r="E122" s="16">
        <v>0</v>
      </c>
      <c r="F122" s="16">
        <v>5640</v>
      </c>
      <c r="G122" s="16">
        <v>0</v>
      </c>
      <c r="H122" s="16">
        <v>1510</v>
      </c>
      <c r="I122" s="16"/>
      <c r="J122" s="16"/>
      <c r="K122" s="16">
        <f t="shared" si="11"/>
        <v>0</v>
      </c>
      <c r="L122" s="141">
        <f t="shared" si="11"/>
        <v>7150</v>
      </c>
    </row>
    <row r="123" spans="1:12" ht="15" customHeight="1" x14ac:dyDescent="0.25">
      <c r="A123" s="178">
        <v>163</v>
      </c>
      <c r="B123" s="15" t="s">
        <v>18</v>
      </c>
      <c r="C123" s="16">
        <f>62900+50000</f>
        <v>112900</v>
      </c>
      <c r="D123" s="16">
        <v>54054.44</v>
      </c>
      <c r="E123" s="16">
        <v>20144.13</v>
      </c>
      <c r="F123" s="16">
        <v>15450</v>
      </c>
      <c r="G123" s="16">
        <f>50000+165790-45065.87</f>
        <v>170724.13</v>
      </c>
      <c r="H123" s="16">
        <v>21573.66</v>
      </c>
      <c r="I123" s="16"/>
      <c r="J123" s="16"/>
      <c r="K123" s="16">
        <f t="shared" si="11"/>
        <v>303768.26</v>
      </c>
      <c r="L123" s="141">
        <f t="shared" si="11"/>
        <v>91078.1</v>
      </c>
    </row>
    <row r="124" spans="1:12" ht="27" customHeight="1" x14ac:dyDescent="0.25">
      <c r="A124" s="178">
        <v>168</v>
      </c>
      <c r="B124" s="126" t="s">
        <v>136</v>
      </c>
      <c r="C124" s="16">
        <v>0</v>
      </c>
      <c r="D124" s="16">
        <v>0</v>
      </c>
      <c r="E124" s="16">
        <v>0</v>
      </c>
      <c r="F124" s="16">
        <v>0</v>
      </c>
      <c r="G124" s="16">
        <v>0</v>
      </c>
      <c r="H124" s="16">
        <v>0</v>
      </c>
      <c r="I124" s="16"/>
      <c r="J124" s="16"/>
      <c r="K124" s="16">
        <f>+C124+E124+G124+I124</f>
        <v>0</v>
      </c>
      <c r="L124" s="141">
        <f>+D124+F124+H124+J124</f>
        <v>0</v>
      </c>
    </row>
    <row r="125" spans="1:12" ht="15" customHeight="1" x14ac:dyDescent="0.25">
      <c r="A125" s="178">
        <v>169</v>
      </c>
      <c r="B125" s="15" t="s">
        <v>137</v>
      </c>
      <c r="C125" s="16">
        <v>0</v>
      </c>
      <c r="D125" s="16">
        <v>0</v>
      </c>
      <c r="E125" s="16">
        <v>0</v>
      </c>
      <c r="F125" s="16">
        <v>0</v>
      </c>
      <c r="G125" s="16">
        <v>18600</v>
      </c>
      <c r="H125" s="16">
        <v>0</v>
      </c>
      <c r="I125" s="16"/>
      <c r="J125" s="16"/>
      <c r="K125" s="16">
        <f t="shared" si="11"/>
        <v>18600</v>
      </c>
      <c r="L125" s="141">
        <f t="shared" si="11"/>
        <v>0</v>
      </c>
    </row>
    <row r="126" spans="1:12" ht="15" customHeight="1" x14ac:dyDescent="0.25">
      <c r="A126" s="178">
        <v>171</v>
      </c>
      <c r="B126" s="15" t="s">
        <v>138</v>
      </c>
      <c r="C126" s="16">
        <v>1320</v>
      </c>
      <c r="D126" s="16">
        <v>7400</v>
      </c>
      <c r="E126" s="16">
        <v>1284.17</v>
      </c>
      <c r="F126" s="16">
        <v>8135</v>
      </c>
      <c r="G126" s="16">
        <f>8140-35.83</f>
        <v>8104.17</v>
      </c>
      <c r="H126" s="16">
        <v>1200</v>
      </c>
      <c r="I126" s="16"/>
      <c r="J126" s="16"/>
      <c r="K126" s="16">
        <f t="shared" si="11"/>
        <v>10708.34</v>
      </c>
      <c r="L126" s="141">
        <f t="shared" si="11"/>
        <v>16735</v>
      </c>
    </row>
    <row r="127" spans="1:12" ht="15" customHeight="1" x14ac:dyDescent="0.25">
      <c r="A127" s="178">
        <v>174</v>
      </c>
      <c r="B127" s="15" t="s">
        <v>19</v>
      </c>
      <c r="C127" s="16">
        <v>7265.66</v>
      </c>
      <c r="D127" s="16">
        <v>29615.66</v>
      </c>
      <c r="E127" s="16">
        <v>7265.66</v>
      </c>
      <c r="F127" s="16">
        <v>5765.66</v>
      </c>
      <c r="G127" s="16">
        <v>7265.66</v>
      </c>
      <c r="H127" s="16">
        <v>5765.66</v>
      </c>
      <c r="I127" s="16"/>
      <c r="J127" s="16"/>
      <c r="K127" s="16">
        <f t="shared" si="11"/>
        <v>21796.98</v>
      </c>
      <c r="L127" s="141">
        <f t="shared" si="11"/>
        <v>41146.979999999996</v>
      </c>
    </row>
    <row r="128" spans="1:12" ht="15" customHeight="1" x14ac:dyDescent="0.25">
      <c r="A128" s="178">
        <v>182</v>
      </c>
      <c r="B128" s="15" t="s">
        <v>20</v>
      </c>
      <c r="C128" s="16">
        <v>198300</v>
      </c>
      <c r="D128" s="16">
        <v>323108</v>
      </c>
      <c r="E128" s="16">
        <v>172889</v>
      </c>
      <c r="F128" s="16">
        <v>275995</v>
      </c>
      <c r="G128" s="16">
        <f>211300-35611</f>
        <v>175689</v>
      </c>
      <c r="H128" s="16">
        <v>197815</v>
      </c>
      <c r="I128" s="16"/>
      <c r="J128" s="16"/>
      <c r="K128" s="16">
        <f t="shared" si="11"/>
        <v>546878</v>
      </c>
      <c r="L128" s="141">
        <f t="shared" si="11"/>
        <v>796918</v>
      </c>
    </row>
    <row r="129" spans="1:12" ht="15" customHeight="1" x14ac:dyDescent="0.25">
      <c r="A129" s="178">
        <v>197</v>
      </c>
      <c r="B129" s="15" t="s">
        <v>21</v>
      </c>
      <c r="C129" s="16">
        <v>0</v>
      </c>
      <c r="D129" s="16">
        <v>0</v>
      </c>
      <c r="E129" s="16">
        <v>0</v>
      </c>
      <c r="F129" s="16">
        <v>0</v>
      </c>
      <c r="G129" s="16">
        <v>0</v>
      </c>
      <c r="H129" s="16">
        <v>0</v>
      </c>
      <c r="I129" s="16"/>
      <c r="J129" s="16"/>
      <c r="K129" s="16">
        <f t="shared" si="11"/>
        <v>0</v>
      </c>
      <c r="L129" s="141">
        <f t="shared" si="11"/>
        <v>0</v>
      </c>
    </row>
    <row r="130" spans="1:12" ht="15" customHeight="1" x14ac:dyDescent="0.25">
      <c r="A130" s="295">
        <v>199</v>
      </c>
      <c r="B130" s="113" t="s">
        <v>22</v>
      </c>
      <c r="C130" s="16">
        <v>50789</v>
      </c>
      <c r="D130" s="114">
        <v>59720.61</v>
      </c>
      <c r="E130" s="114">
        <v>38875.800000000003</v>
      </c>
      <c r="F130" s="114">
        <v>61994.54</v>
      </c>
      <c r="G130" s="16">
        <f>50789-22164.2</f>
        <v>28624.799999999999</v>
      </c>
      <c r="H130" s="114">
        <v>52812.2</v>
      </c>
      <c r="I130" s="114"/>
      <c r="J130" s="114"/>
      <c r="K130" s="114">
        <f t="shared" si="11"/>
        <v>118289.60000000001</v>
      </c>
      <c r="L130" s="202">
        <f t="shared" si="11"/>
        <v>174527.34999999998</v>
      </c>
    </row>
    <row r="131" spans="1:12" ht="15" customHeight="1" x14ac:dyDescent="0.25">
      <c r="A131" s="178">
        <v>211</v>
      </c>
      <c r="B131" s="15" t="s">
        <v>25</v>
      </c>
      <c r="C131" s="16">
        <v>0</v>
      </c>
      <c r="D131" s="16">
        <v>0</v>
      </c>
      <c r="E131" s="16">
        <v>0</v>
      </c>
      <c r="F131" s="16">
        <v>84651</v>
      </c>
      <c r="G131" s="25">
        <f>47931.75-47931.75</f>
        <v>0</v>
      </c>
      <c r="H131" s="16">
        <v>0</v>
      </c>
      <c r="I131" s="16"/>
      <c r="J131" s="16"/>
      <c r="K131" s="16">
        <f t="shared" si="11"/>
        <v>0</v>
      </c>
      <c r="L131" s="141">
        <f>+D131+F131+H131+J131</f>
        <v>84651</v>
      </c>
    </row>
    <row r="132" spans="1:12" ht="15" customHeight="1" x14ac:dyDescent="0.25">
      <c r="A132" s="178">
        <v>232</v>
      </c>
      <c r="B132" s="15" t="s">
        <v>26</v>
      </c>
      <c r="C132" s="16">
        <v>11533</v>
      </c>
      <c r="D132" s="16">
        <v>0</v>
      </c>
      <c r="E132" s="16">
        <v>0</v>
      </c>
      <c r="F132" s="16">
        <v>2625</v>
      </c>
      <c r="G132" s="16">
        <v>0</v>
      </c>
      <c r="H132" s="16">
        <v>77315</v>
      </c>
      <c r="I132" s="16"/>
      <c r="J132" s="16"/>
      <c r="K132" s="16">
        <f t="shared" si="11"/>
        <v>11533</v>
      </c>
      <c r="L132" s="141">
        <f t="shared" si="11"/>
        <v>79940</v>
      </c>
    </row>
    <row r="133" spans="1:12" ht="15" customHeight="1" x14ac:dyDescent="0.25">
      <c r="A133" s="178">
        <v>261</v>
      </c>
      <c r="B133" s="15" t="s">
        <v>27</v>
      </c>
      <c r="C133" s="16">
        <v>0</v>
      </c>
      <c r="D133" s="16">
        <v>72046.69</v>
      </c>
      <c r="E133" s="16">
        <v>0</v>
      </c>
      <c r="F133" s="16">
        <v>54856.92</v>
      </c>
      <c r="G133" s="16">
        <v>0</v>
      </c>
      <c r="H133" s="16">
        <v>47764.73</v>
      </c>
      <c r="I133" s="16"/>
      <c r="J133" s="16"/>
      <c r="K133" s="16">
        <f t="shared" si="11"/>
        <v>0</v>
      </c>
      <c r="L133" s="141">
        <f t="shared" si="11"/>
        <v>174668.34</v>
      </c>
    </row>
    <row r="134" spans="1:12" ht="15" customHeight="1" x14ac:dyDescent="0.25">
      <c r="A134" s="178">
        <v>262</v>
      </c>
      <c r="B134" s="15" t="s">
        <v>28</v>
      </c>
      <c r="C134" s="16">
        <v>0</v>
      </c>
      <c r="D134" s="16">
        <v>0</v>
      </c>
      <c r="E134" s="16">
        <v>0</v>
      </c>
      <c r="F134" s="16">
        <v>0</v>
      </c>
      <c r="G134" s="16">
        <v>0</v>
      </c>
      <c r="H134" s="16">
        <v>0</v>
      </c>
      <c r="I134" s="16"/>
      <c r="J134" s="16"/>
      <c r="K134" s="16">
        <f t="shared" si="11"/>
        <v>0</v>
      </c>
      <c r="L134" s="141">
        <f t="shared" si="11"/>
        <v>0</v>
      </c>
    </row>
    <row r="135" spans="1:12" ht="15" customHeight="1" x14ac:dyDescent="0.25">
      <c r="A135" s="178">
        <v>266</v>
      </c>
      <c r="B135" s="15" t="s">
        <v>29</v>
      </c>
      <c r="C135" s="16">
        <v>0</v>
      </c>
      <c r="D135" s="16">
        <v>0</v>
      </c>
      <c r="E135" s="16">
        <v>19956.14</v>
      </c>
      <c r="F135" s="16">
        <v>84965</v>
      </c>
      <c r="G135" s="16">
        <f>19956.14</f>
        <v>19956.14</v>
      </c>
      <c r="H135" s="16">
        <v>114037.1</v>
      </c>
      <c r="I135" s="16"/>
      <c r="J135" s="16"/>
      <c r="K135" s="16">
        <f t="shared" si="11"/>
        <v>39912.28</v>
      </c>
      <c r="L135" s="141">
        <f t="shared" si="11"/>
        <v>199002.1</v>
      </c>
    </row>
    <row r="136" spans="1:12" ht="15" customHeight="1" x14ac:dyDescent="0.25">
      <c r="A136" s="178">
        <v>267</v>
      </c>
      <c r="B136" s="15" t="s">
        <v>30</v>
      </c>
      <c r="C136" s="16">
        <v>0</v>
      </c>
      <c r="D136" s="16">
        <v>0</v>
      </c>
      <c r="E136" s="16">
        <v>0</v>
      </c>
      <c r="F136" s="16">
        <v>0</v>
      </c>
      <c r="G136" s="16">
        <v>0</v>
      </c>
      <c r="H136" s="16">
        <v>0</v>
      </c>
      <c r="I136" s="16"/>
      <c r="J136" s="16"/>
      <c r="K136" s="16">
        <f t="shared" si="11"/>
        <v>0</v>
      </c>
      <c r="L136" s="141">
        <f t="shared" si="11"/>
        <v>0</v>
      </c>
    </row>
    <row r="137" spans="1:12" ht="15" customHeight="1" x14ac:dyDescent="0.25">
      <c r="A137" s="178">
        <v>268</v>
      </c>
      <c r="B137" s="15" t="s">
        <v>31</v>
      </c>
      <c r="C137" s="16">
        <v>0</v>
      </c>
      <c r="D137" s="16">
        <v>0</v>
      </c>
      <c r="E137" s="16">
        <v>2261.5</v>
      </c>
      <c r="F137" s="16">
        <v>0</v>
      </c>
      <c r="G137" s="16">
        <v>2261.5</v>
      </c>
      <c r="H137" s="16">
        <v>0</v>
      </c>
      <c r="I137" s="16"/>
      <c r="J137" s="16"/>
      <c r="K137" s="16">
        <f t="shared" ref="K137:L145" si="12">+C137+E137+G137+I137</f>
        <v>4523</v>
      </c>
      <c r="L137" s="141">
        <f t="shared" si="12"/>
        <v>0</v>
      </c>
    </row>
    <row r="138" spans="1:12" ht="15" customHeight="1" x14ac:dyDescent="0.25">
      <c r="A138" s="178">
        <v>269</v>
      </c>
      <c r="B138" s="15" t="s">
        <v>32</v>
      </c>
      <c r="C138" s="16">
        <v>0</v>
      </c>
      <c r="D138" s="16">
        <v>9916.0499999999993</v>
      </c>
      <c r="E138" s="16">
        <v>0</v>
      </c>
      <c r="F138" s="16">
        <v>0</v>
      </c>
      <c r="G138" s="16">
        <v>0</v>
      </c>
      <c r="H138" s="16">
        <v>0</v>
      </c>
      <c r="I138" s="16"/>
      <c r="J138" s="16"/>
      <c r="K138" s="16">
        <f t="shared" si="12"/>
        <v>0</v>
      </c>
      <c r="L138" s="141">
        <f t="shared" si="12"/>
        <v>9916.0499999999993</v>
      </c>
    </row>
    <row r="139" spans="1:12" ht="15" customHeight="1" x14ac:dyDescent="0.25">
      <c r="A139" s="178">
        <v>289</v>
      </c>
      <c r="B139" s="15" t="s">
        <v>33</v>
      </c>
      <c r="C139" s="16">
        <v>0</v>
      </c>
      <c r="D139" s="16">
        <v>0</v>
      </c>
      <c r="E139" s="16">
        <v>0</v>
      </c>
      <c r="F139" s="16">
        <v>0</v>
      </c>
      <c r="G139" s="16">
        <v>0</v>
      </c>
      <c r="H139" s="16">
        <v>0</v>
      </c>
      <c r="I139" s="16"/>
      <c r="J139" s="16"/>
      <c r="K139" s="16">
        <f t="shared" si="12"/>
        <v>0</v>
      </c>
      <c r="L139" s="141">
        <f t="shared" si="12"/>
        <v>0</v>
      </c>
    </row>
    <row r="140" spans="1:12" ht="15" customHeight="1" x14ac:dyDescent="0.25">
      <c r="A140" s="178">
        <v>292</v>
      </c>
      <c r="B140" s="15" t="s">
        <v>34</v>
      </c>
      <c r="C140" s="16">
        <v>0</v>
      </c>
      <c r="D140" s="16">
        <v>0</v>
      </c>
      <c r="E140" s="16">
        <v>872.45</v>
      </c>
      <c r="F140" s="16">
        <v>0</v>
      </c>
      <c r="G140" s="16">
        <v>872.45</v>
      </c>
      <c r="H140" s="16">
        <v>0</v>
      </c>
      <c r="I140" s="16"/>
      <c r="J140" s="16"/>
      <c r="K140" s="16">
        <f t="shared" si="12"/>
        <v>1744.9</v>
      </c>
      <c r="L140" s="141">
        <f t="shared" si="12"/>
        <v>0</v>
      </c>
    </row>
    <row r="141" spans="1:12" ht="15" customHeight="1" x14ac:dyDescent="0.25">
      <c r="A141" s="178">
        <v>295</v>
      </c>
      <c r="B141" s="15" t="s">
        <v>35</v>
      </c>
      <c r="C141" s="16">
        <v>0</v>
      </c>
      <c r="D141" s="16">
        <v>3044286.94</v>
      </c>
      <c r="E141" s="16">
        <v>124167.25</v>
      </c>
      <c r="F141" s="16">
        <v>1598184.54</v>
      </c>
      <c r="G141" s="16">
        <v>124167.25</v>
      </c>
      <c r="H141" s="16">
        <v>2748946.6</v>
      </c>
      <c r="I141" s="16"/>
      <c r="J141" s="16"/>
      <c r="K141" s="16">
        <f t="shared" si="12"/>
        <v>248334.5</v>
      </c>
      <c r="L141" s="141">
        <f t="shared" si="12"/>
        <v>7391418.0800000001</v>
      </c>
    </row>
    <row r="142" spans="1:12" ht="15" customHeight="1" x14ac:dyDescent="0.25">
      <c r="A142" s="178">
        <v>297</v>
      </c>
      <c r="B142" s="15" t="s">
        <v>36</v>
      </c>
      <c r="C142" s="16">
        <v>0</v>
      </c>
      <c r="D142" s="16">
        <v>0</v>
      </c>
      <c r="E142" s="16">
        <v>4267.7</v>
      </c>
      <c r="F142" s="16">
        <v>0</v>
      </c>
      <c r="G142" s="16">
        <v>4267.7</v>
      </c>
      <c r="H142" s="16">
        <v>0</v>
      </c>
      <c r="I142" s="16"/>
      <c r="J142" s="16"/>
      <c r="K142" s="16">
        <f t="shared" si="12"/>
        <v>8535.4</v>
      </c>
      <c r="L142" s="141">
        <f t="shared" si="12"/>
        <v>0</v>
      </c>
    </row>
    <row r="143" spans="1:12" ht="15" customHeight="1" x14ac:dyDescent="0.25">
      <c r="A143" s="178">
        <v>298</v>
      </c>
      <c r="B143" s="40" t="s">
        <v>37</v>
      </c>
      <c r="C143" s="16">
        <v>33333.33</v>
      </c>
      <c r="D143" s="16">
        <v>104338.68</v>
      </c>
      <c r="E143" s="16">
        <v>61206.83</v>
      </c>
      <c r="F143" s="16">
        <v>36570</v>
      </c>
      <c r="G143" s="16">
        <f>33333.33+27873.5</f>
        <v>61206.83</v>
      </c>
      <c r="H143" s="16">
        <v>7610</v>
      </c>
      <c r="I143" s="16"/>
      <c r="J143" s="16"/>
      <c r="K143" s="16">
        <f t="shared" si="12"/>
        <v>155746.99</v>
      </c>
      <c r="L143" s="141">
        <f t="shared" si="12"/>
        <v>148518.68</v>
      </c>
    </row>
    <row r="144" spans="1:12" ht="15" customHeight="1" x14ac:dyDescent="0.25">
      <c r="A144" s="178">
        <v>299</v>
      </c>
      <c r="B144" s="40" t="s">
        <v>38</v>
      </c>
      <c r="C144" s="16">
        <v>19097.09</v>
      </c>
      <c r="D144" s="114">
        <v>11040.54</v>
      </c>
      <c r="E144" s="114">
        <v>19090.59</v>
      </c>
      <c r="F144" s="114">
        <v>254.46</v>
      </c>
      <c r="G144" s="16">
        <v>19097.09</v>
      </c>
      <c r="H144" s="114">
        <v>0</v>
      </c>
      <c r="I144" s="114"/>
      <c r="J144" s="114"/>
      <c r="K144" s="16">
        <f>+C144+E144+G144+I144</f>
        <v>57284.770000000004</v>
      </c>
      <c r="L144" s="141">
        <f>+D144+F144+H144+J144</f>
        <v>11295</v>
      </c>
    </row>
    <row r="145" spans="1:12" ht="15.75" customHeight="1" thickBot="1" x14ac:dyDescent="0.3">
      <c r="A145" s="296">
        <v>323</v>
      </c>
      <c r="B145" s="113" t="s">
        <v>141</v>
      </c>
      <c r="C145" s="16">
        <v>0</v>
      </c>
      <c r="D145" s="114">
        <v>21000</v>
      </c>
      <c r="E145" s="114">
        <v>0</v>
      </c>
      <c r="F145" s="114">
        <v>0</v>
      </c>
      <c r="G145" s="16">
        <v>0</v>
      </c>
      <c r="H145" s="114">
        <v>0</v>
      </c>
      <c r="I145" s="114"/>
      <c r="J145" s="114"/>
      <c r="K145" s="114">
        <f t="shared" si="12"/>
        <v>0</v>
      </c>
      <c r="L145" s="202">
        <f t="shared" si="12"/>
        <v>21000</v>
      </c>
    </row>
    <row r="146" spans="1:12" ht="16.5" customHeight="1" thickBot="1" x14ac:dyDescent="0.35">
      <c r="A146" s="118"/>
      <c r="B146" s="115" t="s">
        <v>51</v>
      </c>
      <c r="C146" s="116">
        <f>SUM(C120:C145)</f>
        <v>534123.14</v>
      </c>
      <c r="D146" s="116">
        <f t="shared" ref="D146:J146" si="13">SUM(D120:D145)</f>
        <v>3850895.7500000005</v>
      </c>
      <c r="E146" s="116">
        <f t="shared" si="13"/>
        <v>629772.56999999983</v>
      </c>
      <c r="F146" s="116">
        <f t="shared" si="13"/>
        <v>2347200.0699999998</v>
      </c>
      <c r="G146" s="116">
        <f t="shared" si="13"/>
        <v>798328.06999999983</v>
      </c>
      <c r="H146" s="116">
        <f t="shared" si="13"/>
        <v>3386702</v>
      </c>
      <c r="I146" s="116">
        <f t="shared" si="13"/>
        <v>0</v>
      </c>
      <c r="J146" s="116">
        <f t="shared" si="13"/>
        <v>0</v>
      </c>
      <c r="K146" s="116">
        <f>SUM(K120:K145)</f>
        <v>1962223.7799999998</v>
      </c>
      <c r="L146" s="117">
        <f>SUM(L120:L145)</f>
        <v>9584797.8200000003</v>
      </c>
    </row>
    <row r="147" spans="1:12" ht="16.5" customHeight="1" thickBot="1" x14ac:dyDescent="0.35">
      <c r="A147" s="120"/>
      <c r="B147" s="115" t="s">
        <v>52</v>
      </c>
      <c r="C147" s="208">
        <f>+C146+C117</f>
        <v>3895271.6100000003</v>
      </c>
      <c r="D147" s="208">
        <f t="shared" ref="D147:L147" si="14">+D146+D117</f>
        <v>7223741.8100000005</v>
      </c>
      <c r="E147" s="208">
        <f t="shared" si="14"/>
        <v>3990921.04</v>
      </c>
      <c r="F147" s="208">
        <f t="shared" si="14"/>
        <v>5728356.71</v>
      </c>
      <c r="G147" s="208">
        <f t="shared" si="14"/>
        <v>4159476.54</v>
      </c>
      <c r="H147" s="208">
        <f t="shared" si="14"/>
        <v>6871640.2599999998</v>
      </c>
      <c r="I147" s="208">
        <f t="shared" si="14"/>
        <v>0</v>
      </c>
      <c r="J147" s="208">
        <f t="shared" si="14"/>
        <v>0</v>
      </c>
      <c r="K147" s="208">
        <f t="shared" si="14"/>
        <v>12045669.189999999</v>
      </c>
      <c r="L147" s="209">
        <f t="shared" si="14"/>
        <v>19823738.780000001</v>
      </c>
    </row>
    <row r="148" spans="1:12" ht="15.75" x14ac:dyDescent="0.3">
      <c r="A148" s="22"/>
      <c r="B148" s="134"/>
      <c r="C148" s="135"/>
      <c r="D148" s="135"/>
      <c r="E148" s="135"/>
      <c r="F148" s="135"/>
      <c r="G148" s="135"/>
      <c r="H148" s="135"/>
      <c r="I148" s="135"/>
      <c r="J148" s="135"/>
      <c r="K148" s="135"/>
      <c r="L148" s="135"/>
    </row>
    <row r="149" spans="1:12" ht="15.75" x14ac:dyDescent="0.3">
      <c r="A149" s="22"/>
      <c r="B149" s="134"/>
      <c r="C149" s="135"/>
      <c r="D149" s="135"/>
      <c r="E149" s="135"/>
      <c r="F149" s="135"/>
      <c r="G149" s="135"/>
      <c r="H149" s="135"/>
      <c r="I149" s="135"/>
      <c r="J149" s="135"/>
      <c r="K149" s="135"/>
      <c r="L149" s="135"/>
    </row>
    <row r="150" spans="1:12" ht="15.75" x14ac:dyDescent="0.3">
      <c r="A150" s="22"/>
      <c r="B150" s="134"/>
      <c r="C150" s="135"/>
      <c r="D150" s="135"/>
      <c r="E150" s="135"/>
      <c r="F150" s="135"/>
      <c r="G150" s="135"/>
      <c r="H150" s="135"/>
      <c r="I150" s="135"/>
      <c r="J150" s="135"/>
      <c r="K150" s="135"/>
      <c r="L150" s="135"/>
    </row>
    <row r="151" spans="1:12" ht="15.75" x14ac:dyDescent="0.3">
      <c r="A151" s="22"/>
      <c r="B151" s="134"/>
      <c r="C151" s="135"/>
      <c r="D151" s="135"/>
      <c r="E151" s="135"/>
      <c r="F151" s="135"/>
      <c r="G151" s="135"/>
      <c r="H151" s="135"/>
      <c r="I151" s="135"/>
      <c r="J151" s="135"/>
      <c r="K151" s="135"/>
      <c r="L151" s="135"/>
    </row>
    <row r="152" spans="1:12" ht="15.75" x14ac:dyDescent="0.3">
      <c r="A152" s="22"/>
      <c r="B152" s="134"/>
      <c r="C152" s="135"/>
      <c r="D152" s="135"/>
      <c r="E152" s="135"/>
      <c r="F152" s="135"/>
      <c r="G152" s="135"/>
      <c r="H152" s="135"/>
      <c r="I152" s="135"/>
      <c r="J152" s="135"/>
      <c r="K152" s="135"/>
      <c r="L152" s="135"/>
    </row>
    <row r="153" spans="1:12" ht="15.75" x14ac:dyDescent="0.3">
      <c r="A153" s="22"/>
      <c r="B153" s="134"/>
      <c r="C153" s="135"/>
      <c r="D153" s="135"/>
      <c r="E153" s="135"/>
      <c r="F153" s="135"/>
      <c r="G153" s="135"/>
      <c r="H153" s="135"/>
      <c r="I153" s="135"/>
      <c r="J153" s="135"/>
      <c r="K153" s="135"/>
      <c r="L153" s="135"/>
    </row>
    <row r="154" spans="1:12" ht="15.75" x14ac:dyDescent="0.3">
      <c r="A154" s="22"/>
      <c r="B154" s="134"/>
      <c r="C154" s="135"/>
      <c r="D154" s="135"/>
      <c r="E154" s="135"/>
      <c r="F154" s="135"/>
      <c r="G154" s="135"/>
      <c r="H154" s="135"/>
      <c r="I154" s="135"/>
      <c r="J154" s="135"/>
      <c r="K154" s="135"/>
      <c r="L154" s="135"/>
    </row>
    <row r="155" spans="1:12" ht="15.75" x14ac:dyDescent="0.3">
      <c r="A155" s="22"/>
      <c r="B155" s="134"/>
      <c r="C155" s="135"/>
      <c r="D155" s="135"/>
      <c r="E155" s="135"/>
      <c r="F155" s="135"/>
      <c r="G155" s="135"/>
      <c r="H155" s="135"/>
      <c r="I155" s="135"/>
      <c r="J155" s="135"/>
      <c r="K155" s="135"/>
      <c r="L155" s="135"/>
    </row>
    <row r="156" spans="1:12" ht="15.75" x14ac:dyDescent="0.3">
      <c r="A156" s="22"/>
      <c r="B156" s="134"/>
      <c r="C156" s="135"/>
      <c r="D156" s="135"/>
      <c r="E156" s="135"/>
      <c r="F156" s="135"/>
      <c r="G156" s="135"/>
      <c r="H156" s="135"/>
      <c r="I156" s="135"/>
      <c r="J156" s="135"/>
      <c r="K156" s="135"/>
      <c r="L156" s="135"/>
    </row>
    <row r="157" spans="1:12" ht="15.75" x14ac:dyDescent="0.3">
      <c r="A157" s="22"/>
      <c r="B157" s="134"/>
      <c r="C157" s="135"/>
      <c r="D157" s="135"/>
      <c r="E157" s="135"/>
      <c r="F157" s="135"/>
      <c r="G157" s="135"/>
      <c r="H157" s="135"/>
      <c r="I157" s="135"/>
      <c r="J157" s="135"/>
      <c r="K157" s="135"/>
      <c r="L157" s="135"/>
    </row>
    <row r="158" spans="1:12" ht="15.75" x14ac:dyDescent="0.3">
      <c r="A158" s="22"/>
      <c r="B158" s="134"/>
      <c r="C158" s="135"/>
      <c r="D158" s="135"/>
      <c r="E158" s="135"/>
      <c r="F158" s="135"/>
      <c r="G158" s="135"/>
      <c r="H158" s="135"/>
      <c r="I158" s="135"/>
      <c r="J158" s="135"/>
      <c r="K158" s="135"/>
      <c r="L158" s="135"/>
    </row>
    <row r="159" spans="1:12" ht="15.75" x14ac:dyDescent="0.3">
      <c r="A159" s="22"/>
      <c r="B159" s="134"/>
      <c r="C159" s="135"/>
      <c r="D159" s="135"/>
      <c r="E159" s="135"/>
      <c r="F159" s="135"/>
      <c r="G159" s="135"/>
      <c r="H159" s="135"/>
      <c r="I159" s="135"/>
      <c r="J159" s="135"/>
      <c r="K159" s="135"/>
      <c r="L159" s="135"/>
    </row>
    <row r="160" spans="1:12" ht="15.75" x14ac:dyDescent="0.3">
      <c r="A160" s="22"/>
      <c r="B160" s="134"/>
      <c r="C160" s="135"/>
      <c r="D160" s="135"/>
      <c r="E160" s="135"/>
      <c r="F160" s="135"/>
      <c r="G160" s="135"/>
      <c r="H160" s="135"/>
      <c r="I160" s="135"/>
      <c r="J160" s="135"/>
      <c r="K160" s="135"/>
      <c r="L160" s="135"/>
    </row>
    <row r="161" spans="1:12" ht="15.75" x14ac:dyDescent="0.3">
      <c r="A161" s="22"/>
      <c r="B161" s="134"/>
      <c r="C161" s="135"/>
      <c r="D161" s="135"/>
      <c r="E161" s="135"/>
      <c r="F161" s="135"/>
      <c r="G161" s="135"/>
      <c r="H161" s="135"/>
      <c r="I161" s="135"/>
      <c r="J161" s="135"/>
      <c r="K161" s="135"/>
      <c r="L161" s="135"/>
    </row>
    <row r="162" spans="1:12" ht="15.75" x14ac:dyDescent="0.3">
      <c r="A162" s="22"/>
      <c r="B162" s="134"/>
      <c r="C162" s="135"/>
      <c r="D162" s="135"/>
      <c r="E162" s="135"/>
      <c r="F162" s="135"/>
      <c r="G162" s="135"/>
      <c r="H162" s="135"/>
      <c r="I162" s="135"/>
      <c r="J162" s="135"/>
      <c r="K162" s="135"/>
      <c r="L162" s="135"/>
    </row>
    <row r="163" spans="1:12" ht="15.75" x14ac:dyDescent="0.3">
      <c r="A163" s="22"/>
      <c r="B163" s="134"/>
      <c r="C163" s="135"/>
      <c r="D163" s="135"/>
      <c r="E163" s="135"/>
      <c r="F163" s="135"/>
      <c r="G163" s="135"/>
      <c r="H163" s="135"/>
      <c r="I163" s="135"/>
      <c r="J163" s="135"/>
      <c r="K163" s="135"/>
      <c r="L163" s="135"/>
    </row>
    <row r="164" spans="1:12" ht="15.75" x14ac:dyDescent="0.3">
      <c r="A164" s="22"/>
      <c r="B164" s="134"/>
      <c r="C164" s="135"/>
      <c r="D164" s="135"/>
      <c r="E164" s="135"/>
      <c r="F164" s="135"/>
      <c r="G164" s="135"/>
      <c r="H164" s="135"/>
      <c r="I164" s="135"/>
      <c r="J164" s="135"/>
      <c r="K164" s="135"/>
      <c r="L164" s="135"/>
    </row>
    <row r="165" spans="1:12" ht="15.75" x14ac:dyDescent="0.3">
      <c r="A165" s="22"/>
      <c r="B165" s="134"/>
      <c r="C165" s="135"/>
      <c r="D165" s="135"/>
      <c r="E165" s="135"/>
      <c r="F165" s="135"/>
      <c r="G165" s="135"/>
      <c r="H165" s="135"/>
      <c r="I165" s="135"/>
      <c r="J165" s="135"/>
      <c r="K165" s="135"/>
      <c r="L165" s="135"/>
    </row>
    <row r="166" spans="1:12" ht="15.75" x14ac:dyDescent="0.3">
      <c r="A166" s="22"/>
      <c r="B166" s="134"/>
      <c r="C166" s="135"/>
      <c r="D166" s="135"/>
      <c r="E166" s="135"/>
      <c r="F166" s="135"/>
      <c r="G166" s="135"/>
      <c r="H166" s="135"/>
      <c r="I166" s="135"/>
      <c r="J166" s="135"/>
      <c r="K166" s="135"/>
      <c r="L166" s="135"/>
    </row>
    <row r="167" spans="1:12" x14ac:dyDescent="0.25">
      <c r="A167" s="22"/>
      <c r="B167" s="260" t="s">
        <v>155</v>
      </c>
      <c r="C167" s="22"/>
      <c r="D167" s="22"/>
      <c r="E167" s="22"/>
      <c r="F167" s="22"/>
      <c r="G167" s="22"/>
      <c r="H167" s="22"/>
      <c r="I167" s="22"/>
      <c r="J167" s="22"/>
      <c r="K167" s="22"/>
      <c r="L167" s="22"/>
    </row>
    <row r="168" spans="1:12" ht="15.75" x14ac:dyDescent="0.3">
      <c r="A168" s="297" t="s">
        <v>4</v>
      </c>
      <c r="B168" s="297" t="s">
        <v>5</v>
      </c>
      <c r="C168" s="379" t="s">
        <v>50</v>
      </c>
      <c r="D168" s="379"/>
      <c r="E168" s="22"/>
      <c r="F168" s="22"/>
      <c r="G168" s="22"/>
      <c r="H168" s="22"/>
      <c r="I168" s="22"/>
      <c r="J168" s="22"/>
      <c r="K168" s="22"/>
      <c r="L168" s="22"/>
    </row>
    <row r="169" spans="1:12" ht="15.75" x14ac:dyDescent="0.3">
      <c r="A169" s="297"/>
      <c r="B169" s="10"/>
      <c r="C169" s="297" t="s">
        <v>11</v>
      </c>
      <c r="D169" s="297" t="s">
        <v>12</v>
      </c>
      <c r="E169" s="22"/>
      <c r="F169" s="22"/>
      <c r="G169" s="22"/>
      <c r="H169" s="22"/>
      <c r="I169" s="22"/>
      <c r="J169" s="22"/>
      <c r="K169" s="22"/>
      <c r="L169" s="22"/>
    </row>
    <row r="170" spans="1:12" ht="15.75" x14ac:dyDescent="0.3">
      <c r="A170" s="122" t="s">
        <v>124</v>
      </c>
      <c r="B170" s="10" t="s">
        <v>13</v>
      </c>
      <c r="C170" s="13">
        <f>+K20+K63+K117</f>
        <v>39681980.170000002</v>
      </c>
      <c r="D170" s="13">
        <f>+L20+L63+L117</f>
        <v>39539265.43</v>
      </c>
      <c r="E170" s="270"/>
      <c r="F170" s="298"/>
      <c r="G170" s="22"/>
      <c r="H170" s="22"/>
      <c r="I170" s="22"/>
      <c r="J170" s="22"/>
      <c r="K170" s="22"/>
      <c r="L170" s="22"/>
    </row>
    <row r="171" spans="1:12" ht="15.75" x14ac:dyDescent="0.3">
      <c r="A171" s="9"/>
      <c r="B171" s="10"/>
      <c r="C171" s="9"/>
      <c r="D171" s="11"/>
      <c r="E171" s="299"/>
      <c r="F171" s="299"/>
      <c r="G171" s="270"/>
      <c r="H171" s="22"/>
      <c r="I171" s="22"/>
      <c r="J171" s="22"/>
      <c r="K171" s="22"/>
      <c r="L171" s="22"/>
    </row>
    <row r="172" spans="1:12" ht="15.75" x14ac:dyDescent="0.3">
      <c r="A172" s="9"/>
      <c r="B172" s="10" t="s">
        <v>149</v>
      </c>
      <c r="C172" s="13"/>
      <c r="D172" s="13"/>
      <c r="E172" s="300"/>
      <c r="F172" s="300"/>
      <c r="G172" s="22"/>
      <c r="H172" s="22"/>
      <c r="I172" s="22"/>
      <c r="J172" s="22"/>
      <c r="K172" s="22"/>
      <c r="L172" s="22"/>
    </row>
    <row r="173" spans="1:12" x14ac:dyDescent="0.25">
      <c r="A173" s="14">
        <v>111</v>
      </c>
      <c r="B173" s="15" t="s">
        <v>15</v>
      </c>
      <c r="C173" s="16">
        <f t="shared" ref="C173:D188" si="15">+K23+K66+K120</f>
        <v>996847.16</v>
      </c>
      <c r="D173" s="16">
        <f t="shared" si="15"/>
        <v>897982.39</v>
      </c>
      <c r="E173" s="270"/>
      <c r="F173" s="298"/>
      <c r="G173" s="22"/>
      <c r="H173" s="22"/>
      <c r="I173" s="22"/>
      <c r="J173" s="22"/>
      <c r="K173" s="22"/>
      <c r="L173" s="22"/>
    </row>
    <row r="174" spans="1:12" x14ac:dyDescent="0.25">
      <c r="A174" s="14">
        <v>113</v>
      </c>
      <c r="B174" s="15" t="s">
        <v>16</v>
      </c>
      <c r="C174" s="16">
        <f t="shared" si="15"/>
        <v>114816.02</v>
      </c>
      <c r="D174" s="16">
        <f t="shared" si="15"/>
        <v>111542.65</v>
      </c>
      <c r="E174" s="270"/>
      <c r="F174" s="298"/>
      <c r="G174" s="22"/>
      <c r="H174" s="22"/>
      <c r="I174" s="22"/>
      <c r="J174" s="22"/>
      <c r="K174" s="22"/>
      <c r="L174" s="22"/>
    </row>
    <row r="175" spans="1:12" x14ac:dyDescent="0.25">
      <c r="A175" s="14">
        <v>122</v>
      </c>
      <c r="B175" s="15" t="s">
        <v>17</v>
      </c>
      <c r="C175" s="16">
        <f t="shared" si="15"/>
        <v>68124.37</v>
      </c>
      <c r="D175" s="16">
        <f t="shared" si="15"/>
        <v>67970.5</v>
      </c>
      <c r="E175" s="270"/>
      <c r="F175" s="298"/>
      <c r="G175" s="22"/>
      <c r="H175" s="22"/>
      <c r="I175" s="22"/>
      <c r="J175" s="22"/>
      <c r="K175" s="22"/>
      <c r="L175" s="22"/>
    </row>
    <row r="176" spans="1:12" x14ac:dyDescent="0.25">
      <c r="A176" s="14">
        <v>163</v>
      </c>
      <c r="B176" s="15" t="s">
        <v>18</v>
      </c>
      <c r="C176" s="16">
        <f t="shared" si="15"/>
        <v>1165018.26</v>
      </c>
      <c r="D176" s="16">
        <f t="shared" si="15"/>
        <v>496691.31999999995</v>
      </c>
      <c r="E176" s="270"/>
      <c r="F176" s="298"/>
      <c r="G176" s="22"/>
      <c r="H176" s="22"/>
      <c r="I176" s="22"/>
      <c r="J176" s="22"/>
      <c r="K176" s="22"/>
      <c r="L176" s="22"/>
    </row>
    <row r="177" spans="1:12" x14ac:dyDescent="0.25">
      <c r="A177" s="14">
        <v>168</v>
      </c>
      <c r="B177" s="15" t="s">
        <v>136</v>
      </c>
      <c r="C177" s="16">
        <f t="shared" si="15"/>
        <v>0</v>
      </c>
      <c r="D177" s="16">
        <f t="shared" si="15"/>
        <v>0</v>
      </c>
      <c r="E177" s="270"/>
      <c r="F177" s="298"/>
      <c r="G177" s="22"/>
      <c r="H177" s="22"/>
      <c r="I177" s="22"/>
      <c r="J177" s="22"/>
      <c r="K177" s="22"/>
      <c r="L177" s="22"/>
    </row>
    <row r="178" spans="1:12" x14ac:dyDescent="0.25">
      <c r="A178" s="14">
        <v>169</v>
      </c>
      <c r="B178" s="15" t="s">
        <v>137</v>
      </c>
      <c r="C178" s="16">
        <f t="shared" si="15"/>
        <v>43150</v>
      </c>
      <c r="D178" s="16">
        <f t="shared" si="15"/>
        <v>13150</v>
      </c>
      <c r="E178" s="270"/>
      <c r="F178" s="298"/>
      <c r="G178" s="22"/>
      <c r="H178" s="22"/>
      <c r="I178" s="22"/>
      <c r="J178" s="22"/>
      <c r="K178" s="22"/>
      <c r="L178" s="22"/>
    </row>
    <row r="179" spans="1:12" x14ac:dyDescent="0.25">
      <c r="A179" s="14">
        <v>171</v>
      </c>
      <c r="B179" s="15" t="s">
        <v>138</v>
      </c>
      <c r="C179" s="16">
        <f t="shared" si="15"/>
        <v>42268.34</v>
      </c>
      <c r="D179" s="16">
        <f t="shared" si="15"/>
        <v>34587.5</v>
      </c>
      <c r="E179" s="270"/>
      <c r="F179" s="298"/>
      <c r="G179" s="22"/>
      <c r="H179" s="22"/>
      <c r="I179" s="22"/>
      <c r="J179" s="22"/>
      <c r="K179" s="22"/>
      <c r="L179" s="22"/>
    </row>
    <row r="180" spans="1:12" x14ac:dyDescent="0.25">
      <c r="A180" s="14">
        <v>174</v>
      </c>
      <c r="B180" s="15" t="s">
        <v>19</v>
      </c>
      <c r="C180" s="16">
        <f t="shared" si="15"/>
        <v>109422.26</v>
      </c>
      <c r="D180" s="16">
        <f t="shared" si="15"/>
        <v>88256.599999999991</v>
      </c>
      <c r="E180" s="270"/>
      <c r="F180" s="298"/>
      <c r="G180" s="22"/>
      <c r="H180" s="22"/>
      <c r="I180" s="22"/>
      <c r="J180" s="22"/>
      <c r="K180" s="22"/>
      <c r="L180" s="22"/>
    </row>
    <row r="181" spans="1:12" x14ac:dyDescent="0.25">
      <c r="A181" s="14">
        <v>182</v>
      </c>
      <c r="B181" s="15" t="s">
        <v>20</v>
      </c>
      <c r="C181" s="16">
        <f t="shared" si="15"/>
        <v>2770766</v>
      </c>
      <c r="D181" s="16">
        <f t="shared" si="15"/>
        <v>2628855</v>
      </c>
      <c r="E181" s="270"/>
      <c r="F181" s="298"/>
      <c r="G181" s="22"/>
      <c r="H181" s="22"/>
      <c r="I181" s="22"/>
      <c r="J181" s="22"/>
      <c r="K181" s="22"/>
      <c r="L181" s="22"/>
    </row>
    <row r="182" spans="1:12" x14ac:dyDescent="0.25">
      <c r="A182" s="14">
        <v>197</v>
      </c>
      <c r="B182" s="15" t="s">
        <v>21</v>
      </c>
      <c r="C182" s="16">
        <f t="shared" si="15"/>
        <v>168000</v>
      </c>
      <c r="D182" s="16">
        <f t="shared" si="15"/>
        <v>84000</v>
      </c>
      <c r="E182" s="270"/>
      <c r="F182" s="298"/>
      <c r="G182" s="22"/>
      <c r="H182" s="22"/>
      <c r="I182" s="22"/>
      <c r="J182" s="22"/>
      <c r="K182" s="22"/>
      <c r="L182" s="22"/>
    </row>
    <row r="183" spans="1:12" x14ac:dyDescent="0.25">
      <c r="A183" s="14">
        <v>199</v>
      </c>
      <c r="B183" s="15" t="s">
        <v>22</v>
      </c>
      <c r="C183" s="16">
        <f t="shared" si="15"/>
        <v>672197</v>
      </c>
      <c r="D183" s="16">
        <f t="shared" si="15"/>
        <v>566292.79</v>
      </c>
      <c r="E183" s="270"/>
      <c r="F183" s="298"/>
      <c r="G183" s="22"/>
      <c r="H183" s="22"/>
      <c r="I183" s="22"/>
      <c r="J183" s="22"/>
      <c r="K183" s="22"/>
      <c r="L183" s="22"/>
    </row>
    <row r="184" spans="1:12" x14ac:dyDescent="0.25">
      <c r="A184" s="14">
        <v>211</v>
      </c>
      <c r="B184" s="15" t="s">
        <v>25</v>
      </c>
      <c r="C184" s="16">
        <f t="shared" si="15"/>
        <v>342855</v>
      </c>
      <c r="D184" s="16">
        <f t="shared" si="15"/>
        <v>342696</v>
      </c>
      <c r="E184" s="270"/>
      <c r="F184" s="298"/>
      <c r="G184" s="22"/>
      <c r="H184" s="22"/>
      <c r="I184" s="22"/>
      <c r="J184" s="22"/>
      <c r="K184" s="22"/>
      <c r="L184" s="22"/>
    </row>
    <row r="185" spans="1:12" x14ac:dyDescent="0.25">
      <c r="A185" s="14">
        <v>232</v>
      </c>
      <c r="B185" s="15" t="s">
        <v>26</v>
      </c>
      <c r="C185" s="16">
        <f t="shared" si="15"/>
        <v>184813</v>
      </c>
      <c r="D185" s="16">
        <f t="shared" si="15"/>
        <v>146563</v>
      </c>
      <c r="E185" s="270"/>
      <c r="F185" s="298"/>
      <c r="G185" s="22"/>
      <c r="H185" s="22"/>
      <c r="I185" s="22"/>
      <c r="J185" s="22"/>
      <c r="K185" s="22"/>
      <c r="L185" s="22"/>
    </row>
    <row r="186" spans="1:12" x14ac:dyDescent="0.25">
      <c r="A186" s="14">
        <v>261</v>
      </c>
      <c r="B186" s="15" t="s">
        <v>27</v>
      </c>
      <c r="C186" s="16">
        <f t="shared" si="15"/>
        <v>826396.92</v>
      </c>
      <c r="D186" s="16">
        <f t="shared" si="15"/>
        <v>657700.32999999996</v>
      </c>
      <c r="E186" s="270"/>
      <c r="F186" s="298"/>
      <c r="G186" s="22"/>
      <c r="H186" s="22"/>
      <c r="I186" s="22"/>
      <c r="J186" s="22"/>
      <c r="K186" s="22"/>
      <c r="L186" s="22"/>
    </row>
    <row r="187" spans="1:12" x14ac:dyDescent="0.25">
      <c r="A187" s="14">
        <v>262</v>
      </c>
      <c r="B187" s="15" t="s">
        <v>28</v>
      </c>
      <c r="C187" s="16">
        <f t="shared" si="15"/>
        <v>7947.35</v>
      </c>
      <c r="D187" s="16">
        <f t="shared" si="15"/>
        <v>7947.35</v>
      </c>
      <c r="E187" s="270"/>
      <c r="F187" s="298"/>
      <c r="G187" s="22"/>
      <c r="H187" s="22"/>
      <c r="I187" s="22"/>
      <c r="J187" s="22"/>
      <c r="K187" s="22"/>
      <c r="L187" s="22"/>
    </row>
    <row r="188" spans="1:12" x14ac:dyDescent="0.25">
      <c r="A188" s="14">
        <v>266</v>
      </c>
      <c r="B188" s="15" t="s">
        <v>29</v>
      </c>
      <c r="C188" s="16">
        <f t="shared" si="15"/>
        <v>1469124.54</v>
      </c>
      <c r="D188" s="16">
        <f t="shared" si="15"/>
        <v>1423269.2800000003</v>
      </c>
      <c r="E188" s="270"/>
      <c r="F188" s="298"/>
      <c r="G188" s="22"/>
      <c r="H188" s="22"/>
      <c r="I188" s="22"/>
      <c r="J188" s="22"/>
      <c r="K188" s="22"/>
      <c r="L188" s="22"/>
    </row>
    <row r="189" spans="1:12" x14ac:dyDescent="0.25">
      <c r="A189" s="14">
        <v>267</v>
      </c>
      <c r="B189" s="15" t="s">
        <v>30</v>
      </c>
      <c r="C189" s="16">
        <f t="shared" ref="C189:D198" si="16">+K39+K82+K136</f>
        <v>8994</v>
      </c>
      <c r="D189" s="16">
        <f t="shared" si="16"/>
        <v>8994</v>
      </c>
      <c r="E189" s="270"/>
      <c r="F189" s="298"/>
      <c r="G189" s="22"/>
      <c r="H189" s="22"/>
      <c r="I189" s="22"/>
      <c r="J189" s="22"/>
      <c r="K189" s="22"/>
      <c r="L189" s="22"/>
    </row>
    <row r="190" spans="1:12" x14ac:dyDescent="0.25">
      <c r="A190" s="14">
        <v>268</v>
      </c>
      <c r="B190" s="15" t="s">
        <v>31</v>
      </c>
      <c r="C190" s="16">
        <f t="shared" si="16"/>
        <v>127466.5</v>
      </c>
      <c r="D190" s="16">
        <f t="shared" si="16"/>
        <v>115454</v>
      </c>
      <c r="E190" s="270"/>
      <c r="F190" s="298"/>
      <c r="G190" s="22"/>
      <c r="H190" s="22"/>
      <c r="I190" s="22"/>
      <c r="J190" s="22"/>
      <c r="K190" s="22"/>
      <c r="L190" s="22"/>
    </row>
    <row r="191" spans="1:12" x14ac:dyDescent="0.25">
      <c r="A191" s="14">
        <v>269</v>
      </c>
      <c r="B191" s="15" t="s">
        <v>32</v>
      </c>
      <c r="C191" s="16">
        <f t="shared" si="16"/>
        <v>9916.0499999999993</v>
      </c>
      <c r="D191" s="16">
        <f t="shared" si="16"/>
        <v>9916.0499999999993</v>
      </c>
      <c r="E191" s="270"/>
      <c r="F191" s="298"/>
      <c r="G191" s="22"/>
      <c r="H191" s="22"/>
      <c r="I191" s="22"/>
      <c r="J191" s="22"/>
      <c r="K191" s="22"/>
      <c r="L191" s="22"/>
    </row>
    <row r="192" spans="1:12" x14ac:dyDescent="0.25">
      <c r="A192" s="14">
        <v>289</v>
      </c>
      <c r="B192" s="15" t="s">
        <v>33</v>
      </c>
      <c r="C192" s="16">
        <f t="shared" si="16"/>
        <v>11237.5</v>
      </c>
      <c r="D192" s="16">
        <f t="shared" si="16"/>
        <v>11237.5</v>
      </c>
      <c r="E192" s="270"/>
      <c r="F192" s="298"/>
      <c r="G192" s="22"/>
      <c r="H192" s="22"/>
      <c r="I192" s="22"/>
      <c r="J192" s="22"/>
      <c r="K192" s="22"/>
      <c r="L192" s="22"/>
    </row>
    <row r="193" spans="1:12" x14ac:dyDescent="0.25">
      <c r="A193" s="14">
        <v>292</v>
      </c>
      <c r="B193" s="15" t="s">
        <v>34</v>
      </c>
      <c r="C193" s="16">
        <f t="shared" si="16"/>
        <v>151641.69</v>
      </c>
      <c r="D193" s="16">
        <f t="shared" si="16"/>
        <v>139282.65</v>
      </c>
      <c r="E193" s="270"/>
      <c r="F193" s="298"/>
      <c r="G193" s="22"/>
      <c r="H193" s="22"/>
      <c r="I193" s="22"/>
      <c r="J193" s="22"/>
      <c r="K193" s="22"/>
      <c r="L193" s="22"/>
    </row>
    <row r="194" spans="1:12" x14ac:dyDescent="0.25">
      <c r="A194" s="14">
        <v>295</v>
      </c>
      <c r="B194" s="15" t="s">
        <v>35</v>
      </c>
      <c r="C194" s="16">
        <f t="shared" si="16"/>
        <v>21011039.559999999</v>
      </c>
      <c r="D194" s="16">
        <f t="shared" si="16"/>
        <v>17379391.850000001</v>
      </c>
      <c r="E194" s="270"/>
      <c r="F194" s="298"/>
      <c r="G194" s="301"/>
      <c r="H194" s="22"/>
      <c r="I194" s="22"/>
      <c r="J194" s="22"/>
      <c r="K194" s="22"/>
      <c r="L194" s="22"/>
    </row>
    <row r="195" spans="1:12" x14ac:dyDescent="0.25">
      <c r="A195" s="14">
        <v>297</v>
      </c>
      <c r="B195" s="15" t="s">
        <v>36</v>
      </c>
      <c r="C195" s="16">
        <f t="shared" si="16"/>
        <v>27480.840000000004</v>
      </c>
      <c r="D195" s="16">
        <f t="shared" si="16"/>
        <v>18942.45</v>
      </c>
      <c r="E195" s="270"/>
      <c r="F195" s="298"/>
      <c r="G195" s="22"/>
      <c r="H195" s="22"/>
      <c r="I195" s="22"/>
      <c r="J195" s="22"/>
      <c r="K195" s="22"/>
      <c r="L195" s="22"/>
    </row>
    <row r="196" spans="1:12" x14ac:dyDescent="0.25">
      <c r="A196" s="14">
        <v>298</v>
      </c>
      <c r="B196" s="15" t="s">
        <v>37</v>
      </c>
      <c r="C196" s="16">
        <f t="shared" si="16"/>
        <v>432215.3</v>
      </c>
      <c r="D196" s="16">
        <f t="shared" si="16"/>
        <v>327047.15999999997</v>
      </c>
      <c r="E196" s="270"/>
      <c r="F196" s="298"/>
      <c r="G196" s="22"/>
      <c r="H196" s="22"/>
      <c r="I196" s="22"/>
      <c r="J196" s="22"/>
      <c r="K196" s="22"/>
      <c r="L196" s="22"/>
    </row>
    <row r="197" spans="1:12" x14ac:dyDescent="0.25">
      <c r="A197" s="14">
        <v>299</v>
      </c>
      <c r="B197" s="15" t="s">
        <v>38</v>
      </c>
      <c r="C197" s="16">
        <f t="shared" si="16"/>
        <v>210061.41000000003</v>
      </c>
      <c r="D197" s="16">
        <f t="shared" si="16"/>
        <v>229158.5</v>
      </c>
      <c r="E197" s="270"/>
      <c r="F197" s="298"/>
      <c r="G197" s="22"/>
      <c r="H197" s="22"/>
      <c r="I197" s="22"/>
      <c r="J197" s="22"/>
      <c r="K197" s="22"/>
      <c r="L197" s="22"/>
    </row>
    <row r="198" spans="1:12" x14ac:dyDescent="0.25">
      <c r="A198" s="14">
        <v>323</v>
      </c>
      <c r="B198" s="15" t="s">
        <v>40</v>
      </c>
      <c r="C198" s="16">
        <f t="shared" si="16"/>
        <v>2500000</v>
      </c>
      <c r="D198" s="16">
        <f t="shared" si="16"/>
        <v>162920</v>
      </c>
      <c r="E198" s="270"/>
      <c r="F198" s="298"/>
      <c r="G198" s="22"/>
      <c r="H198" s="22"/>
      <c r="I198" s="22"/>
      <c r="J198" s="22"/>
      <c r="K198" s="22"/>
      <c r="L198" s="22"/>
    </row>
    <row r="199" spans="1:12" ht="15.75" x14ac:dyDescent="0.3">
      <c r="A199" s="21"/>
      <c r="B199" s="10" t="s">
        <v>51</v>
      </c>
      <c r="C199" s="13">
        <f>SUM(C173:C198)</f>
        <v>33471799.069999997</v>
      </c>
      <c r="D199" s="13">
        <f>SUM(D173:D198)</f>
        <v>25969848.870000001</v>
      </c>
      <c r="E199" s="22"/>
      <c r="F199" s="22"/>
      <c r="G199" s="22"/>
      <c r="H199" s="22"/>
      <c r="I199" s="22"/>
      <c r="J199" s="22"/>
      <c r="K199" s="22"/>
      <c r="L199" s="22"/>
    </row>
    <row r="200" spans="1:12" ht="15.75" x14ac:dyDescent="0.3">
      <c r="A200" s="21"/>
      <c r="B200" s="10" t="s">
        <v>52</v>
      </c>
      <c r="C200" s="13">
        <f>+C199+C170</f>
        <v>73153779.239999995</v>
      </c>
      <c r="D200" s="13">
        <f>D199+D170</f>
        <v>65509114.299999997</v>
      </c>
      <c r="E200" s="270"/>
      <c r="F200" s="270"/>
      <c r="G200" s="270"/>
      <c r="H200" s="22"/>
      <c r="I200" s="22"/>
      <c r="J200" s="22"/>
      <c r="K200" s="22"/>
      <c r="L200" s="22"/>
    </row>
    <row r="201" spans="1:12" ht="15.75" x14ac:dyDescent="0.3">
      <c r="A201" s="22"/>
      <c r="B201" s="274"/>
      <c r="C201" s="302"/>
      <c r="D201" s="56"/>
      <c r="E201" s="22"/>
      <c r="F201" s="22"/>
      <c r="G201" s="22"/>
      <c r="H201" s="22"/>
      <c r="I201" s="22"/>
      <c r="J201" s="22"/>
      <c r="K201" s="22"/>
      <c r="L201" s="22"/>
    </row>
    <row r="202" spans="1:12" ht="15.75" x14ac:dyDescent="0.3">
      <c r="A202" s="22"/>
      <c r="B202" s="274"/>
      <c r="C202" s="303"/>
      <c r="D202" s="57"/>
      <c r="E202" s="22"/>
      <c r="F202" s="22"/>
      <c r="G202" s="22"/>
      <c r="H202" s="22"/>
      <c r="I202" s="22"/>
      <c r="J202" s="22"/>
      <c r="K202" s="22"/>
      <c r="L202" s="22"/>
    </row>
    <row r="203" spans="1:12" ht="15.75" x14ac:dyDescent="0.3">
      <c r="A203" s="22"/>
      <c r="B203" s="274"/>
      <c r="C203" s="303"/>
      <c r="D203" s="57"/>
      <c r="E203" s="22"/>
      <c r="F203" s="22"/>
      <c r="G203" s="22"/>
      <c r="H203" s="22"/>
      <c r="I203" s="22"/>
      <c r="J203" s="22"/>
      <c r="K203" s="22"/>
      <c r="L203" s="22"/>
    </row>
    <row r="204" spans="1:12" ht="15.75" x14ac:dyDescent="0.3">
      <c r="A204" s="22"/>
      <c r="B204" s="274"/>
      <c r="C204" s="303"/>
      <c r="D204" s="57"/>
      <c r="E204" s="22"/>
      <c r="F204" s="22"/>
      <c r="G204" s="22"/>
      <c r="H204" s="22"/>
      <c r="I204" s="22"/>
      <c r="J204" s="22"/>
      <c r="K204" s="22"/>
      <c r="L204" s="22"/>
    </row>
    <row r="205" spans="1:12" ht="15.75" x14ac:dyDescent="0.3">
      <c r="A205" s="22"/>
      <c r="B205" s="274"/>
      <c r="C205" s="303"/>
      <c r="D205" s="57"/>
      <c r="E205" s="22"/>
      <c r="F205" s="22"/>
      <c r="G205" s="22"/>
      <c r="H205" s="22"/>
      <c r="I205" s="22"/>
      <c r="J205" s="22"/>
      <c r="K205" s="22"/>
      <c r="L205" s="22"/>
    </row>
    <row r="206" spans="1:12" ht="15.75" x14ac:dyDescent="0.3">
      <c r="A206" s="22"/>
      <c r="B206" s="274"/>
      <c r="C206" s="303"/>
      <c r="D206" s="57"/>
      <c r="E206" s="22"/>
      <c r="F206" s="22"/>
      <c r="G206" s="22"/>
      <c r="H206" s="22"/>
      <c r="I206" s="22"/>
      <c r="J206" s="22"/>
      <c r="K206" s="22"/>
      <c r="L206" s="22"/>
    </row>
    <row r="207" spans="1:12" ht="15.75" x14ac:dyDescent="0.3">
      <c r="A207" s="22"/>
      <c r="B207" s="274"/>
      <c r="C207" s="303"/>
      <c r="D207" s="57"/>
      <c r="E207" s="22"/>
      <c r="F207" s="22"/>
      <c r="G207" s="22"/>
      <c r="H207" s="22"/>
      <c r="I207" s="22"/>
      <c r="J207" s="22"/>
      <c r="K207" s="22"/>
      <c r="L207" s="22"/>
    </row>
    <row r="208" spans="1:12" ht="15.75" x14ac:dyDescent="0.3">
      <c r="A208" s="22"/>
      <c r="B208" s="274"/>
      <c r="C208" s="303"/>
      <c r="D208" s="57"/>
      <c r="E208" s="22"/>
      <c r="F208" s="22"/>
      <c r="G208" s="22"/>
      <c r="H208" s="22"/>
      <c r="I208" s="22"/>
      <c r="J208" s="22"/>
      <c r="K208" s="22"/>
      <c r="L208" s="22"/>
    </row>
    <row r="209" spans="1:12" x14ac:dyDescent="0.25">
      <c r="A209" s="22"/>
      <c r="B209" s="260"/>
      <c r="C209" s="304"/>
      <c r="D209" s="302"/>
      <c r="E209" s="22"/>
      <c r="F209" s="22"/>
      <c r="G209" s="22"/>
      <c r="H209" s="22"/>
      <c r="I209" s="22"/>
      <c r="J209" s="22"/>
      <c r="K209" s="22"/>
      <c r="L209" s="22"/>
    </row>
    <row r="210" spans="1:12" x14ac:dyDescent="0.25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</row>
    <row r="211" spans="1:12" x14ac:dyDescent="0.25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</row>
    <row r="212" spans="1:12" x14ac:dyDescent="0.25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</row>
    <row r="213" spans="1:12" x14ac:dyDescent="0.25">
      <c r="A213" s="22"/>
      <c r="B213" s="305" t="s">
        <v>53</v>
      </c>
      <c r="C213" s="22"/>
      <c r="D213" s="306" t="s">
        <v>54</v>
      </c>
      <c r="E213" s="306"/>
      <c r="F213" s="306"/>
      <c r="G213" s="260" t="s">
        <v>55</v>
      </c>
      <c r="H213" s="22"/>
      <c r="I213" s="22" t="s">
        <v>59</v>
      </c>
      <c r="J213" s="22"/>
      <c r="K213" s="22"/>
      <c r="L213" s="22"/>
    </row>
    <row r="214" spans="1:12" x14ac:dyDescent="0.25">
      <c r="A214" s="22"/>
      <c r="B214" s="22"/>
      <c r="C214" s="22"/>
      <c r="D214" s="380" t="s">
        <v>56</v>
      </c>
      <c r="E214" s="380"/>
      <c r="F214" s="380"/>
      <c r="G214" s="260"/>
      <c r="H214" s="260"/>
      <c r="I214" s="260" t="s">
        <v>156</v>
      </c>
      <c r="J214" s="260"/>
      <c r="K214" s="260"/>
      <c r="L214" s="260"/>
    </row>
    <row r="215" spans="1:12" x14ac:dyDescent="0.25">
      <c r="A215" s="22"/>
      <c r="B215" s="22"/>
      <c r="C215" s="22"/>
      <c r="D215" s="380" t="s">
        <v>57</v>
      </c>
      <c r="E215" s="380"/>
      <c r="F215" s="380"/>
      <c r="G215" s="260"/>
      <c r="H215" s="260"/>
      <c r="I215" s="260" t="s">
        <v>157</v>
      </c>
      <c r="J215" s="260"/>
      <c r="K215" s="260"/>
      <c r="L215" s="260"/>
    </row>
    <row r="216" spans="1:12" x14ac:dyDescent="0.25">
      <c r="A216" s="22"/>
      <c r="B216" s="22"/>
      <c r="C216" s="22"/>
      <c r="D216" s="307"/>
      <c r="E216" s="307"/>
      <c r="F216" s="22"/>
      <c r="G216" s="22"/>
      <c r="H216" s="260"/>
      <c r="I216" s="260"/>
      <c r="J216" s="260"/>
      <c r="K216" s="22"/>
      <c r="L216" s="22"/>
    </row>
    <row r="217" spans="1:12" x14ac:dyDescent="0.25">
      <c r="A217" s="22"/>
      <c r="B217" s="305" t="s">
        <v>58</v>
      </c>
      <c r="C217" s="22"/>
      <c r="D217" s="260" t="s">
        <v>205</v>
      </c>
      <c r="E217" s="22"/>
      <c r="F217" s="22"/>
      <c r="G217" s="22"/>
      <c r="H217" s="308"/>
      <c r="I217" s="308"/>
      <c r="J217" s="308"/>
      <c r="K217" s="381"/>
      <c r="L217" s="381"/>
    </row>
    <row r="218" spans="1:12" x14ac:dyDescent="0.25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</row>
    <row r="219" spans="1:12" x14ac:dyDescent="0.25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</row>
    <row r="220" spans="1:12" x14ac:dyDescent="0.25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</row>
    <row r="221" spans="1:12" x14ac:dyDescent="0.25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</row>
    <row r="222" spans="1:12" x14ac:dyDescent="0.25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</row>
    <row r="223" spans="1:12" x14ac:dyDescent="0.25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</row>
    <row r="224" spans="1:12" x14ac:dyDescent="0.25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</row>
    <row r="225" spans="1:12" x14ac:dyDescent="0.25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</row>
    <row r="226" spans="1:12" x14ac:dyDescent="0.25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</row>
    <row r="227" spans="1:12" x14ac:dyDescent="0.25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</row>
    <row r="228" spans="1:12" x14ac:dyDescent="0.25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</row>
    <row r="229" spans="1:12" x14ac:dyDescent="0.25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</row>
    <row r="230" spans="1:12" x14ac:dyDescent="0.25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</row>
    <row r="231" spans="1:12" x14ac:dyDescent="0.25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</row>
    <row r="232" spans="1:12" x14ac:dyDescent="0.25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</row>
  </sheetData>
  <mergeCells count="29">
    <mergeCell ref="C168:D168"/>
    <mergeCell ref="D214:F214"/>
    <mergeCell ref="D215:F215"/>
    <mergeCell ref="K217:L217"/>
    <mergeCell ref="A111:L111"/>
    <mergeCell ref="C112:D112"/>
    <mergeCell ref="E112:F112"/>
    <mergeCell ref="G112:H112"/>
    <mergeCell ref="I112:J112"/>
    <mergeCell ref="K112:L112"/>
    <mergeCell ref="N15:O15"/>
    <mergeCell ref="P15:Q15"/>
    <mergeCell ref="R15:S15"/>
    <mergeCell ref="A56:L56"/>
    <mergeCell ref="C57:D57"/>
    <mergeCell ref="E57:F57"/>
    <mergeCell ref="G57:H57"/>
    <mergeCell ref="I57:J57"/>
    <mergeCell ref="K57:L57"/>
    <mergeCell ref="C15:D15"/>
    <mergeCell ref="E15:F15"/>
    <mergeCell ref="G15:H15"/>
    <mergeCell ref="I15:J15"/>
    <mergeCell ref="K15:L15"/>
    <mergeCell ref="K8:L8"/>
    <mergeCell ref="A10:L10"/>
    <mergeCell ref="A11:L11"/>
    <mergeCell ref="A12:L12"/>
    <mergeCell ref="A14:L14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5"/>
  <sheetViews>
    <sheetView topLeftCell="A13" workbookViewId="0">
      <selection activeCell="A111" sqref="A111:L111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331" t="s">
        <v>159</v>
      </c>
      <c r="J8" s="332"/>
    </row>
    <row r="9" spans="1:10" ht="5.25" customHeight="1" x14ac:dyDescent="0.25"/>
    <row r="10" spans="1:10" x14ac:dyDescent="0.25">
      <c r="A10" s="333" t="s">
        <v>1</v>
      </c>
      <c r="B10" s="333"/>
      <c r="C10" s="333"/>
      <c r="D10" s="333"/>
      <c r="E10" s="333"/>
      <c r="F10" s="333"/>
      <c r="G10" s="333"/>
      <c r="H10" s="333"/>
      <c r="I10" s="333"/>
      <c r="J10" s="333"/>
    </row>
    <row r="11" spans="1:10" x14ac:dyDescent="0.25">
      <c r="A11" s="334" t="s">
        <v>2</v>
      </c>
      <c r="B11" s="334"/>
      <c r="C11" s="334"/>
      <c r="D11" s="334"/>
      <c r="E11" s="334"/>
      <c r="F11" s="334"/>
      <c r="G11" s="334"/>
      <c r="H11" s="334"/>
      <c r="I11" s="334"/>
      <c r="J11" s="334"/>
    </row>
    <row r="12" spans="1:10" x14ac:dyDescent="0.25">
      <c r="A12" s="335" t="s">
        <v>3</v>
      </c>
      <c r="B12" s="334"/>
      <c r="C12" s="334"/>
      <c r="D12" s="334"/>
      <c r="E12" s="334"/>
      <c r="F12" s="334"/>
      <c r="G12" s="334"/>
      <c r="H12" s="334"/>
      <c r="I12" s="334"/>
      <c r="J12" s="334"/>
    </row>
    <row r="13" spans="1:10" ht="4.5" customHeight="1" x14ac:dyDescent="0.25">
      <c r="A13" s="273"/>
      <c r="B13" s="273"/>
      <c r="C13" s="273"/>
      <c r="D13" s="273"/>
      <c r="E13" s="273"/>
      <c r="F13" s="273"/>
      <c r="G13" s="273"/>
      <c r="H13" s="273"/>
      <c r="I13" s="273"/>
      <c r="J13" s="273"/>
    </row>
    <row r="14" spans="1:10" ht="16.5" hidden="1" thickBot="1" x14ac:dyDescent="0.3">
      <c r="A14" s="336" t="s">
        <v>60</v>
      </c>
      <c r="B14" s="336"/>
      <c r="C14" s="336"/>
      <c r="D14" s="336"/>
      <c r="E14" s="336"/>
      <c r="F14" s="336"/>
      <c r="G14" s="336"/>
      <c r="H14" s="336"/>
      <c r="I14" s="336"/>
      <c r="J14" s="336"/>
    </row>
    <row r="15" spans="1:10" ht="30.75" hidden="1" customHeight="1" thickBot="1" x14ac:dyDescent="0.35">
      <c r="A15" s="2" t="s">
        <v>4</v>
      </c>
      <c r="B15" s="3" t="s">
        <v>5</v>
      </c>
      <c r="C15" s="343" t="s">
        <v>6</v>
      </c>
      <c r="D15" s="344"/>
      <c r="E15" s="343" t="s">
        <v>7</v>
      </c>
      <c r="F15" s="345"/>
      <c r="G15" s="343" t="s">
        <v>8</v>
      </c>
      <c r="H15" s="344"/>
      <c r="I15" s="343" t="s">
        <v>9</v>
      </c>
      <c r="J15" s="344"/>
    </row>
    <row r="16" spans="1:10" ht="15.75" hidden="1" x14ac:dyDescent="0.3">
      <c r="A16" s="4"/>
      <c r="B16" s="5"/>
      <c r="C16" s="6" t="s">
        <v>11</v>
      </c>
      <c r="D16" s="6" t="s">
        <v>12</v>
      </c>
      <c r="E16" s="6" t="s">
        <v>11</v>
      </c>
      <c r="F16" s="6" t="s">
        <v>12</v>
      </c>
      <c r="G16" s="6" t="s">
        <v>11</v>
      </c>
      <c r="H16" s="6" t="s">
        <v>12</v>
      </c>
      <c r="I16" s="6" t="s">
        <v>11</v>
      </c>
      <c r="J16" s="6" t="s">
        <v>12</v>
      </c>
    </row>
    <row r="17" spans="1:10" ht="15.75" hidden="1" x14ac:dyDescent="0.3">
      <c r="A17" s="7"/>
      <c r="B17" s="5" t="s">
        <v>13</v>
      </c>
      <c r="C17" s="8">
        <v>1764858.42</v>
      </c>
      <c r="D17" s="8">
        <v>1492317.42</v>
      </c>
      <c r="E17" s="8">
        <v>1764858.42</v>
      </c>
      <c r="F17" s="8">
        <v>1792563.63</v>
      </c>
      <c r="G17" s="8">
        <v>1764858.42</v>
      </c>
      <c r="H17" s="8">
        <v>1578007.92</v>
      </c>
      <c r="I17" s="8">
        <v>1764858.42</v>
      </c>
      <c r="J17" s="8">
        <v>1803793.55</v>
      </c>
    </row>
    <row r="18" spans="1:10" ht="15.75" hidden="1" x14ac:dyDescent="0.3">
      <c r="A18" s="31"/>
      <c r="B18" s="5"/>
      <c r="C18" s="32"/>
      <c r="D18" s="31"/>
      <c r="E18" s="49"/>
      <c r="F18" s="49"/>
      <c r="G18" s="31"/>
      <c r="H18" s="49"/>
      <c r="I18" s="31"/>
      <c r="J18" s="49"/>
    </row>
    <row r="19" spans="1:10" ht="15.75" hidden="1" x14ac:dyDescent="0.3">
      <c r="A19" s="31"/>
      <c r="B19" s="5" t="s">
        <v>14</v>
      </c>
      <c r="C19" s="8">
        <f t="shared" ref="C19:J19" si="0">+C27+C43</f>
        <v>2818474.9200000004</v>
      </c>
      <c r="D19" s="8">
        <f t="shared" si="0"/>
        <v>0</v>
      </c>
      <c r="E19" s="8">
        <f t="shared" si="0"/>
        <v>2818474.9200000004</v>
      </c>
      <c r="F19" s="8">
        <f t="shared" si="0"/>
        <v>67111.01999999999</v>
      </c>
      <c r="G19" s="8">
        <f t="shared" si="0"/>
        <v>2818474.9200000004</v>
      </c>
      <c r="H19" s="8">
        <f t="shared" si="0"/>
        <v>58543.64</v>
      </c>
      <c r="I19" s="8">
        <f t="shared" si="0"/>
        <v>2818474.9200000004</v>
      </c>
      <c r="J19" s="8">
        <f t="shared" si="0"/>
        <v>3743927.3</v>
      </c>
    </row>
    <row r="20" spans="1:10" hidden="1" x14ac:dyDescent="0.25">
      <c r="A20" s="35"/>
      <c r="B20" s="15" t="s">
        <v>15</v>
      </c>
      <c r="C20" s="27">
        <v>62500</v>
      </c>
      <c r="D20" s="27"/>
      <c r="E20" s="27">
        <v>62500</v>
      </c>
      <c r="F20" s="27">
        <v>56112.02</v>
      </c>
      <c r="G20" s="27">
        <v>62500</v>
      </c>
      <c r="H20" s="27"/>
      <c r="I20" s="27">
        <v>62500</v>
      </c>
      <c r="J20" s="27">
        <v>68083.009999999995</v>
      </c>
    </row>
    <row r="21" spans="1:10" hidden="1" x14ac:dyDescent="0.25">
      <c r="A21" s="35"/>
      <c r="B21" s="15" t="s">
        <v>16</v>
      </c>
      <c r="C21" s="27">
        <v>7500</v>
      </c>
      <c r="D21" s="27"/>
      <c r="E21" s="27">
        <v>7500</v>
      </c>
      <c r="F21" s="27">
        <v>10999</v>
      </c>
      <c r="G21" s="27">
        <v>7500</v>
      </c>
      <c r="H21" s="27">
        <v>11011</v>
      </c>
      <c r="I21" s="27">
        <v>7500</v>
      </c>
      <c r="J21" s="27">
        <v>10992</v>
      </c>
    </row>
    <row r="22" spans="1:10" hidden="1" x14ac:dyDescent="0.25">
      <c r="A22" s="35"/>
      <c r="B22" s="15" t="s">
        <v>17</v>
      </c>
      <c r="C22" s="27">
        <v>8133.97</v>
      </c>
      <c r="D22" s="27"/>
      <c r="E22" s="27">
        <v>8133.97</v>
      </c>
      <c r="F22" s="27"/>
      <c r="G22" s="27">
        <v>8133.97</v>
      </c>
      <c r="H22" s="27"/>
      <c r="I22" s="27">
        <v>8133.97</v>
      </c>
      <c r="J22" s="27">
        <v>4358</v>
      </c>
    </row>
    <row r="23" spans="1:10" hidden="1" x14ac:dyDescent="0.25">
      <c r="A23" s="35"/>
      <c r="B23" s="15" t="s">
        <v>18</v>
      </c>
      <c r="C23" s="27">
        <v>33333.33</v>
      </c>
      <c r="D23" s="27"/>
      <c r="E23" s="27">
        <v>33333.33</v>
      </c>
      <c r="F23" s="27"/>
      <c r="G23" s="27">
        <v>33333.33</v>
      </c>
      <c r="H23" s="27"/>
      <c r="I23" s="27">
        <v>33333.33</v>
      </c>
      <c r="J23" s="27">
        <v>45020</v>
      </c>
    </row>
    <row r="24" spans="1:10" hidden="1" x14ac:dyDescent="0.25">
      <c r="A24" s="35"/>
      <c r="B24" s="15" t="s">
        <v>20</v>
      </c>
      <c r="C24" s="27">
        <v>165141.75</v>
      </c>
      <c r="D24" s="27"/>
      <c r="E24" s="27">
        <v>165141.75</v>
      </c>
      <c r="F24" s="27"/>
      <c r="G24" s="27">
        <v>165141.75</v>
      </c>
      <c r="H24" s="27">
        <v>1000</v>
      </c>
      <c r="I24" s="27">
        <v>165141.75</v>
      </c>
      <c r="J24" s="27">
        <v>26842.86</v>
      </c>
    </row>
    <row r="25" spans="1:10" hidden="1" x14ac:dyDescent="0.25">
      <c r="A25" s="35"/>
      <c r="B25" s="15" t="s">
        <v>21</v>
      </c>
      <c r="C25" s="27">
        <v>40000</v>
      </c>
      <c r="D25" s="27"/>
      <c r="E25" s="27">
        <v>40000</v>
      </c>
      <c r="F25" s="27"/>
      <c r="G25" s="27">
        <v>40000</v>
      </c>
      <c r="H25" s="27"/>
      <c r="I25" s="27">
        <v>40000</v>
      </c>
      <c r="J25" s="27">
        <v>76240</v>
      </c>
    </row>
    <row r="26" spans="1:10" hidden="1" x14ac:dyDescent="0.25">
      <c r="A26" s="35"/>
      <c r="B26" s="15" t="s">
        <v>22</v>
      </c>
      <c r="C26" s="27">
        <v>26305.03</v>
      </c>
      <c r="D26" s="27"/>
      <c r="E26" s="27">
        <v>26305.03</v>
      </c>
      <c r="F26" s="27"/>
      <c r="G26" s="27">
        <v>26305.03</v>
      </c>
      <c r="H26" s="27">
        <v>46532.639999999999</v>
      </c>
      <c r="I26" s="27">
        <v>26305.03</v>
      </c>
      <c r="J26" s="27">
        <v>55063.68</v>
      </c>
    </row>
    <row r="27" spans="1:10" ht="16.5" hidden="1" thickBot="1" x14ac:dyDescent="0.35">
      <c r="A27" s="35"/>
      <c r="B27" s="17" t="s">
        <v>23</v>
      </c>
      <c r="C27" s="36">
        <f t="shared" ref="C27:J27" si="1">SUM(C20:C26)</f>
        <v>342914.07999999996</v>
      </c>
      <c r="D27" s="36">
        <f t="shared" si="1"/>
        <v>0</v>
      </c>
      <c r="E27" s="36">
        <f t="shared" si="1"/>
        <v>342914.07999999996</v>
      </c>
      <c r="F27" s="36">
        <f t="shared" si="1"/>
        <v>67111.01999999999</v>
      </c>
      <c r="G27" s="36">
        <f t="shared" si="1"/>
        <v>342914.07999999996</v>
      </c>
      <c r="H27" s="36">
        <f t="shared" si="1"/>
        <v>58543.64</v>
      </c>
      <c r="I27" s="36">
        <f t="shared" si="1"/>
        <v>342914.07999999996</v>
      </c>
      <c r="J27" s="36">
        <f t="shared" si="1"/>
        <v>286599.55</v>
      </c>
    </row>
    <row r="28" spans="1:10" ht="15.75" hidden="1" x14ac:dyDescent="0.3">
      <c r="A28" s="35"/>
      <c r="B28" s="18" t="s">
        <v>24</v>
      </c>
      <c r="C28" s="37"/>
      <c r="D28" s="37"/>
      <c r="E28" s="37"/>
      <c r="F28" s="37"/>
      <c r="G28" s="37"/>
      <c r="H28" s="37"/>
      <c r="I28" s="37"/>
      <c r="J28" s="37"/>
    </row>
    <row r="29" spans="1:10" hidden="1" x14ac:dyDescent="0.25">
      <c r="A29" s="35"/>
      <c r="B29" s="15" t="s">
        <v>25</v>
      </c>
      <c r="C29" s="27">
        <v>60936.45</v>
      </c>
      <c r="D29" s="27"/>
      <c r="E29" s="27">
        <v>60936.45</v>
      </c>
      <c r="F29" s="27"/>
      <c r="G29" s="27">
        <v>60936.45</v>
      </c>
      <c r="H29" s="27"/>
      <c r="I29" s="27">
        <v>60936.45</v>
      </c>
      <c r="J29" s="27">
        <v>202940.25</v>
      </c>
    </row>
    <row r="30" spans="1:10" hidden="1" x14ac:dyDescent="0.25">
      <c r="A30" s="35"/>
      <c r="B30" s="15" t="s">
        <v>26</v>
      </c>
      <c r="C30" s="27">
        <v>600</v>
      </c>
      <c r="D30" s="27"/>
      <c r="E30" s="27">
        <v>600</v>
      </c>
      <c r="F30" s="27"/>
      <c r="G30" s="27">
        <v>600</v>
      </c>
      <c r="H30" s="27"/>
      <c r="I30" s="27">
        <v>600</v>
      </c>
      <c r="J30" s="27"/>
    </row>
    <row r="31" spans="1:10" hidden="1" x14ac:dyDescent="0.25">
      <c r="A31" s="35"/>
      <c r="B31" s="15" t="s">
        <v>49</v>
      </c>
      <c r="C31" s="27">
        <v>945.42</v>
      </c>
      <c r="D31" s="27"/>
      <c r="E31" s="27">
        <v>945.42</v>
      </c>
      <c r="F31" s="27"/>
      <c r="G31" s="27">
        <v>945.42</v>
      </c>
      <c r="H31" s="27"/>
      <c r="I31" s="27">
        <v>945.42</v>
      </c>
      <c r="J31" s="27"/>
    </row>
    <row r="32" spans="1:10" hidden="1" x14ac:dyDescent="0.25">
      <c r="A32" s="35"/>
      <c r="B32" s="15" t="s">
        <v>27</v>
      </c>
      <c r="C32" s="27">
        <v>169652.57</v>
      </c>
      <c r="D32" s="27"/>
      <c r="E32" s="27">
        <v>169652.57</v>
      </c>
      <c r="F32" s="27"/>
      <c r="G32" s="27">
        <v>169652.57</v>
      </c>
      <c r="H32" s="27"/>
      <c r="I32" s="27">
        <v>169652.57</v>
      </c>
      <c r="J32" s="27">
        <v>178282.05</v>
      </c>
    </row>
    <row r="33" spans="1:10" hidden="1" x14ac:dyDescent="0.25">
      <c r="A33" s="35"/>
      <c r="B33" s="15" t="s">
        <v>28</v>
      </c>
      <c r="C33" s="27">
        <v>912</v>
      </c>
      <c r="D33" s="27"/>
      <c r="E33" s="27">
        <v>912</v>
      </c>
      <c r="F33" s="27"/>
      <c r="G33" s="27">
        <v>912</v>
      </c>
      <c r="H33" s="27"/>
      <c r="I33" s="27">
        <v>912</v>
      </c>
      <c r="J33" s="27"/>
    </row>
    <row r="34" spans="1:10" hidden="1" x14ac:dyDescent="0.25">
      <c r="A34" s="35"/>
      <c r="B34" s="15" t="s">
        <v>29</v>
      </c>
      <c r="C34" s="27">
        <v>427229.65</v>
      </c>
      <c r="D34" s="27"/>
      <c r="E34" s="27">
        <v>427229.65</v>
      </c>
      <c r="F34" s="27"/>
      <c r="G34" s="27">
        <v>427229.65</v>
      </c>
      <c r="H34" s="27"/>
      <c r="I34" s="27">
        <v>427229.65</v>
      </c>
      <c r="J34" s="27">
        <v>1425199.8</v>
      </c>
    </row>
    <row r="35" spans="1:10" hidden="1" x14ac:dyDescent="0.25">
      <c r="A35" s="35"/>
      <c r="B35" s="15" t="s">
        <v>30</v>
      </c>
      <c r="C35" s="27">
        <v>100</v>
      </c>
      <c r="D35" s="27"/>
      <c r="E35" s="27">
        <v>100</v>
      </c>
      <c r="F35" s="27"/>
      <c r="G35" s="27">
        <v>100</v>
      </c>
      <c r="H35" s="27"/>
      <c r="I35" s="27">
        <v>100</v>
      </c>
      <c r="J35" s="27"/>
    </row>
    <row r="36" spans="1:10" hidden="1" x14ac:dyDescent="0.25">
      <c r="A36" s="35"/>
      <c r="B36" s="15" t="s">
        <v>31</v>
      </c>
      <c r="C36" s="27">
        <v>13579.7</v>
      </c>
      <c r="D36" s="27"/>
      <c r="E36" s="27">
        <v>13579.7</v>
      </c>
      <c r="F36" s="27"/>
      <c r="G36" s="27">
        <v>13579.7</v>
      </c>
      <c r="H36" s="27"/>
      <c r="I36" s="27">
        <v>13579.7</v>
      </c>
      <c r="J36" s="27">
        <v>75162.240000000005</v>
      </c>
    </row>
    <row r="37" spans="1:10" hidden="1" x14ac:dyDescent="0.25">
      <c r="A37" s="35"/>
      <c r="B37" s="15" t="s">
        <v>33</v>
      </c>
      <c r="C37" s="27">
        <v>310</v>
      </c>
      <c r="D37" s="27"/>
      <c r="E37" s="27">
        <v>310</v>
      </c>
      <c r="F37" s="27"/>
      <c r="G37" s="27">
        <v>310</v>
      </c>
      <c r="H37" s="27"/>
      <c r="I37" s="27">
        <v>310</v>
      </c>
      <c r="J37" s="27"/>
    </row>
    <row r="38" spans="1:10" hidden="1" x14ac:dyDescent="0.25">
      <c r="A38" s="35"/>
      <c r="B38" s="15" t="s">
        <v>34</v>
      </c>
      <c r="C38" s="27">
        <v>10809.43</v>
      </c>
      <c r="D38" s="27"/>
      <c r="E38" s="27">
        <v>10809.43</v>
      </c>
      <c r="F38" s="27"/>
      <c r="G38" s="27">
        <v>10809.43</v>
      </c>
      <c r="H38" s="27"/>
      <c r="I38" s="27">
        <v>10809.43</v>
      </c>
      <c r="J38" s="27">
        <v>14528.6</v>
      </c>
    </row>
    <row r="39" spans="1:10" hidden="1" x14ac:dyDescent="0.25">
      <c r="A39" s="35"/>
      <c r="B39" s="15" t="s">
        <v>35</v>
      </c>
      <c r="C39" s="27">
        <v>1780006.32</v>
      </c>
      <c r="D39" s="27"/>
      <c r="E39" s="27">
        <v>1780006.32</v>
      </c>
      <c r="F39" s="27"/>
      <c r="G39" s="27">
        <v>1780006.32</v>
      </c>
      <c r="H39" s="27"/>
      <c r="I39" s="27">
        <v>1780006.32</v>
      </c>
      <c r="J39" s="27">
        <v>1545914.81</v>
      </c>
    </row>
    <row r="40" spans="1:10" hidden="1" x14ac:dyDescent="0.25">
      <c r="A40" s="35"/>
      <c r="B40" s="15" t="s">
        <v>36</v>
      </c>
      <c r="C40" s="27">
        <v>2208.6999999999998</v>
      </c>
      <c r="D40" s="27"/>
      <c r="E40" s="27">
        <v>2208.6999999999998</v>
      </c>
      <c r="F40" s="27"/>
      <c r="G40" s="27">
        <v>2208.6999999999998</v>
      </c>
      <c r="H40" s="27"/>
      <c r="I40" s="27">
        <v>2208.6999999999998</v>
      </c>
      <c r="J40" s="27">
        <v>15300</v>
      </c>
    </row>
    <row r="41" spans="1:10" hidden="1" x14ac:dyDescent="0.25">
      <c r="A41" s="35"/>
      <c r="B41" s="15" t="s">
        <v>37</v>
      </c>
      <c r="C41" s="27">
        <v>8105.1</v>
      </c>
      <c r="D41" s="27"/>
      <c r="E41" s="27">
        <v>8105.1</v>
      </c>
      <c r="F41" s="27"/>
      <c r="G41" s="27">
        <v>8105.1</v>
      </c>
      <c r="H41" s="27"/>
      <c r="I41" s="27">
        <v>8105.1</v>
      </c>
      <c r="J41" s="27"/>
    </row>
    <row r="42" spans="1:10" hidden="1" x14ac:dyDescent="0.25">
      <c r="A42" s="35"/>
      <c r="B42" s="15" t="s">
        <v>38</v>
      </c>
      <c r="C42" s="27">
        <v>165.5</v>
      </c>
      <c r="D42" s="27"/>
      <c r="E42" s="27">
        <v>165.5</v>
      </c>
      <c r="F42" s="27"/>
      <c r="G42" s="27">
        <v>165.5</v>
      </c>
      <c r="H42" s="27"/>
      <c r="I42" s="27">
        <v>165.5</v>
      </c>
      <c r="J42" s="27"/>
    </row>
    <row r="43" spans="1:10" ht="16.5" hidden="1" thickBot="1" x14ac:dyDescent="0.35">
      <c r="A43" s="35"/>
      <c r="B43" s="20" t="s">
        <v>39</v>
      </c>
      <c r="C43" s="36">
        <f t="shared" ref="C43:J43" si="2">SUM(C29:C42)</f>
        <v>2475560.8400000003</v>
      </c>
      <c r="D43" s="36">
        <f t="shared" si="2"/>
        <v>0</v>
      </c>
      <c r="E43" s="36">
        <f t="shared" si="2"/>
        <v>2475560.8400000003</v>
      </c>
      <c r="F43" s="36">
        <f t="shared" si="2"/>
        <v>0</v>
      </c>
      <c r="G43" s="36">
        <f t="shared" si="2"/>
        <v>2475560.8400000003</v>
      </c>
      <c r="H43" s="36">
        <f t="shared" si="2"/>
        <v>0</v>
      </c>
      <c r="I43" s="36">
        <f t="shared" si="2"/>
        <v>2475560.8400000003</v>
      </c>
      <c r="J43" s="36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336" t="s">
        <v>61</v>
      </c>
      <c r="B46" s="336"/>
      <c r="C46" s="336"/>
      <c r="D46" s="336"/>
      <c r="E46" s="336"/>
      <c r="F46" s="336"/>
      <c r="G46" s="336"/>
      <c r="H46" s="336"/>
      <c r="I46" s="336"/>
      <c r="J46" s="336"/>
    </row>
    <row r="47" spans="1:10" ht="28.5" hidden="1" customHeight="1" x14ac:dyDescent="0.25">
      <c r="A47" s="98" t="s">
        <v>4</v>
      </c>
      <c r="B47" s="50" t="s">
        <v>62</v>
      </c>
      <c r="C47" s="351" t="s">
        <v>63</v>
      </c>
      <c r="D47" s="352"/>
      <c r="E47" s="351" t="s">
        <v>64</v>
      </c>
      <c r="F47" s="353"/>
      <c r="G47" s="277" t="s">
        <v>65</v>
      </c>
      <c r="H47" s="278"/>
      <c r="I47" s="278"/>
      <c r="J47" s="278"/>
    </row>
    <row r="48" spans="1:10" hidden="1" x14ac:dyDescent="0.25">
      <c r="A48" s="275"/>
      <c r="B48" s="51" t="s">
        <v>66</v>
      </c>
      <c r="C48" s="275" t="s">
        <v>67</v>
      </c>
      <c r="D48" s="275" t="s">
        <v>68</v>
      </c>
      <c r="E48" s="275" t="s">
        <v>67</v>
      </c>
      <c r="F48" s="275" t="s">
        <v>68</v>
      </c>
      <c r="G48" s="275" t="s">
        <v>67</v>
      </c>
      <c r="H48" s="275" t="s">
        <v>68</v>
      </c>
      <c r="I48" s="275"/>
      <c r="J48" s="275"/>
    </row>
    <row r="49" spans="1:10" hidden="1" x14ac:dyDescent="0.25">
      <c r="A49" s="39"/>
      <c r="B49" s="39"/>
      <c r="C49" s="39"/>
      <c r="D49" s="39"/>
      <c r="E49" s="39"/>
      <c r="F49" s="39"/>
      <c r="G49" s="39"/>
      <c r="H49" s="39"/>
      <c r="I49" s="39"/>
      <c r="J49" s="39"/>
    </row>
    <row r="50" spans="1:10" hidden="1" x14ac:dyDescent="0.25">
      <c r="A50" s="39"/>
      <c r="B50" s="39"/>
      <c r="C50" s="39"/>
      <c r="D50" s="39"/>
      <c r="E50" s="39"/>
      <c r="F50" s="39"/>
      <c r="G50" s="39"/>
      <c r="H50" s="39"/>
      <c r="I50" s="39"/>
      <c r="J50" s="39"/>
    </row>
    <row r="51" spans="1:10" hidden="1" x14ac:dyDescent="0.25">
      <c r="A51" s="39"/>
      <c r="B51" s="51" t="s">
        <v>69</v>
      </c>
      <c r="C51" s="39"/>
      <c r="D51" s="39"/>
      <c r="E51" s="39"/>
      <c r="F51" s="39"/>
      <c r="G51" s="39"/>
      <c r="H51" s="39"/>
      <c r="I51" s="39"/>
      <c r="J51" s="39"/>
    </row>
    <row r="52" spans="1:10" hidden="1" x14ac:dyDescent="0.25">
      <c r="A52" s="39"/>
      <c r="B52" s="39" t="s">
        <v>70</v>
      </c>
      <c r="C52" s="39"/>
      <c r="D52" s="39"/>
      <c r="E52" s="39"/>
      <c r="F52" s="39"/>
      <c r="G52" s="39"/>
      <c r="H52" s="39"/>
      <c r="I52" s="39"/>
      <c r="J52" s="39"/>
    </row>
    <row r="53" spans="1:10" hidden="1" x14ac:dyDescent="0.25">
      <c r="A53" s="39"/>
      <c r="B53" s="39"/>
      <c r="C53" s="39"/>
      <c r="D53" s="39"/>
      <c r="E53" s="39"/>
      <c r="F53" s="39"/>
      <c r="G53" s="39"/>
      <c r="H53" s="39"/>
      <c r="I53" s="39"/>
      <c r="J53" s="39"/>
    </row>
    <row r="54" spans="1:10" hidden="1" x14ac:dyDescent="0.25">
      <c r="A54" s="39"/>
      <c r="B54" s="39"/>
      <c r="C54" s="39"/>
      <c r="D54" s="39"/>
      <c r="E54" s="39"/>
      <c r="F54" s="39"/>
      <c r="G54" s="39"/>
      <c r="H54" s="39"/>
      <c r="I54" s="39"/>
      <c r="J54" s="39"/>
    </row>
    <row r="55" spans="1:10" hidden="1" x14ac:dyDescent="0.25">
      <c r="A55" s="39"/>
      <c r="B55" s="39"/>
      <c r="C55" s="39"/>
      <c r="D55" s="39"/>
      <c r="E55" s="39"/>
      <c r="F55" s="39"/>
      <c r="G55" s="39"/>
      <c r="H55" s="39"/>
      <c r="I55" s="39"/>
      <c r="J55" s="39"/>
    </row>
    <row r="56" spans="1:10" hidden="1" x14ac:dyDescent="0.25">
      <c r="A56" s="39"/>
      <c r="B56" s="39"/>
      <c r="C56" s="39"/>
      <c r="D56" s="39"/>
      <c r="E56" s="39"/>
      <c r="F56" s="39"/>
      <c r="G56" s="39"/>
      <c r="H56" s="39"/>
      <c r="I56" s="39"/>
      <c r="J56" s="39"/>
    </row>
    <row r="57" spans="1:10" hidden="1" x14ac:dyDescent="0.25">
      <c r="A57" s="39"/>
      <c r="B57" s="39"/>
      <c r="C57" s="39"/>
      <c r="D57" s="39"/>
      <c r="E57" s="39"/>
      <c r="F57" s="39"/>
      <c r="G57" s="39"/>
      <c r="H57" s="39"/>
      <c r="I57" s="39"/>
      <c r="J57" s="39"/>
    </row>
    <row r="58" spans="1:10" hidden="1" x14ac:dyDescent="0.25">
      <c r="A58" s="39"/>
      <c r="B58" s="39"/>
      <c r="C58" s="39"/>
      <c r="D58" s="39"/>
      <c r="E58" s="39"/>
      <c r="F58" s="39"/>
      <c r="G58" s="39"/>
      <c r="H58" s="39"/>
      <c r="I58" s="39"/>
      <c r="J58" s="39"/>
    </row>
    <row r="59" spans="1:10" hidden="1" x14ac:dyDescent="0.25">
      <c r="A59" s="39"/>
      <c r="B59" s="39"/>
      <c r="C59" s="39"/>
      <c r="D59" s="39"/>
      <c r="E59" s="39"/>
      <c r="F59" s="39"/>
      <c r="G59" s="39"/>
      <c r="H59" s="39"/>
      <c r="I59" s="39"/>
      <c r="J59" s="39"/>
    </row>
    <row r="60" spans="1:10" hidden="1" x14ac:dyDescent="0.25">
      <c r="A60" s="354" t="s">
        <v>71</v>
      </c>
      <c r="B60" s="354"/>
      <c r="C60" s="39"/>
      <c r="D60" s="39"/>
      <c r="E60" s="39"/>
      <c r="F60" s="39"/>
      <c r="G60" s="39"/>
      <c r="H60" s="39"/>
      <c r="I60" s="39"/>
      <c r="J60" s="39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336" t="s">
        <v>72</v>
      </c>
      <c r="B73" s="336"/>
      <c r="C73" s="336"/>
      <c r="D73" s="336"/>
      <c r="E73" s="336"/>
      <c r="F73" s="336"/>
      <c r="G73" s="336"/>
      <c r="H73" s="336"/>
      <c r="I73" s="336"/>
      <c r="J73" s="336"/>
    </row>
    <row r="74" spans="1:10" ht="16.5" hidden="1" customHeight="1" thickBot="1" x14ac:dyDescent="0.35">
      <c r="A74" s="2" t="s">
        <v>4</v>
      </c>
      <c r="B74" s="3" t="s">
        <v>5</v>
      </c>
      <c r="C74" s="343" t="s">
        <v>41</v>
      </c>
      <c r="D74" s="344"/>
      <c r="E74" s="343" t="s">
        <v>42</v>
      </c>
      <c r="F74" s="345"/>
      <c r="G74" s="343" t="s">
        <v>43</v>
      </c>
      <c r="H74" s="344"/>
      <c r="I74" s="343" t="s">
        <v>44</v>
      </c>
      <c r="J74" s="344"/>
    </row>
    <row r="75" spans="1:10" ht="15.75" hidden="1" x14ac:dyDescent="0.3">
      <c r="A75" s="4"/>
      <c r="B75" s="5"/>
      <c r="C75" s="6" t="s">
        <v>11</v>
      </c>
      <c r="D75" s="6" t="s">
        <v>12</v>
      </c>
      <c r="E75" s="6" t="s">
        <v>11</v>
      </c>
      <c r="F75" s="6" t="s">
        <v>12</v>
      </c>
      <c r="G75" s="6" t="s">
        <v>11</v>
      </c>
      <c r="H75" s="6" t="s">
        <v>12</v>
      </c>
      <c r="I75" s="6" t="s">
        <v>11</v>
      </c>
      <c r="J75" s="6" t="s">
        <v>12</v>
      </c>
    </row>
    <row r="76" spans="1:10" ht="15.75" hidden="1" x14ac:dyDescent="0.3">
      <c r="A76" s="7"/>
      <c r="B76" s="5" t="s">
        <v>13</v>
      </c>
      <c r="C76" s="8">
        <v>1764858.42</v>
      </c>
      <c r="D76" s="8">
        <v>2281196.17</v>
      </c>
      <c r="E76" s="8">
        <v>1764858.42</v>
      </c>
      <c r="F76" s="8">
        <v>1896496.89</v>
      </c>
      <c r="G76" s="8"/>
      <c r="H76" s="8"/>
      <c r="I76" s="8"/>
      <c r="J76" s="8"/>
    </row>
    <row r="77" spans="1:10" ht="15.75" hidden="1" x14ac:dyDescent="0.3">
      <c r="A77" s="31"/>
      <c r="B77" s="5"/>
      <c r="C77" s="31"/>
      <c r="D77" s="31"/>
      <c r="E77" s="31"/>
      <c r="F77" s="49"/>
      <c r="G77" s="49"/>
      <c r="H77" s="49"/>
      <c r="I77" s="49"/>
      <c r="J77" s="49"/>
    </row>
    <row r="78" spans="1:10" ht="15.75" hidden="1" x14ac:dyDescent="0.3">
      <c r="A78" s="31"/>
      <c r="B78" s="5" t="s">
        <v>14</v>
      </c>
      <c r="C78" s="8">
        <f t="shared" ref="C78:J78" si="3">+C86+C102</f>
        <v>2818474.9200000004</v>
      </c>
      <c r="D78" s="8">
        <f t="shared" si="3"/>
        <v>3820610.29</v>
      </c>
      <c r="E78" s="8">
        <f t="shared" si="3"/>
        <v>2818474.9200000004</v>
      </c>
      <c r="F78" s="8">
        <f t="shared" si="3"/>
        <v>2361172.1800000002</v>
      </c>
      <c r="G78" s="8">
        <f t="shared" si="3"/>
        <v>0</v>
      </c>
      <c r="H78" s="8">
        <f t="shared" si="3"/>
        <v>0</v>
      </c>
      <c r="I78" s="8">
        <f t="shared" si="3"/>
        <v>0</v>
      </c>
      <c r="J78" s="8">
        <f t="shared" si="3"/>
        <v>0</v>
      </c>
    </row>
    <row r="79" spans="1:10" hidden="1" x14ac:dyDescent="0.25">
      <c r="A79" s="35"/>
      <c r="B79" s="15" t="s">
        <v>15</v>
      </c>
      <c r="C79" s="27">
        <v>62500</v>
      </c>
      <c r="D79" s="27">
        <v>138609.60999999999</v>
      </c>
      <c r="E79" s="27">
        <v>62500</v>
      </c>
      <c r="F79" s="27"/>
      <c r="G79" s="27"/>
      <c r="H79" s="27"/>
      <c r="I79" s="27"/>
      <c r="J79" s="27"/>
    </row>
    <row r="80" spans="1:10" hidden="1" x14ac:dyDescent="0.25">
      <c r="A80" s="35"/>
      <c r="B80" s="15" t="s">
        <v>16</v>
      </c>
      <c r="C80" s="27">
        <v>7500</v>
      </c>
      <c r="D80" s="27">
        <v>9818.25</v>
      </c>
      <c r="E80" s="27">
        <v>7500</v>
      </c>
      <c r="F80" s="27">
        <v>9560.36</v>
      </c>
      <c r="G80" s="27"/>
      <c r="H80" s="27"/>
      <c r="I80" s="27"/>
      <c r="J80" s="27"/>
    </row>
    <row r="81" spans="1:10" hidden="1" x14ac:dyDescent="0.25">
      <c r="A81" s="35"/>
      <c r="B81" s="15" t="s">
        <v>17</v>
      </c>
      <c r="C81" s="27">
        <v>8133.97</v>
      </c>
      <c r="D81" s="27"/>
      <c r="E81" s="27">
        <v>8133.97</v>
      </c>
      <c r="F81" s="27">
        <v>39787</v>
      </c>
      <c r="G81" s="27"/>
      <c r="H81" s="27"/>
      <c r="I81" s="27"/>
      <c r="J81" s="27"/>
    </row>
    <row r="82" spans="1:10" hidden="1" x14ac:dyDescent="0.25">
      <c r="A82" s="35"/>
      <c r="B82" s="15" t="s">
        <v>18</v>
      </c>
      <c r="C82" s="27">
        <v>33333.33</v>
      </c>
      <c r="D82" s="27">
        <v>19161.8</v>
      </c>
      <c r="E82" s="27">
        <v>33333.33</v>
      </c>
      <c r="F82" s="27"/>
      <c r="G82" s="27"/>
      <c r="H82" s="27"/>
      <c r="I82" s="27"/>
      <c r="J82" s="27"/>
    </row>
    <row r="83" spans="1:10" hidden="1" x14ac:dyDescent="0.25">
      <c r="A83" s="35"/>
      <c r="B83" s="15" t="s">
        <v>20</v>
      </c>
      <c r="C83" s="27">
        <v>165141.75</v>
      </c>
      <c r="D83" s="27">
        <v>4057.14</v>
      </c>
      <c r="E83" s="27">
        <v>165141.75</v>
      </c>
      <c r="F83" s="27">
        <v>184282.78</v>
      </c>
      <c r="G83" s="27"/>
      <c r="H83" s="27"/>
      <c r="I83" s="27"/>
      <c r="J83" s="27"/>
    </row>
    <row r="84" spans="1:10" hidden="1" x14ac:dyDescent="0.25">
      <c r="A84" s="35"/>
      <c r="B84" s="15" t="s">
        <v>21</v>
      </c>
      <c r="C84" s="27">
        <v>40000</v>
      </c>
      <c r="D84" s="27">
        <v>38120</v>
      </c>
      <c r="E84" s="27">
        <v>40000</v>
      </c>
      <c r="F84" s="27">
        <v>38120</v>
      </c>
      <c r="G84" s="27"/>
      <c r="H84" s="27"/>
      <c r="I84" s="27"/>
      <c r="J84" s="27"/>
    </row>
    <row r="85" spans="1:10" hidden="1" x14ac:dyDescent="0.25">
      <c r="A85" s="35"/>
      <c r="B85" s="15" t="s">
        <v>22</v>
      </c>
      <c r="C85" s="27">
        <v>26305.03</v>
      </c>
      <c r="D85" s="27">
        <v>48548.639999999999</v>
      </c>
      <c r="E85" s="27">
        <v>26305.03</v>
      </c>
      <c r="F85" s="27">
        <v>44604</v>
      </c>
      <c r="G85" s="27"/>
      <c r="H85" s="27"/>
      <c r="I85" s="27"/>
      <c r="J85" s="27"/>
    </row>
    <row r="86" spans="1:10" ht="16.5" hidden="1" thickBot="1" x14ac:dyDescent="0.35">
      <c r="A86" s="35"/>
      <c r="B86" s="17" t="s">
        <v>23</v>
      </c>
      <c r="C86" s="36">
        <f t="shared" ref="C86:J86" si="4">SUM(C79:C85)</f>
        <v>342914.07999999996</v>
      </c>
      <c r="D86" s="36">
        <f t="shared" si="4"/>
        <v>258315.44</v>
      </c>
      <c r="E86" s="36">
        <f t="shared" si="4"/>
        <v>342914.07999999996</v>
      </c>
      <c r="F86" s="36">
        <f t="shared" si="4"/>
        <v>316354.14</v>
      </c>
      <c r="G86" s="36">
        <f t="shared" si="4"/>
        <v>0</v>
      </c>
      <c r="H86" s="36">
        <f t="shared" si="4"/>
        <v>0</v>
      </c>
      <c r="I86" s="36">
        <f t="shared" si="4"/>
        <v>0</v>
      </c>
      <c r="J86" s="36">
        <f t="shared" si="4"/>
        <v>0</v>
      </c>
    </row>
    <row r="87" spans="1:10" ht="15.75" hidden="1" x14ac:dyDescent="0.3">
      <c r="A87" s="35"/>
      <c r="B87" s="18" t="s">
        <v>24</v>
      </c>
      <c r="C87" s="37"/>
      <c r="D87" s="37"/>
      <c r="E87" s="37"/>
      <c r="F87" s="37"/>
      <c r="G87" s="37"/>
      <c r="H87" s="37"/>
      <c r="I87" s="37"/>
      <c r="J87" s="37"/>
    </row>
    <row r="88" spans="1:10" hidden="1" x14ac:dyDescent="0.25">
      <c r="A88" s="35"/>
      <c r="B88" s="15" t="s">
        <v>25</v>
      </c>
      <c r="C88" s="27">
        <v>60936.45</v>
      </c>
      <c r="D88" s="27">
        <v>1023</v>
      </c>
      <c r="E88" s="27">
        <v>60936.45</v>
      </c>
      <c r="F88" s="27">
        <v>58023.7</v>
      </c>
      <c r="G88" s="27"/>
      <c r="H88" s="27"/>
      <c r="I88" s="27"/>
      <c r="J88" s="27"/>
    </row>
    <row r="89" spans="1:10" hidden="1" x14ac:dyDescent="0.25">
      <c r="A89" s="35"/>
      <c r="B89" s="15" t="s">
        <v>26</v>
      </c>
      <c r="C89" s="27">
        <v>600</v>
      </c>
      <c r="D89" s="27"/>
      <c r="E89" s="27">
        <v>600</v>
      </c>
      <c r="F89" s="27"/>
      <c r="G89" s="27"/>
      <c r="H89" s="27"/>
      <c r="I89" s="27"/>
      <c r="J89" s="27"/>
    </row>
    <row r="90" spans="1:10" hidden="1" x14ac:dyDescent="0.25">
      <c r="A90" s="35"/>
      <c r="B90" s="15" t="s">
        <v>49</v>
      </c>
      <c r="C90" s="27">
        <v>945.42</v>
      </c>
      <c r="D90" s="27"/>
      <c r="E90" s="27">
        <v>945.42</v>
      </c>
      <c r="F90" s="27"/>
      <c r="G90" s="27"/>
      <c r="H90" s="27"/>
      <c r="I90" s="27"/>
      <c r="J90" s="27"/>
    </row>
    <row r="91" spans="1:10" hidden="1" x14ac:dyDescent="0.25">
      <c r="A91" s="35"/>
      <c r="B91" s="15" t="s">
        <v>27</v>
      </c>
      <c r="C91" s="27">
        <v>169652.57</v>
      </c>
      <c r="D91" s="27">
        <v>181188.84</v>
      </c>
      <c r="E91" s="27">
        <v>169652.57</v>
      </c>
      <c r="F91" s="27">
        <v>66957.58</v>
      </c>
      <c r="G91" s="27"/>
      <c r="H91" s="27"/>
      <c r="I91" s="27"/>
      <c r="J91" s="27"/>
    </row>
    <row r="92" spans="1:10" hidden="1" x14ac:dyDescent="0.25">
      <c r="A92" s="35"/>
      <c r="B92" s="15" t="s">
        <v>28</v>
      </c>
      <c r="C92" s="27">
        <v>912</v>
      </c>
      <c r="D92" s="27"/>
      <c r="E92" s="27">
        <v>912</v>
      </c>
      <c r="F92" s="27"/>
      <c r="G92" s="27"/>
      <c r="H92" s="27"/>
      <c r="I92" s="27"/>
      <c r="J92" s="27"/>
    </row>
    <row r="93" spans="1:10" hidden="1" x14ac:dyDescent="0.25">
      <c r="A93" s="35"/>
      <c r="B93" s="15" t="s">
        <v>29</v>
      </c>
      <c r="C93" s="27">
        <v>427229.65</v>
      </c>
      <c r="D93" s="27">
        <v>535053.32999999996</v>
      </c>
      <c r="E93" s="27">
        <v>427229.65</v>
      </c>
      <c r="F93" s="27">
        <v>261536.69</v>
      </c>
      <c r="G93" s="27"/>
      <c r="H93" s="27"/>
      <c r="I93" s="27"/>
      <c r="J93" s="27"/>
    </row>
    <row r="94" spans="1:10" hidden="1" x14ac:dyDescent="0.25">
      <c r="A94" s="35"/>
      <c r="B94" s="15" t="s">
        <v>30</v>
      </c>
      <c r="C94" s="27">
        <v>100</v>
      </c>
      <c r="D94" s="27"/>
      <c r="E94" s="27">
        <v>100</v>
      </c>
      <c r="F94" s="27"/>
      <c r="G94" s="27"/>
      <c r="H94" s="27"/>
      <c r="I94" s="27"/>
      <c r="J94" s="27"/>
    </row>
    <row r="95" spans="1:10" hidden="1" x14ac:dyDescent="0.25">
      <c r="A95" s="35"/>
      <c r="B95" s="15" t="s">
        <v>31</v>
      </c>
      <c r="C95" s="27">
        <v>13579.7</v>
      </c>
      <c r="D95" s="27">
        <v>6224.76</v>
      </c>
      <c r="E95" s="27">
        <v>13579.7</v>
      </c>
      <c r="F95" s="27">
        <v>6630</v>
      </c>
      <c r="G95" s="27"/>
      <c r="H95" s="27"/>
      <c r="I95" s="27"/>
      <c r="J95" s="27"/>
    </row>
    <row r="96" spans="1:10" hidden="1" x14ac:dyDescent="0.25">
      <c r="A96" s="35"/>
      <c r="B96" s="15" t="s">
        <v>33</v>
      </c>
      <c r="C96" s="27">
        <v>310</v>
      </c>
      <c r="D96" s="27">
        <v>3610</v>
      </c>
      <c r="E96" s="27">
        <v>310</v>
      </c>
      <c r="F96" s="27"/>
      <c r="G96" s="27"/>
      <c r="H96" s="27"/>
      <c r="I96" s="27"/>
      <c r="J96" s="27"/>
    </row>
    <row r="97" spans="1:10" hidden="1" x14ac:dyDescent="0.25">
      <c r="A97" s="35"/>
      <c r="B97" s="15" t="s">
        <v>34</v>
      </c>
      <c r="C97" s="27">
        <v>10809.43</v>
      </c>
      <c r="D97" s="27">
        <v>39404.76</v>
      </c>
      <c r="E97" s="27">
        <v>10809.43</v>
      </c>
      <c r="F97" s="27">
        <v>23463</v>
      </c>
      <c r="G97" s="27"/>
      <c r="H97" s="27"/>
      <c r="I97" s="27"/>
      <c r="J97" s="27"/>
    </row>
    <row r="98" spans="1:10" hidden="1" x14ac:dyDescent="0.25">
      <c r="A98" s="35"/>
      <c r="B98" s="15" t="s">
        <v>35</v>
      </c>
      <c r="C98" s="27">
        <v>1780006.32</v>
      </c>
      <c r="D98" s="27">
        <v>2752150.16</v>
      </c>
      <c r="E98" s="27">
        <v>1780006.32</v>
      </c>
      <c r="F98" s="27">
        <v>1617110.07</v>
      </c>
      <c r="G98" s="27"/>
      <c r="H98" s="27"/>
      <c r="I98" s="27"/>
      <c r="J98" s="27"/>
    </row>
    <row r="99" spans="1:10" hidden="1" x14ac:dyDescent="0.25">
      <c r="A99" s="35"/>
      <c r="B99" s="15" t="s">
        <v>36</v>
      </c>
      <c r="C99" s="27">
        <v>2208.6999999999998</v>
      </c>
      <c r="D99" s="27"/>
      <c r="E99" s="27">
        <v>2208.6999999999998</v>
      </c>
      <c r="F99" s="27">
        <v>11097</v>
      </c>
      <c r="G99" s="27"/>
      <c r="H99" s="27"/>
      <c r="I99" s="27"/>
      <c r="J99" s="27"/>
    </row>
    <row r="100" spans="1:10" hidden="1" x14ac:dyDescent="0.25">
      <c r="A100" s="35"/>
      <c r="B100" s="15" t="s">
        <v>37</v>
      </c>
      <c r="C100" s="27">
        <v>8105.1</v>
      </c>
      <c r="D100" s="27">
        <v>43640</v>
      </c>
      <c r="E100" s="27">
        <v>8105.1</v>
      </c>
      <c r="F100" s="27"/>
      <c r="G100" s="27"/>
      <c r="H100" s="27"/>
      <c r="I100" s="27"/>
      <c r="J100" s="27"/>
    </row>
    <row r="101" spans="1:10" hidden="1" x14ac:dyDescent="0.25">
      <c r="A101" s="35"/>
      <c r="B101" s="15" t="s">
        <v>38</v>
      </c>
      <c r="C101" s="27">
        <v>165.5</v>
      </c>
      <c r="D101" s="27"/>
      <c r="E101" s="27">
        <v>165.5</v>
      </c>
      <c r="F101" s="27"/>
      <c r="G101" s="27"/>
      <c r="H101" s="27"/>
      <c r="I101" s="27"/>
      <c r="J101" s="27"/>
    </row>
    <row r="102" spans="1:10" ht="16.5" hidden="1" thickBot="1" x14ac:dyDescent="0.35">
      <c r="A102" s="35"/>
      <c r="B102" s="20" t="s">
        <v>39</v>
      </c>
      <c r="C102" s="36">
        <f t="shared" ref="C102:J102" si="5">SUM(C88:C101)</f>
        <v>2475560.8400000003</v>
      </c>
      <c r="D102" s="36">
        <f t="shared" si="5"/>
        <v>3562294.85</v>
      </c>
      <c r="E102" s="36">
        <f t="shared" si="5"/>
        <v>2475560.8400000003</v>
      </c>
      <c r="F102" s="36">
        <f t="shared" si="5"/>
        <v>2044818.04</v>
      </c>
      <c r="G102" s="36">
        <f t="shared" si="5"/>
        <v>0</v>
      </c>
      <c r="H102" s="36">
        <f t="shared" si="5"/>
        <v>0</v>
      </c>
      <c r="I102" s="36">
        <f t="shared" si="5"/>
        <v>0</v>
      </c>
      <c r="J102" s="36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336" t="s">
        <v>73</v>
      </c>
      <c r="B123" s="336"/>
      <c r="C123" s="336"/>
      <c r="D123" s="336"/>
      <c r="E123" s="336"/>
      <c r="F123" s="336"/>
      <c r="G123" s="336"/>
      <c r="H123" s="336"/>
      <c r="I123" s="336"/>
      <c r="J123" s="336"/>
    </row>
    <row r="124" spans="1:10" ht="16.5" hidden="1" customHeight="1" thickBot="1" x14ac:dyDescent="0.35">
      <c r="A124" s="2" t="s">
        <v>4</v>
      </c>
      <c r="B124" s="3" t="s">
        <v>5</v>
      </c>
      <c r="C124" s="343" t="s">
        <v>45</v>
      </c>
      <c r="D124" s="344"/>
      <c r="E124" s="343" t="s">
        <v>46</v>
      </c>
      <c r="F124" s="345"/>
      <c r="G124" s="343" t="s">
        <v>47</v>
      </c>
      <c r="H124" s="344"/>
      <c r="I124" s="343" t="s">
        <v>48</v>
      </c>
      <c r="J124" s="344"/>
    </row>
    <row r="125" spans="1:10" ht="15.75" hidden="1" x14ac:dyDescent="0.3">
      <c r="A125" s="4"/>
      <c r="B125" s="5"/>
      <c r="C125" s="6" t="s">
        <v>11</v>
      </c>
      <c r="D125" s="6" t="s">
        <v>12</v>
      </c>
      <c r="E125" s="6" t="s">
        <v>11</v>
      </c>
      <c r="F125" s="6" t="s">
        <v>12</v>
      </c>
      <c r="G125" s="6" t="s">
        <v>11</v>
      </c>
      <c r="H125" s="6" t="s">
        <v>12</v>
      </c>
      <c r="I125" s="6" t="s">
        <v>11</v>
      </c>
      <c r="J125" s="6" t="s">
        <v>12</v>
      </c>
    </row>
    <row r="126" spans="1:10" ht="15.75" hidden="1" x14ac:dyDescent="0.3">
      <c r="A126" s="7"/>
      <c r="B126" s="5" t="s">
        <v>13</v>
      </c>
      <c r="C126" s="8"/>
      <c r="D126" s="8"/>
      <c r="E126" s="8"/>
      <c r="F126" s="8"/>
      <c r="G126" s="8"/>
      <c r="H126" s="8"/>
      <c r="I126" s="8"/>
      <c r="J126" s="8"/>
    </row>
    <row r="127" spans="1:10" ht="15.75" hidden="1" x14ac:dyDescent="0.3">
      <c r="A127" s="31"/>
      <c r="B127" s="5"/>
      <c r="C127" s="49"/>
      <c r="D127" s="32"/>
      <c r="E127" s="49"/>
      <c r="F127" s="49"/>
      <c r="G127" s="49"/>
      <c r="H127" s="49"/>
      <c r="I127" s="49"/>
      <c r="J127" s="49"/>
    </row>
    <row r="128" spans="1:10" ht="15.75" hidden="1" x14ac:dyDescent="0.3">
      <c r="A128" s="31"/>
      <c r="B128" s="5" t="s">
        <v>14</v>
      </c>
      <c r="C128" s="8">
        <f t="shared" ref="C128:J128" si="6">+C136+C152</f>
        <v>0</v>
      </c>
      <c r="D128" s="8">
        <f t="shared" si="6"/>
        <v>0</v>
      </c>
      <c r="E128" s="8">
        <f t="shared" si="6"/>
        <v>0</v>
      </c>
      <c r="F128" s="8">
        <f t="shared" si="6"/>
        <v>0</v>
      </c>
      <c r="G128" s="8">
        <f t="shared" si="6"/>
        <v>0</v>
      </c>
      <c r="H128" s="8">
        <f t="shared" si="6"/>
        <v>0</v>
      </c>
      <c r="I128" s="8">
        <f t="shared" si="6"/>
        <v>0</v>
      </c>
      <c r="J128" s="8">
        <f t="shared" si="6"/>
        <v>0</v>
      </c>
    </row>
    <row r="129" spans="1:10" hidden="1" x14ac:dyDescent="0.25">
      <c r="A129" s="35"/>
      <c r="B129" s="15" t="s">
        <v>15</v>
      </c>
      <c r="C129" s="27"/>
      <c r="D129" s="27"/>
      <c r="E129" s="27"/>
      <c r="F129" s="27"/>
      <c r="G129" s="27"/>
      <c r="H129" s="27"/>
      <c r="I129" s="27"/>
      <c r="J129" s="27"/>
    </row>
    <row r="130" spans="1:10" hidden="1" x14ac:dyDescent="0.25">
      <c r="A130" s="35"/>
      <c r="B130" s="15" t="s">
        <v>16</v>
      </c>
      <c r="C130" s="27"/>
      <c r="D130" s="27"/>
      <c r="E130" s="27"/>
      <c r="F130" s="27"/>
      <c r="G130" s="27"/>
      <c r="H130" s="27"/>
      <c r="I130" s="27"/>
      <c r="J130" s="27"/>
    </row>
    <row r="131" spans="1:10" hidden="1" x14ac:dyDescent="0.25">
      <c r="A131" s="35"/>
      <c r="B131" s="15" t="s">
        <v>17</v>
      </c>
      <c r="C131" s="27"/>
      <c r="D131" s="27"/>
      <c r="E131" s="27"/>
      <c r="F131" s="27"/>
      <c r="G131" s="27"/>
      <c r="H131" s="27"/>
      <c r="I131" s="27"/>
      <c r="J131" s="27"/>
    </row>
    <row r="132" spans="1:10" hidden="1" x14ac:dyDescent="0.25">
      <c r="A132" s="35"/>
      <c r="B132" s="15" t="s">
        <v>18</v>
      </c>
      <c r="C132" s="27"/>
      <c r="D132" s="27"/>
      <c r="E132" s="27"/>
      <c r="F132" s="27"/>
      <c r="G132" s="27"/>
      <c r="H132" s="27"/>
      <c r="I132" s="27"/>
      <c r="J132" s="27"/>
    </row>
    <row r="133" spans="1:10" hidden="1" x14ac:dyDescent="0.25">
      <c r="A133" s="35"/>
      <c r="B133" s="15" t="s">
        <v>20</v>
      </c>
      <c r="C133" s="27"/>
      <c r="D133" s="27"/>
      <c r="E133" s="27"/>
      <c r="F133" s="27"/>
      <c r="G133" s="27"/>
      <c r="H133" s="27"/>
      <c r="I133" s="27"/>
      <c r="J133" s="27"/>
    </row>
    <row r="134" spans="1:10" hidden="1" x14ac:dyDescent="0.25">
      <c r="A134" s="35"/>
      <c r="B134" s="15" t="s">
        <v>21</v>
      </c>
      <c r="C134" s="27"/>
      <c r="D134" s="27"/>
      <c r="E134" s="27"/>
      <c r="F134" s="27"/>
      <c r="G134" s="27"/>
      <c r="H134" s="27"/>
      <c r="I134" s="27"/>
      <c r="J134" s="27"/>
    </row>
    <row r="135" spans="1:10" hidden="1" x14ac:dyDescent="0.25">
      <c r="A135" s="35"/>
      <c r="B135" s="15" t="s">
        <v>22</v>
      </c>
      <c r="C135" s="27"/>
      <c r="D135" s="27"/>
      <c r="E135" s="27"/>
      <c r="F135" s="27"/>
      <c r="G135" s="27"/>
      <c r="H135" s="27"/>
      <c r="I135" s="27"/>
      <c r="J135" s="27"/>
    </row>
    <row r="136" spans="1:10" ht="16.5" hidden="1" thickBot="1" x14ac:dyDescent="0.35">
      <c r="A136" s="35"/>
      <c r="B136" s="17" t="s">
        <v>23</v>
      </c>
      <c r="C136" s="36">
        <f t="shared" ref="C136:J136" si="7">SUM(C129:C135)</f>
        <v>0</v>
      </c>
      <c r="D136" s="36">
        <f t="shared" si="7"/>
        <v>0</v>
      </c>
      <c r="E136" s="36">
        <f t="shared" si="7"/>
        <v>0</v>
      </c>
      <c r="F136" s="36">
        <f t="shared" si="7"/>
        <v>0</v>
      </c>
      <c r="G136" s="36">
        <f t="shared" si="7"/>
        <v>0</v>
      </c>
      <c r="H136" s="36">
        <f t="shared" si="7"/>
        <v>0</v>
      </c>
      <c r="I136" s="36">
        <f t="shared" si="7"/>
        <v>0</v>
      </c>
      <c r="J136" s="36">
        <f t="shared" si="7"/>
        <v>0</v>
      </c>
    </row>
    <row r="137" spans="1:10" ht="15.75" hidden="1" x14ac:dyDescent="0.3">
      <c r="A137" s="35"/>
      <c r="B137" s="18" t="s">
        <v>24</v>
      </c>
      <c r="C137" s="37"/>
      <c r="D137" s="37"/>
      <c r="E137" s="37"/>
      <c r="F137" s="37"/>
      <c r="G137" s="37"/>
      <c r="H137" s="37"/>
      <c r="I137" s="37"/>
      <c r="J137" s="37"/>
    </row>
    <row r="138" spans="1:10" hidden="1" x14ac:dyDescent="0.25">
      <c r="A138" s="35"/>
      <c r="B138" s="15" t="s">
        <v>25</v>
      </c>
      <c r="C138" s="27"/>
      <c r="D138" s="27"/>
      <c r="E138" s="27"/>
      <c r="F138" s="27"/>
      <c r="G138" s="27"/>
      <c r="H138" s="27"/>
      <c r="I138" s="27"/>
      <c r="J138" s="27"/>
    </row>
    <row r="139" spans="1:10" hidden="1" x14ac:dyDescent="0.25">
      <c r="A139" s="35"/>
      <c r="B139" s="15" t="s">
        <v>74</v>
      </c>
      <c r="C139" s="27"/>
      <c r="D139" s="27"/>
      <c r="E139" s="27"/>
      <c r="F139" s="27"/>
      <c r="G139" s="27"/>
      <c r="H139" s="27"/>
      <c r="I139" s="27"/>
      <c r="J139" s="27"/>
    </row>
    <row r="140" spans="1:10" hidden="1" x14ac:dyDescent="0.25">
      <c r="A140" s="35"/>
      <c r="B140" s="15" t="s">
        <v>49</v>
      </c>
      <c r="C140" s="27"/>
      <c r="D140" s="27"/>
      <c r="E140" s="27"/>
      <c r="F140" s="27"/>
      <c r="G140" s="27"/>
      <c r="H140" s="27"/>
      <c r="I140" s="27"/>
      <c r="J140" s="27"/>
    </row>
    <row r="141" spans="1:10" hidden="1" x14ac:dyDescent="0.25">
      <c r="A141" s="35"/>
      <c r="B141" s="15" t="s">
        <v>27</v>
      </c>
      <c r="C141" s="27"/>
      <c r="D141" s="27"/>
      <c r="E141" s="27"/>
      <c r="F141" s="27"/>
      <c r="G141" s="27"/>
      <c r="H141" s="27"/>
      <c r="I141" s="27"/>
      <c r="J141" s="27"/>
    </row>
    <row r="142" spans="1:10" hidden="1" x14ac:dyDescent="0.25">
      <c r="A142" s="35"/>
      <c r="B142" s="15" t="s">
        <v>28</v>
      </c>
      <c r="C142" s="27"/>
      <c r="D142" s="27"/>
      <c r="E142" s="27"/>
      <c r="F142" s="27"/>
      <c r="G142" s="27"/>
      <c r="H142" s="27"/>
      <c r="I142" s="27"/>
      <c r="J142" s="27"/>
    </row>
    <row r="143" spans="1:10" hidden="1" x14ac:dyDescent="0.25">
      <c r="A143" s="35"/>
      <c r="B143" s="15" t="s">
        <v>29</v>
      </c>
      <c r="C143" s="27"/>
      <c r="D143" s="27"/>
      <c r="E143" s="27"/>
      <c r="F143" s="27"/>
      <c r="G143" s="27"/>
      <c r="H143" s="27"/>
      <c r="I143" s="27"/>
      <c r="J143" s="27"/>
    </row>
    <row r="144" spans="1:10" hidden="1" x14ac:dyDescent="0.25">
      <c r="A144" s="35"/>
      <c r="B144" s="15" t="s">
        <v>30</v>
      </c>
      <c r="C144" s="27"/>
      <c r="D144" s="27"/>
      <c r="E144" s="27"/>
      <c r="F144" s="27"/>
      <c r="G144" s="27"/>
      <c r="H144" s="27"/>
      <c r="I144" s="27"/>
      <c r="J144" s="27"/>
    </row>
    <row r="145" spans="1:10" hidden="1" x14ac:dyDescent="0.25">
      <c r="A145" s="35"/>
      <c r="B145" s="15" t="s">
        <v>31</v>
      </c>
      <c r="C145" s="27"/>
      <c r="D145" s="27"/>
      <c r="E145" s="27"/>
      <c r="F145" s="27"/>
      <c r="G145" s="27"/>
      <c r="H145" s="27"/>
      <c r="I145" s="27"/>
      <c r="J145" s="27"/>
    </row>
    <row r="146" spans="1:10" hidden="1" x14ac:dyDescent="0.25">
      <c r="A146" s="35"/>
      <c r="B146" s="15" t="s">
        <v>33</v>
      </c>
      <c r="C146" s="27"/>
      <c r="D146" s="27"/>
      <c r="E146" s="27"/>
      <c r="F146" s="27"/>
      <c r="G146" s="27"/>
      <c r="H146" s="27"/>
      <c r="I146" s="27"/>
      <c r="J146" s="27"/>
    </row>
    <row r="147" spans="1:10" hidden="1" x14ac:dyDescent="0.25">
      <c r="A147" s="35"/>
      <c r="B147" s="15" t="s">
        <v>34</v>
      </c>
      <c r="C147" s="27"/>
      <c r="D147" s="27"/>
      <c r="E147" s="27"/>
      <c r="F147" s="27"/>
      <c r="G147" s="27"/>
      <c r="H147" s="27"/>
      <c r="I147" s="27"/>
      <c r="J147" s="27"/>
    </row>
    <row r="148" spans="1:10" hidden="1" x14ac:dyDescent="0.25">
      <c r="A148" s="35"/>
      <c r="B148" s="15" t="s">
        <v>35</v>
      </c>
      <c r="C148" s="27"/>
      <c r="D148" s="27"/>
      <c r="E148" s="27"/>
      <c r="F148" s="27"/>
      <c r="G148" s="27"/>
      <c r="H148" s="27"/>
      <c r="I148" s="27"/>
      <c r="J148" s="27"/>
    </row>
    <row r="149" spans="1:10" hidden="1" x14ac:dyDescent="0.25">
      <c r="A149" s="35"/>
      <c r="B149" s="15" t="s">
        <v>36</v>
      </c>
      <c r="C149" s="27"/>
      <c r="D149" s="27"/>
      <c r="E149" s="27"/>
      <c r="F149" s="27"/>
      <c r="G149" s="27"/>
      <c r="H149" s="27"/>
      <c r="I149" s="27"/>
      <c r="J149" s="27"/>
    </row>
    <row r="150" spans="1:10" hidden="1" x14ac:dyDescent="0.25">
      <c r="A150" s="35"/>
      <c r="B150" s="15" t="s">
        <v>37</v>
      </c>
      <c r="C150" s="27"/>
      <c r="D150" s="27"/>
      <c r="E150" s="27"/>
      <c r="F150" s="27"/>
      <c r="G150" s="27"/>
      <c r="H150" s="27"/>
      <c r="I150" s="27"/>
      <c r="J150" s="27"/>
    </row>
    <row r="151" spans="1:10" hidden="1" x14ac:dyDescent="0.25">
      <c r="A151" s="35"/>
      <c r="B151" s="15" t="s">
        <v>38</v>
      </c>
      <c r="C151" s="27"/>
      <c r="D151" s="27"/>
      <c r="E151" s="27"/>
      <c r="F151" s="27"/>
      <c r="G151" s="27"/>
      <c r="H151" s="27"/>
      <c r="I151" s="27"/>
      <c r="J151" s="27"/>
    </row>
    <row r="152" spans="1:10" ht="16.5" hidden="1" thickBot="1" x14ac:dyDescent="0.35">
      <c r="A152" s="35"/>
      <c r="B152" s="20" t="s">
        <v>39</v>
      </c>
      <c r="C152" s="36">
        <f t="shared" ref="C152:J152" si="8">SUM(C138:C151)</f>
        <v>0</v>
      </c>
      <c r="D152" s="36">
        <f t="shared" si="8"/>
        <v>0</v>
      </c>
      <c r="E152" s="36">
        <f t="shared" si="8"/>
        <v>0</v>
      </c>
      <c r="F152" s="36">
        <f t="shared" si="8"/>
        <v>0</v>
      </c>
      <c r="G152" s="36">
        <f t="shared" si="8"/>
        <v>0</v>
      </c>
      <c r="H152" s="36">
        <f t="shared" si="8"/>
        <v>0</v>
      </c>
      <c r="I152" s="36">
        <f t="shared" si="8"/>
        <v>0</v>
      </c>
      <c r="J152" s="36">
        <f t="shared" si="8"/>
        <v>0</v>
      </c>
    </row>
    <row r="153" spans="1:10" hidden="1" x14ac:dyDescent="0.25">
      <c r="D153" s="33"/>
      <c r="J153" s="52"/>
    </row>
    <row r="154" spans="1:10" hidden="1" x14ac:dyDescent="0.25">
      <c r="J154" s="29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358" t="s">
        <v>160</v>
      </c>
      <c r="D177" s="358"/>
      <c r="E177" s="358"/>
      <c r="F177" s="358"/>
    </row>
    <row r="178" spans="3:7" ht="15.75" thickBot="1" x14ac:dyDescent="0.3">
      <c r="C178" s="355" t="s">
        <v>206</v>
      </c>
      <c r="D178" s="355"/>
      <c r="E178" s="355"/>
      <c r="F178" s="355"/>
    </row>
    <row r="179" spans="3:7" ht="16.5" thickBot="1" x14ac:dyDescent="0.35">
      <c r="C179" s="211" t="s">
        <v>4</v>
      </c>
      <c r="D179" s="276" t="s">
        <v>144</v>
      </c>
      <c r="E179" s="356" t="s">
        <v>50</v>
      </c>
      <c r="F179" s="357"/>
    </row>
    <row r="180" spans="3:7" ht="15.75" x14ac:dyDescent="0.3">
      <c r="C180" s="213"/>
      <c r="D180" s="124"/>
      <c r="E180" s="125" t="s">
        <v>11</v>
      </c>
      <c r="F180" s="125" t="s">
        <v>75</v>
      </c>
    </row>
    <row r="181" spans="3:7" ht="15.75" x14ac:dyDescent="0.3">
      <c r="C181" s="147" t="s">
        <v>124</v>
      </c>
      <c r="D181" s="10" t="s">
        <v>13</v>
      </c>
      <c r="E181" s="13">
        <f>+'NOVIEMBRE F-5 CONV. 09-2023'!C170</f>
        <v>39681980.170000002</v>
      </c>
      <c r="F181" s="13">
        <f>+'NOVIEMBRE F-5 CONV. 09-2023'!D170</f>
        <v>39539265.43</v>
      </c>
      <c r="G181" s="29"/>
    </row>
    <row r="182" spans="3:7" ht="15.75" x14ac:dyDescent="0.3">
      <c r="C182" s="148"/>
      <c r="D182" s="10"/>
      <c r="E182" s="9"/>
      <c r="F182" s="11"/>
      <c r="G182" s="29"/>
    </row>
    <row r="183" spans="3:7" ht="15.75" x14ac:dyDescent="0.3">
      <c r="C183" s="148"/>
      <c r="D183" s="10" t="s">
        <v>149</v>
      </c>
      <c r="E183" s="13"/>
      <c r="F183" s="13"/>
    </row>
    <row r="184" spans="3:7" x14ac:dyDescent="0.25">
      <c r="C184" s="149">
        <v>111</v>
      </c>
      <c r="D184" s="15" t="s">
        <v>15</v>
      </c>
      <c r="E184" s="16">
        <f>+'NOVIEMBRE F-5 CONV. 09-2023'!C173</f>
        <v>996847.16</v>
      </c>
      <c r="F184" s="16">
        <v>990863.33</v>
      </c>
      <c r="G184" s="29"/>
    </row>
    <row r="185" spans="3:7" x14ac:dyDescent="0.25">
      <c r="C185" s="149">
        <v>113</v>
      </c>
      <c r="D185" s="15" t="s">
        <v>16</v>
      </c>
      <c r="E185" s="16">
        <f>+'NOVIEMBRE F-5 CONV. 09-2023'!C174</f>
        <v>114816.02</v>
      </c>
      <c r="F185" s="16">
        <v>114467.65</v>
      </c>
      <c r="G185" s="29"/>
    </row>
    <row r="186" spans="3:7" x14ac:dyDescent="0.25">
      <c r="C186" s="149">
        <v>122</v>
      </c>
      <c r="D186" s="15" t="s">
        <v>17</v>
      </c>
      <c r="E186" s="16">
        <f>+'NOVIEMBRE F-5 CONV. 09-2023'!C175</f>
        <v>68124.37</v>
      </c>
      <c r="F186" s="16">
        <v>67970.5</v>
      </c>
      <c r="G186" s="29"/>
    </row>
    <row r="187" spans="3:7" x14ac:dyDescent="0.25">
      <c r="C187" s="149">
        <v>163</v>
      </c>
      <c r="D187" s="15" t="s">
        <v>18</v>
      </c>
      <c r="E187" s="16">
        <f>+'NOVIEMBRE F-5 CONV. 09-2023'!C176</f>
        <v>1165018.26</v>
      </c>
      <c r="F187" s="16">
        <v>1169348.18</v>
      </c>
      <c r="G187" s="29"/>
    </row>
    <row r="188" spans="3:7" ht="27" x14ac:dyDescent="0.25">
      <c r="C188" s="149">
        <v>168</v>
      </c>
      <c r="D188" s="126" t="s">
        <v>136</v>
      </c>
      <c r="E188" s="16">
        <f>+'NOVIEMBRE F-5 CONV. 09-2023'!C177</f>
        <v>0</v>
      </c>
      <c r="F188" s="16">
        <v>0</v>
      </c>
      <c r="G188" s="29"/>
    </row>
    <row r="189" spans="3:7" x14ac:dyDescent="0.25">
      <c r="C189" s="149">
        <v>169</v>
      </c>
      <c r="D189" s="15" t="s">
        <v>137</v>
      </c>
      <c r="E189" s="16">
        <f>+'NOVIEMBRE F-5 CONV. 09-2023'!C178</f>
        <v>43150</v>
      </c>
      <c r="F189" s="16">
        <v>42900</v>
      </c>
      <c r="G189" s="29"/>
    </row>
    <row r="190" spans="3:7" x14ac:dyDescent="0.25">
      <c r="C190" s="149">
        <v>171</v>
      </c>
      <c r="D190" s="15" t="s">
        <v>138</v>
      </c>
      <c r="E190" s="16">
        <f>+'NOVIEMBRE F-5 CONV. 09-2023'!C179</f>
        <v>42268.34</v>
      </c>
      <c r="F190" s="16">
        <v>43187.5</v>
      </c>
      <c r="G190" s="29"/>
    </row>
    <row r="191" spans="3:7" x14ac:dyDescent="0.25">
      <c r="C191" s="149">
        <v>174</v>
      </c>
      <c r="D191" s="15" t="s">
        <v>19</v>
      </c>
      <c r="E191" s="16">
        <f>+'NOVIEMBRE F-5 CONV. 09-2023'!C180</f>
        <v>109422.26</v>
      </c>
      <c r="F191" s="16">
        <v>116587.92</v>
      </c>
      <c r="G191" s="29"/>
    </row>
    <row r="192" spans="3:7" x14ac:dyDescent="0.25">
      <c r="C192" s="149">
        <v>182</v>
      </c>
      <c r="D192" s="15" t="s">
        <v>20</v>
      </c>
      <c r="E192" s="16">
        <f>+'NOVIEMBRE F-5 CONV. 09-2023'!C181</f>
        <v>2770766</v>
      </c>
      <c r="F192" s="16">
        <f>2940310-75870</f>
        <v>2864440</v>
      </c>
      <c r="G192" s="29"/>
    </row>
    <row r="193" spans="3:8" x14ac:dyDescent="0.25">
      <c r="C193" s="149">
        <v>197</v>
      </c>
      <c r="D193" s="15" t="s">
        <v>21</v>
      </c>
      <c r="E193" s="16">
        <f>+'NOVIEMBRE F-5 CONV. 09-2023'!C182</f>
        <v>168000</v>
      </c>
      <c r="F193" s="16">
        <v>168000</v>
      </c>
      <c r="G193" s="29"/>
    </row>
    <row r="194" spans="3:8" x14ac:dyDescent="0.25">
      <c r="C194" s="149">
        <v>199</v>
      </c>
      <c r="D194" s="15" t="s">
        <v>22</v>
      </c>
      <c r="E194" s="16">
        <f>+'NOVIEMBRE F-5 CONV. 09-2023'!C183</f>
        <v>672197</v>
      </c>
      <c r="F194" s="16">
        <v>631335.11</v>
      </c>
      <c r="G194" s="29"/>
    </row>
    <row r="195" spans="3:8" x14ac:dyDescent="0.25">
      <c r="C195" s="149">
        <v>211</v>
      </c>
      <c r="D195" s="15" t="s">
        <v>25</v>
      </c>
      <c r="E195" s="16">
        <f>+'NOVIEMBRE F-5 CONV. 09-2023'!C184</f>
        <v>342855</v>
      </c>
      <c r="F195" s="16">
        <v>342696</v>
      </c>
      <c r="G195" s="29"/>
      <c r="H195" s="30"/>
    </row>
    <row r="196" spans="3:8" x14ac:dyDescent="0.25">
      <c r="C196" s="149">
        <v>232</v>
      </c>
      <c r="D196" s="15" t="s">
        <v>26</v>
      </c>
      <c r="E196" s="16">
        <f>+'NOVIEMBRE F-5 CONV. 09-2023'!C185</f>
        <v>184813</v>
      </c>
      <c r="F196" s="16">
        <v>184786</v>
      </c>
      <c r="G196" s="29"/>
    </row>
    <row r="197" spans="3:8" x14ac:dyDescent="0.25">
      <c r="C197" s="149">
        <v>261</v>
      </c>
      <c r="D197" s="15" t="s">
        <v>27</v>
      </c>
      <c r="E197" s="16">
        <f>+'NOVIEMBRE F-5 CONV. 09-2023'!C186</f>
        <v>826396.92</v>
      </c>
      <c r="F197" s="16">
        <v>723287.98</v>
      </c>
      <c r="G197" s="29"/>
    </row>
    <row r="198" spans="3:8" x14ac:dyDescent="0.25">
      <c r="C198" s="149">
        <v>262</v>
      </c>
      <c r="D198" s="15" t="s">
        <v>28</v>
      </c>
      <c r="E198" s="16">
        <f>+'NOVIEMBRE F-5 CONV. 09-2023'!C187</f>
        <v>7947.35</v>
      </c>
      <c r="F198" s="16">
        <v>7947.35</v>
      </c>
      <c r="G198" s="29"/>
    </row>
    <row r="199" spans="3:8" x14ac:dyDescent="0.25">
      <c r="C199" s="149">
        <v>266</v>
      </c>
      <c r="D199" s="15" t="s">
        <v>29</v>
      </c>
      <c r="E199" s="16">
        <f>+'NOVIEMBRE F-5 CONV. 09-2023'!C188</f>
        <v>1469124.54</v>
      </c>
      <c r="F199" s="16">
        <v>1488100.47</v>
      </c>
      <c r="G199" s="29"/>
    </row>
    <row r="200" spans="3:8" x14ac:dyDescent="0.25">
      <c r="C200" s="149">
        <v>267</v>
      </c>
      <c r="D200" s="15" t="s">
        <v>30</v>
      </c>
      <c r="E200" s="16">
        <f>+'NOVIEMBRE F-5 CONV. 09-2023'!C189</f>
        <v>8994</v>
      </c>
      <c r="F200" s="16">
        <v>8994</v>
      </c>
      <c r="G200" s="29"/>
    </row>
    <row r="201" spans="3:8" x14ac:dyDescent="0.25">
      <c r="C201" s="149">
        <v>268</v>
      </c>
      <c r="D201" s="15" t="s">
        <v>31</v>
      </c>
      <c r="E201" s="16">
        <f>+'NOVIEMBRE F-5 CONV. 09-2023'!C190</f>
        <v>127466.5</v>
      </c>
      <c r="F201" s="16">
        <v>122003</v>
      </c>
      <c r="G201" s="29"/>
    </row>
    <row r="202" spans="3:8" x14ac:dyDescent="0.25">
      <c r="C202" s="149">
        <v>269</v>
      </c>
      <c r="D202" s="15" t="s">
        <v>32</v>
      </c>
      <c r="E202" s="16">
        <f>+'NOVIEMBRE F-5 CONV. 09-2023'!C191</f>
        <v>9916.0499999999993</v>
      </c>
      <c r="F202" s="16">
        <v>9916.0499999999993</v>
      </c>
      <c r="G202" s="29"/>
    </row>
    <row r="203" spans="3:8" x14ac:dyDescent="0.25">
      <c r="C203" s="149">
        <v>289</v>
      </c>
      <c r="D203" s="15" t="s">
        <v>33</v>
      </c>
      <c r="E203" s="16">
        <f>+'NOVIEMBRE F-5 CONV. 09-2023'!C192</f>
        <v>11237.5</v>
      </c>
      <c r="F203" s="16">
        <v>11237.5</v>
      </c>
      <c r="G203" s="29"/>
    </row>
    <row r="204" spans="3:8" x14ac:dyDescent="0.25">
      <c r="C204" s="149">
        <v>292</v>
      </c>
      <c r="D204" s="15" t="s">
        <v>34</v>
      </c>
      <c r="E204" s="16">
        <f>+'NOVIEMBRE F-5 CONV. 09-2023'!C193</f>
        <v>151641.69</v>
      </c>
      <c r="F204" s="16">
        <v>141784.15</v>
      </c>
      <c r="G204" s="29"/>
    </row>
    <row r="205" spans="3:8" x14ac:dyDescent="0.25">
      <c r="C205" s="149">
        <v>295</v>
      </c>
      <c r="D205" s="15" t="s">
        <v>35</v>
      </c>
      <c r="E205" s="16">
        <f>+'NOVIEMBRE F-5 CONV. 09-2023'!C194</f>
        <v>21011039.559999999</v>
      </c>
      <c r="F205" s="16">
        <v>20999229.77</v>
      </c>
      <c r="G205" s="29"/>
    </row>
    <row r="206" spans="3:8" x14ac:dyDescent="0.25">
      <c r="C206" s="149">
        <v>297</v>
      </c>
      <c r="D206" s="15" t="s">
        <v>36</v>
      </c>
      <c r="E206" s="16">
        <f>+'NOVIEMBRE F-5 CONV. 09-2023'!C195</f>
        <v>27480.840000000004</v>
      </c>
      <c r="F206" s="16">
        <v>31600.55</v>
      </c>
      <c r="G206" s="29"/>
    </row>
    <row r="207" spans="3:8" x14ac:dyDescent="0.25">
      <c r="C207" s="149">
        <v>298</v>
      </c>
      <c r="D207" s="15" t="s">
        <v>37</v>
      </c>
      <c r="E207" s="16">
        <f>+'NOVIEMBRE F-5 CONV. 09-2023'!C196</f>
        <v>432215.3</v>
      </c>
      <c r="F207" s="16">
        <v>493312.16</v>
      </c>
      <c r="G207" s="29"/>
      <c r="H207" s="29"/>
    </row>
    <row r="208" spans="3:8" x14ac:dyDescent="0.25">
      <c r="C208" s="149">
        <v>299</v>
      </c>
      <c r="D208" s="15" t="s">
        <v>38</v>
      </c>
      <c r="E208" s="16">
        <f>+'NOVIEMBRE F-5 CONV. 09-2023'!C197</f>
        <v>210061.41000000003</v>
      </c>
      <c r="F208" s="16">
        <v>229158.5</v>
      </c>
      <c r="G208" s="29"/>
      <c r="H208" s="29"/>
    </row>
    <row r="209" spans="2:7" x14ac:dyDescent="0.25">
      <c r="C209" s="149">
        <v>323</v>
      </c>
      <c r="D209" s="15" t="s">
        <v>40</v>
      </c>
      <c r="E209" s="16">
        <f>+'NOVIEMBRE F-5 CONV. 09-2023'!C198</f>
        <v>2500000</v>
      </c>
      <c r="F209" s="16">
        <v>1751519.98</v>
      </c>
      <c r="G209" s="29"/>
    </row>
    <row r="210" spans="2:7" ht="15.75" x14ac:dyDescent="0.3">
      <c r="C210" s="21"/>
      <c r="D210" s="214" t="s">
        <v>151</v>
      </c>
      <c r="E210" s="55">
        <f>SUM(E184:E209)</f>
        <v>33471799.069999997</v>
      </c>
      <c r="F210" s="55">
        <f>SUM(F184:F209)</f>
        <v>32754673.650000002</v>
      </c>
      <c r="G210" s="29"/>
    </row>
    <row r="211" spans="2:7" ht="15.75" x14ac:dyDescent="0.3">
      <c r="C211" s="21"/>
      <c r="D211" s="214" t="s">
        <v>52</v>
      </c>
      <c r="E211" s="13">
        <f>E210+E181</f>
        <v>73153779.239999995</v>
      </c>
      <c r="F211" s="13">
        <f>+F210+F181</f>
        <v>72293939.079999998</v>
      </c>
      <c r="G211" s="29"/>
    </row>
    <row r="212" spans="2:7" ht="15.75" x14ac:dyDescent="0.3">
      <c r="B212" s="28"/>
      <c r="C212" s="29"/>
      <c r="D212" s="273"/>
      <c r="F212" s="56"/>
      <c r="G212" s="28"/>
    </row>
    <row r="213" spans="2:7" ht="15.75" x14ac:dyDescent="0.3">
      <c r="B213" s="28"/>
      <c r="C213" s="29"/>
      <c r="D213" s="273"/>
      <c r="F213" s="57"/>
    </row>
    <row r="239" spans="2:10" x14ac:dyDescent="0.25">
      <c r="B239" s="46" t="s">
        <v>53</v>
      </c>
      <c r="D239" s="133" t="s">
        <v>79</v>
      </c>
      <c r="E239" s="133"/>
      <c r="F239" s="133"/>
      <c r="G239" s="28" t="s">
        <v>76</v>
      </c>
      <c r="H239" t="s">
        <v>80</v>
      </c>
    </row>
    <row r="240" spans="2:10" x14ac:dyDescent="0.25">
      <c r="D240" s="349" t="s">
        <v>81</v>
      </c>
      <c r="E240" s="349"/>
      <c r="F240" s="349"/>
      <c r="G240" s="28"/>
      <c r="H240" s="28" t="s">
        <v>156</v>
      </c>
      <c r="J240" s="28"/>
    </row>
    <row r="241" spans="2:10" x14ac:dyDescent="0.25">
      <c r="D241" s="349" t="s">
        <v>82</v>
      </c>
      <c r="E241" s="349"/>
      <c r="F241" s="349"/>
      <c r="G241" s="28"/>
      <c r="H241" s="28" t="s">
        <v>157</v>
      </c>
      <c r="J241" s="28"/>
    </row>
    <row r="242" spans="2:10" ht="9" customHeight="1" x14ac:dyDescent="0.25">
      <c r="D242" s="47"/>
      <c r="E242" s="47"/>
      <c r="H242" s="28"/>
      <c r="I242" s="28"/>
      <c r="J242" s="28"/>
    </row>
    <row r="243" spans="2:10" x14ac:dyDescent="0.25">
      <c r="B243" s="46" t="s">
        <v>58</v>
      </c>
      <c r="D243" s="28" t="s">
        <v>205</v>
      </c>
      <c r="H243" s="48"/>
      <c r="I243" s="48"/>
      <c r="J243" s="48"/>
    </row>
    <row r="245" spans="2:10" x14ac:dyDescent="0.25">
      <c r="D245" s="28"/>
    </row>
  </sheetData>
  <mergeCells count="28">
    <mergeCell ref="D241:F241"/>
    <mergeCell ref="A123:J123"/>
    <mergeCell ref="C124:D124"/>
    <mergeCell ref="E124:F124"/>
    <mergeCell ref="G124:H124"/>
    <mergeCell ref="I124:J124"/>
    <mergeCell ref="C177:F177"/>
    <mergeCell ref="A60:B60"/>
    <mergeCell ref="A73:J73"/>
    <mergeCell ref="C178:F178"/>
    <mergeCell ref="E179:F179"/>
    <mergeCell ref="D240:F240"/>
    <mergeCell ref="C74:D74"/>
    <mergeCell ref="E74:F74"/>
    <mergeCell ref="G74:H74"/>
    <mergeCell ref="I74:J74"/>
    <mergeCell ref="I8:J8"/>
    <mergeCell ref="A10:J10"/>
    <mergeCell ref="A11:J11"/>
    <mergeCell ref="A12:J12"/>
    <mergeCell ref="A14:J14"/>
    <mergeCell ref="C15:D15"/>
    <mergeCell ref="E15:F15"/>
    <mergeCell ref="G15:H15"/>
    <mergeCell ref="I15:J15"/>
    <mergeCell ref="A46:J46"/>
    <mergeCell ref="C47:D47"/>
    <mergeCell ref="E47:F47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2"/>
  <sheetViews>
    <sheetView workbookViewId="0">
      <selection activeCell="A111" sqref="A111:L111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</cols>
  <sheetData>
    <row r="1" spans="1:27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27" x14ac:dyDescent="0.25">
      <c r="A2" s="22"/>
      <c r="B2" s="22"/>
      <c r="C2" s="22"/>
      <c r="D2" s="22"/>
      <c r="E2" s="22"/>
      <c r="F2" s="260"/>
      <c r="G2" s="22"/>
      <c r="H2" s="22"/>
      <c r="I2" s="22"/>
      <c r="J2" s="22"/>
      <c r="K2" s="22"/>
    </row>
    <row r="3" spans="1:27" x14ac:dyDescent="0.2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</row>
    <row r="4" spans="1:27" x14ac:dyDescent="0.25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27" x14ac:dyDescent="0.25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27" ht="15.75" thickBot="1" x14ac:dyDescent="0.3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27" ht="16.5" thickBot="1" x14ac:dyDescent="0.3">
      <c r="A7" s="22"/>
      <c r="B7" s="375" t="s">
        <v>0</v>
      </c>
      <c r="C7" s="376"/>
      <c r="D7" s="22"/>
      <c r="E7" s="22"/>
      <c r="F7" s="22"/>
      <c r="G7" s="22"/>
      <c r="H7" s="22"/>
      <c r="I7" s="22"/>
      <c r="J7" s="261" t="s">
        <v>162</v>
      </c>
      <c r="K7" s="22"/>
    </row>
    <row r="8" spans="1:27" ht="15.75" x14ac:dyDescent="0.25">
      <c r="A8" s="22"/>
      <c r="B8" s="22"/>
      <c r="C8" s="22"/>
      <c r="D8" s="22"/>
      <c r="E8" s="22"/>
      <c r="F8" s="22"/>
      <c r="G8" s="22"/>
      <c r="H8" s="22"/>
      <c r="I8" s="22"/>
      <c r="J8" s="143"/>
      <c r="K8" s="22"/>
    </row>
    <row r="9" spans="1:27" x14ac:dyDescent="0.25">
      <c r="A9" s="358" t="s">
        <v>1</v>
      </c>
      <c r="B9" s="358"/>
      <c r="C9" s="358"/>
      <c r="D9" s="358"/>
      <c r="E9" s="358"/>
      <c r="F9" s="358"/>
      <c r="G9" s="358"/>
      <c r="H9" s="358"/>
      <c r="I9" s="358"/>
      <c r="J9" s="358"/>
      <c r="K9" s="358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  <c r="AA9" s="130"/>
    </row>
    <row r="10" spans="1:27" x14ac:dyDescent="0.25">
      <c r="A10" s="358" t="s">
        <v>2</v>
      </c>
      <c r="B10" s="358"/>
      <c r="C10" s="358"/>
      <c r="D10" s="358"/>
      <c r="E10" s="358"/>
      <c r="F10" s="358"/>
      <c r="G10" s="358"/>
      <c r="H10" s="358"/>
      <c r="I10" s="358"/>
      <c r="J10" s="358"/>
      <c r="K10" s="358"/>
      <c r="L10" s="130"/>
      <c r="M10" s="130"/>
      <c r="N10" s="130"/>
      <c r="O10" s="130"/>
      <c r="P10" s="130"/>
      <c r="Q10" s="130"/>
      <c r="R10" s="130"/>
      <c r="S10" s="130"/>
      <c r="T10" s="130"/>
      <c r="U10" s="130"/>
      <c r="V10" s="130"/>
      <c r="W10" s="130"/>
      <c r="X10" s="130"/>
      <c r="Y10" s="130"/>
      <c r="Z10" s="130"/>
      <c r="AA10" s="130"/>
    </row>
    <row r="11" spans="1:27" x14ac:dyDescent="0.25">
      <c r="A11" s="358" t="s">
        <v>163</v>
      </c>
      <c r="B11" s="358"/>
      <c r="C11" s="358"/>
      <c r="D11" s="358"/>
      <c r="E11" s="358"/>
      <c r="F11" s="358"/>
      <c r="G11" s="358"/>
      <c r="H11" s="358"/>
      <c r="I11" s="358"/>
      <c r="J11" s="358"/>
      <c r="K11" s="358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  <c r="X11" s="130"/>
      <c r="Y11" s="130"/>
      <c r="Z11" s="130"/>
      <c r="AA11" s="130"/>
    </row>
    <row r="12" spans="1:27" x14ac:dyDescent="0.25">
      <c r="A12" s="377" t="s">
        <v>139</v>
      </c>
      <c r="B12" s="377"/>
      <c r="C12" s="377"/>
      <c r="D12" s="377"/>
      <c r="E12" s="377"/>
      <c r="F12" s="377"/>
      <c r="G12" s="377"/>
      <c r="H12" s="377"/>
      <c r="I12" s="377"/>
      <c r="J12" s="377"/>
      <c r="K12" s="377"/>
    </row>
    <row r="13" spans="1:27" x14ac:dyDescent="0.25">
      <c r="A13" s="22"/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27" ht="15" customHeight="1" x14ac:dyDescent="0.25">
      <c r="A14" s="378" t="s">
        <v>164</v>
      </c>
      <c r="B14" s="378"/>
      <c r="C14" s="378"/>
      <c r="D14" s="378"/>
      <c r="E14" s="378"/>
      <c r="F14" s="378"/>
      <c r="G14" s="378"/>
      <c r="H14" s="378"/>
      <c r="I14" s="378"/>
      <c r="J14" s="378"/>
      <c r="K14" s="378"/>
      <c r="L14" s="59"/>
      <c r="M14" s="60"/>
    </row>
    <row r="15" spans="1:27" ht="9" customHeight="1" x14ac:dyDescent="0.25">
      <c r="A15" s="79"/>
      <c r="B15" s="79"/>
      <c r="C15" s="79"/>
      <c r="D15" s="79"/>
      <c r="E15" s="79"/>
      <c r="F15" s="79"/>
      <c r="G15" s="79"/>
      <c r="H15" s="79"/>
      <c r="I15" s="79"/>
      <c r="J15" s="79"/>
      <c r="K15" s="79"/>
      <c r="L15" s="60"/>
      <c r="M15" s="60"/>
    </row>
    <row r="16" spans="1:27" x14ac:dyDescent="0.25">
      <c r="A16" s="364" t="s">
        <v>165</v>
      </c>
      <c r="B16" s="367" t="s">
        <v>84</v>
      </c>
      <c r="C16" s="367"/>
      <c r="D16" s="368" t="s">
        <v>85</v>
      </c>
      <c r="E16" s="368"/>
      <c r="F16" s="368" t="s">
        <v>86</v>
      </c>
      <c r="G16" s="368"/>
      <c r="H16" s="367" t="s">
        <v>87</v>
      </c>
      <c r="I16" s="367"/>
      <c r="J16" s="368" t="s">
        <v>88</v>
      </c>
      <c r="K16" s="368"/>
    </row>
    <row r="17" spans="1:13" x14ac:dyDescent="0.25">
      <c r="A17" s="365"/>
      <c r="B17" s="262" t="s">
        <v>166</v>
      </c>
      <c r="C17" s="279" t="s">
        <v>90</v>
      </c>
      <c r="D17" s="262" t="s">
        <v>166</v>
      </c>
      <c r="E17" s="279" t="s">
        <v>90</v>
      </c>
      <c r="F17" s="262" t="s">
        <v>166</v>
      </c>
      <c r="G17" s="279" t="s">
        <v>90</v>
      </c>
      <c r="H17" s="262" t="s">
        <v>166</v>
      </c>
      <c r="I17" s="279" t="s">
        <v>90</v>
      </c>
      <c r="J17" s="262" t="s">
        <v>166</v>
      </c>
      <c r="K17" s="279" t="s">
        <v>90</v>
      </c>
      <c r="L17" s="62"/>
      <c r="M17" s="62"/>
    </row>
    <row r="18" spans="1:13" x14ac:dyDescent="0.25">
      <c r="A18" s="63" t="s">
        <v>66</v>
      </c>
      <c r="B18" s="64">
        <v>3361148.47</v>
      </c>
      <c r="C18" s="64">
        <v>2939970.14</v>
      </c>
      <c r="D18" s="64">
        <v>3361148.47</v>
      </c>
      <c r="E18" s="65">
        <v>2914006.39</v>
      </c>
      <c r="F18" s="64">
        <v>3361148.47</v>
      </c>
      <c r="G18" s="65">
        <v>4024889.58</v>
      </c>
      <c r="H18" s="64">
        <v>3361148.47</v>
      </c>
      <c r="I18" s="64">
        <f>2929171.29+358716.74</f>
        <v>3287888.0300000003</v>
      </c>
      <c r="J18" s="66">
        <f t="shared" ref="J18:K20" si="0">+B18+D18+F18+H18</f>
        <v>13444593.880000001</v>
      </c>
      <c r="K18" s="66">
        <f t="shared" si="0"/>
        <v>13166754.140000001</v>
      </c>
      <c r="L18" s="67"/>
      <c r="M18" s="67"/>
    </row>
    <row r="19" spans="1:13" x14ac:dyDescent="0.25">
      <c r="A19" s="63" t="s">
        <v>167</v>
      </c>
      <c r="B19" s="16">
        <v>551427.17000000004</v>
      </c>
      <c r="C19" s="16"/>
      <c r="D19" s="16">
        <v>5633937.5599999996</v>
      </c>
      <c r="E19" s="65">
        <v>135617.67000000001</v>
      </c>
      <c r="F19" s="16">
        <v>848726.38</v>
      </c>
      <c r="G19" s="65">
        <v>1618801.75</v>
      </c>
      <c r="H19" s="16">
        <v>606473.63</v>
      </c>
      <c r="I19" s="64">
        <v>1614363.41</v>
      </c>
      <c r="J19" s="66">
        <f t="shared" si="0"/>
        <v>7640564.7399999993</v>
      </c>
      <c r="K19" s="66">
        <f t="shared" si="0"/>
        <v>3368782.83</v>
      </c>
      <c r="L19" s="67"/>
      <c r="M19" s="67"/>
    </row>
    <row r="20" spans="1:13" ht="15.75" hidden="1" x14ac:dyDescent="0.3">
      <c r="A20" s="63" t="s">
        <v>91</v>
      </c>
      <c r="B20" s="16"/>
      <c r="C20" s="68"/>
      <c r="D20" s="16"/>
      <c r="E20" s="13"/>
      <c r="F20" s="16"/>
      <c r="G20" s="68"/>
      <c r="H20" s="16"/>
      <c r="I20" s="64"/>
      <c r="J20" s="66">
        <f t="shared" si="0"/>
        <v>0</v>
      </c>
      <c r="K20" s="66">
        <f t="shared" si="0"/>
        <v>0</v>
      </c>
      <c r="L20" s="67"/>
      <c r="M20" s="67"/>
    </row>
    <row r="21" spans="1:13" x14ac:dyDescent="0.25">
      <c r="A21" s="63" t="s">
        <v>92</v>
      </c>
      <c r="B21" s="25">
        <f t="shared" ref="B21:K21" si="1">SUM(B18:B20)</f>
        <v>3912575.64</v>
      </c>
      <c r="C21" s="25">
        <f t="shared" si="1"/>
        <v>2939970.14</v>
      </c>
      <c r="D21" s="25">
        <f t="shared" si="1"/>
        <v>8995086.0299999993</v>
      </c>
      <c r="E21" s="25">
        <f t="shared" si="1"/>
        <v>3049624.06</v>
      </c>
      <c r="F21" s="25">
        <f t="shared" si="1"/>
        <v>4209874.8500000006</v>
      </c>
      <c r="G21" s="25">
        <f t="shared" si="1"/>
        <v>5643691.3300000001</v>
      </c>
      <c r="H21" s="25">
        <f t="shared" si="1"/>
        <v>3967622.1</v>
      </c>
      <c r="I21" s="25">
        <f t="shared" si="1"/>
        <v>4902251.4400000004</v>
      </c>
      <c r="J21" s="25">
        <f t="shared" si="1"/>
        <v>21085158.620000001</v>
      </c>
      <c r="K21" s="25">
        <f t="shared" si="1"/>
        <v>16535536.970000001</v>
      </c>
      <c r="L21" s="70"/>
      <c r="M21" s="67"/>
    </row>
    <row r="22" spans="1:13" x14ac:dyDescent="0.25">
      <c r="A22" s="22"/>
      <c r="B22" s="71"/>
      <c r="C22" s="72"/>
      <c r="D22" s="72"/>
      <c r="E22" s="72"/>
      <c r="F22" s="72"/>
      <c r="G22" s="72"/>
      <c r="H22" s="72"/>
      <c r="I22" s="72"/>
      <c r="J22" s="73"/>
      <c r="K22" s="72"/>
      <c r="L22" s="74"/>
      <c r="M22" s="144"/>
    </row>
    <row r="23" spans="1:13" ht="15" customHeight="1" x14ac:dyDescent="0.25">
      <c r="A23" s="378" t="s">
        <v>168</v>
      </c>
      <c r="B23" s="378"/>
      <c r="C23" s="378"/>
      <c r="D23" s="378"/>
      <c r="E23" s="378"/>
      <c r="F23" s="378"/>
      <c r="G23" s="378"/>
      <c r="H23" s="378"/>
      <c r="I23" s="378"/>
      <c r="J23" s="378"/>
      <c r="K23" s="378"/>
      <c r="L23" s="75"/>
      <c r="M23" s="281"/>
    </row>
    <row r="24" spans="1:13" ht="15" customHeight="1" x14ac:dyDescent="0.25">
      <c r="A24" s="79"/>
      <c r="B24" s="79"/>
      <c r="C24" s="79"/>
      <c r="D24" s="79"/>
      <c r="E24" s="79"/>
      <c r="F24" s="79"/>
      <c r="G24" s="79"/>
      <c r="H24" s="79"/>
      <c r="I24" s="79"/>
      <c r="J24" s="79"/>
      <c r="K24" s="79"/>
      <c r="L24" s="75"/>
      <c r="M24" s="281"/>
    </row>
    <row r="25" spans="1:13" ht="15" customHeight="1" x14ac:dyDescent="0.25">
      <c r="A25" s="364" t="s">
        <v>165</v>
      </c>
      <c r="B25" s="367" t="s">
        <v>93</v>
      </c>
      <c r="C25" s="367"/>
      <c r="D25" s="368" t="s">
        <v>94</v>
      </c>
      <c r="E25" s="368"/>
      <c r="F25" s="368" t="s">
        <v>63</v>
      </c>
      <c r="G25" s="368"/>
      <c r="H25" s="367" t="s">
        <v>64</v>
      </c>
      <c r="I25" s="367"/>
      <c r="J25" s="368" t="s">
        <v>88</v>
      </c>
      <c r="K25" s="368"/>
      <c r="L25" s="75"/>
      <c r="M25" s="281"/>
    </row>
    <row r="26" spans="1:13" ht="15" customHeight="1" x14ac:dyDescent="0.25">
      <c r="A26" s="365"/>
      <c r="B26" s="262" t="s">
        <v>166</v>
      </c>
      <c r="C26" s="279" t="s">
        <v>90</v>
      </c>
      <c r="D26" s="262" t="s">
        <v>166</v>
      </c>
      <c r="E26" s="279" t="s">
        <v>90</v>
      </c>
      <c r="F26" s="262" t="s">
        <v>166</v>
      </c>
      <c r="G26" s="279" t="s">
        <v>90</v>
      </c>
      <c r="H26" s="262" t="s">
        <v>166</v>
      </c>
      <c r="I26" s="279" t="s">
        <v>90</v>
      </c>
      <c r="J26" s="262" t="s">
        <v>166</v>
      </c>
      <c r="K26" s="279" t="s">
        <v>90</v>
      </c>
      <c r="L26" s="75"/>
      <c r="M26" s="281"/>
    </row>
    <row r="27" spans="1:13" ht="15" customHeight="1" x14ac:dyDescent="0.25">
      <c r="A27" s="63" t="s">
        <v>66</v>
      </c>
      <c r="B27" s="65">
        <v>3361148.47</v>
      </c>
      <c r="C27" s="65">
        <v>3300467.39</v>
      </c>
      <c r="D27" s="64">
        <v>3361148.47</v>
      </c>
      <c r="E27" s="65">
        <v>3380648.22</v>
      </c>
      <c r="F27" s="64">
        <v>6070495.4699999997</v>
      </c>
      <c r="G27" s="16">
        <v>5696595.4000000004</v>
      </c>
      <c r="H27" s="64">
        <v>3361148.47</v>
      </c>
      <c r="I27" s="65">
        <v>3755859.32</v>
      </c>
      <c r="J27" s="66">
        <f>+B27+D27+F27+H27</f>
        <v>16153940.880000001</v>
      </c>
      <c r="K27" s="66">
        <f>+C27+E27+G27+I27</f>
        <v>16133570.330000002</v>
      </c>
      <c r="L27" s="75"/>
      <c r="M27" s="281"/>
    </row>
    <row r="28" spans="1:13" ht="15" customHeight="1" x14ac:dyDescent="0.25">
      <c r="A28" s="63" t="s">
        <v>167</v>
      </c>
      <c r="B28" s="16">
        <v>4888282.28</v>
      </c>
      <c r="C28" s="16">
        <v>1554870.23</v>
      </c>
      <c r="D28" s="16">
        <v>17602011.010000002</v>
      </c>
      <c r="E28" s="16">
        <v>3625974.83</v>
      </c>
      <c r="F28" s="16">
        <v>806742.88</v>
      </c>
      <c r="G28" s="16">
        <v>5272466.1399999997</v>
      </c>
      <c r="H28" s="16">
        <v>571974.38</v>
      </c>
      <c r="I28" s="64">
        <v>2562957.02</v>
      </c>
      <c r="J28" s="66">
        <f>+B28+D28+F28+H28</f>
        <v>23869010.550000001</v>
      </c>
      <c r="K28" s="66">
        <f>+C28+E28+G28+I28</f>
        <v>13016268.219999999</v>
      </c>
      <c r="L28" s="75"/>
      <c r="M28" s="281"/>
    </row>
    <row r="29" spans="1:13" ht="15" customHeight="1" x14ac:dyDescent="0.25">
      <c r="A29" s="63" t="s">
        <v>92</v>
      </c>
      <c r="B29" s="25">
        <f t="shared" ref="B29:K29" si="2">SUM(B27:B28)</f>
        <v>8249430.75</v>
      </c>
      <c r="C29" s="25">
        <f t="shared" si="2"/>
        <v>4855337.62</v>
      </c>
      <c r="D29" s="25">
        <f t="shared" si="2"/>
        <v>20963159.48</v>
      </c>
      <c r="E29" s="25">
        <f t="shared" si="2"/>
        <v>7006623.0500000007</v>
      </c>
      <c r="F29" s="25">
        <f t="shared" si="2"/>
        <v>6877238.3499999996</v>
      </c>
      <c r="G29" s="25">
        <f t="shared" si="2"/>
        <v>10969061.539999999</v>
      </c>
      <c r="H29" s="25">
        <f t="shared" si="2"/>
        <v>3933122.85</v>
      </c>
      <c r="I29" s="25">
        <f t="shared" si="2"/>
        <v>6318816.3399999999</v>
      </c>
      <c r="J29" s="69">
        <f t="shared" si="2"/>
        <v>40022951.43</v>
      </c>
      <c r="K29" s="69">
        <f t="shared" si="2"/>
        <v>29149838.550000001</v>
      </c>
      <c r="L29" s="75"/>
      <c r="M29" s="281"/>
    </row>
    <row r="30" spans="1:13" ht="15" customHeight="1" x14ac:dyDescent="0.25">
      <c r="A30" s="76"/>
      <c r="B30" s="77"/>
      <c r="C30" s="77"/>
      <c r="D30" s="77"/>
      <c r="E30" s="77"/>
      <c r="F30" s="77"/>
      <c r="G30" s="77"/>
      <c r="H30" s="77"/>
      <c r="I30" s="77"/>
      <c r="J30" s="78"/>
      <c r="K30" s="78"/>
      <c r="L30" s="75"/>
      <c r="M30" s="281"/>
    </row>
    <row r="31" spans="1:13" ht="15" customHeight="1" x14ac:dyDescent="0.25">
      <c r="A31" s="76"/>
      <c r="B31" s="77"/>
      <c r="C31" s="77"/>
      <c r="D31" s="77"/>
      <c r="E31" s="77"/>
      <c r="F31" s="77"/>
      <c r="G31" s="77"/>
      <c r="H31" s="77"/>
      <c r="I31" s="77"/>
      <c r="J31" s="78"/>
      <c r="K31" s="78"/>
      <c r="L31" s="75"/>
      <c r="M31" s="281"/>
    </row>
    <row r="32" spans="1:13" ht="15" customHeight="1" x14ac:dyDescent="0.25">
      <c r="A32" s="378" t="s">
        <v>169</v>
      </c>
      <c r="B32" s="378"/>
      <c r="C32" s="378"/>
      <c r="D32" s="378"/>
      <c r="E32" s="378"/>
      <c r="F32" s="378"/>
      <c r="G32" s="378"/>
      <c r="H32" s="378"/>
      <c r="I32" s="378"/>
      <c r="J32" s="378"/>
      <c r="K32" s="378"/>
      <c r="L32" s="75"/>
      <c r="M32" s="281"/>
    </row>
    <row r="33" spans="1:13" ht="9" customHeight="1" x14ac:dyDescent="0.25">
      <c r="A33" s="79"/>
      <c r="B33" s="79"/>
      <c r="C33" s="79"/>
      <c r="D33" s="79"/>
      <c r="E33" s="79"/>
      <c r="F33" s="79"/>
      <c r="G33" s="79"/>
      <c r="H33" s="79"/>
      <c r="I33" s="79"/>
      <c r="J33" s="79"/>
      <c r="K33" s="79"/>
      <c r="L33" s="75"/>
      <c r="M33" s="281"/>
    </row>
    <row r="34" spans="1:13" ht="15" customHeight="1" x14ac:dyDescent="0.25">
      <c r="A34" s="364" t="s">
        <v>165</v>
      </c>
      <c r="B34" s="367" t="s">
        <v>65</v>
      </c>
      <c r="C34" s="367"/>
      <c r="D34" s="368" t="s">
        <v>95</v>
      </c>
      <c r="E34" s="368"/>
      <c r="F34" s="368" t="s">
        <v>96</v>
      </c>
      <c r="G34" s="368"/>
      <c r="H34" s="367" t="s">
        <v>97</v>
      </c>
      <c r="I34" s="367"/>
      <c r="J34" s="368" t="s">
        <v>88</v>
      </c>
      <c r="K34" s="368"/>
      <c r="L34" s="75"/>
      <c r="M34" s="281"/>
    </row>
    <row r="35" spans="1:13" ht="15" customHeight="1" x14ac:dyDescent="0.25">
      <c r="A35" s="365"/>
      <c r="B35" s="262" t="s">
        <v>166</v>
      </c>
      <c r="C35" s="279" t="s">
        <v>90</v>
      </c>
      <c r="D35" s="262" t="s">
        <v>166</v>
      </c>
      <c r="E35" s="279" t="s">
        <v>90</v>
      </c>
      <c r="F35" s="262" t="s">
        <v>166</v>
      </c>
      <c r="G35" s="279" t="s">
        <v>90</v>
      </c>
      <c r="H35" s="262" t="s">
        <v>166</v>
      </c>
      <c r="I35" s="279" t="s">
        <v>90</v>
      </c>
      <c r="J35" s="262" t="s">
        <v>166</v>
      </c>
      <c r="K35" s="279" t="s">
        <v>90</v>
      </c>
      <c r="L35" s="75"/>
      <c r="M35" s="281"/>
    </row>
    <row r="36" spans="1:13" ht="15" customHeight="1" x14ac:dyDescent="0.25">
      <c r="A36" s="63" t="s">
        <v>66</v>
      </c>
      <c r="B36" s="65">
        <v>3361148.47</v>
      </c>
      <c r="C36" s="64">
        <v>3372846.06</v>
      </c>
      <c r="D36" s="65">
        <v>3361148.47</v>
      </c>
      <c r="E36" s="16">
        <v>3381156.64</v>
      </c>
      <c r="F36" s="65">
        <v>3361148.47</v>
      </c>
      <c r="G36" s="16">
        <v>3484938.26</v>
      </c>
      <c r="H36" s="65"/>
      <c r="I36" s="16"/>
      <c r="J36" s="66">
        <f>+B36+D36+F36+H36</f>
        <v>10083445.41</v>
      </c>
      <c r="K36" s="66">
        <f>+C36+E36+G36+I36</f>
        <v>10238940.960000001</v>
      </c>
      <c r="L36" s="75"/>
      <c r="M36" s="281"/>
    </row>
    <row r="37" spans="1:13" ht="15" customHeight="1" x14ac:dyDescent="0.25">
      <c r="A37" s="63" t="s">
        <v>167</v>
      </c>
      <c r="B37" s="16">
        <v>534123.14</v>
      </c>
      <c r="C37" s="16">
        <f>3829895.75+21000</f>
        <v>3850895.75</v>
      </c>
      <c r="D37" s="16">
        <f>629772.57</f>
        <v>629772.56999999995</v>
      </c>
      <c r="E37" s="16">
        <v>2347200.0699999998</v>
      </c>
      <c r="F37" s="16">
        <v>798328.07</v>
      </c>
      <c r="G37" s="16">
        <v>3386702</v>
      </c>
      <c r="H37" s="16"/>
      <c r="I37" s="16"/>
      <c r="J37" s="66">
        <f>+B37+D37+F37+H37</f>
        <v>1962223.7799999998</v>
      </c>
      <c r="K37" s="66">
        <f>+C37+E37+G37+I37</f>
        <v>9584797.8200000003</v>
      </c>
      <c r="L37" s="75"/>
      <c r="M37" s="281"/>
    </row>
    <row r="38" spans="1:13" ht="15" customHeight="1" x14ac:dyDescent="0.25">
      <c r="A38" s="63" t="s">
        <v>92</v>
      </c>
      <c r="B38" s="25">
        <f t="shared" ref="B38:K38" si="3">SUM(B36:B37)</f>
        <v>3895271.6100000003</v>
      </c>
      <c r="C38" s="25">
        <f t="shared" si="3"/>
        <v>7223741.8100000005</v>
      </c>
      <c r="D38" s="25">
        <f t="shared" si="3"/>
        <v>3990921.04</v>
      </c>
      <c r="E38" s="25">
        <f t="shared" si="3"/>
        <v>5728356.71</v>
      </c>
      <c r="F38" s="25">
        <f t="shared" si="3"/>
        <v>4159476.54</v>
      </c>
      <c r="G38" s="25">
        <f t="shared" si="3"/>
        <v>6871640.2599999998</v>
      </c>
      <c r="H38" s="25">
        <f t="shared" si="3"/>
        <v>0</v>
      </c>
      <c r="I38" s="25">
        <f t="shared" si="3"/>
        <v>0</v>
      </c>
      <c r="J38" s="69">
        <f t="shared" si="3"/>
        <v>12045669.189999999</v>
      </c>
      <c r="K38" s="69">
        <f t="shared" si="3"/>
        <v>19823738.780000001</v>
      </c>
      <c r="L38" s="75"/>
      <c r="M38" s="281"/>
    </row>
    <row r="39" spans="1:13" ht="15" customHeight="1" x14ac:dyDescent="0.25">
      <c r="A39" s="76"/>
      <c r="B39" s="77"/>
      <c r="C39" s="77"/>
      <c r="D39" s="77"/>
      <c r="E39" s="77"/>
      <c r="F39" s="77"/>
      <c r="G39" s="77"/>
      <c r="H39" s="77"/>
      <c r="I39" s="77"/>
      <c r="J39" s="78"/>
      <c r="K39" s="78"/>
      <c r="L39" s="75"/>
      <c r="M39" s="281"/>
    </row>
    <row r="40" spans="1:13" ht="15" customHeight="1" x14ac:dyDescent="0.25">
      <c r="A40" s="263" t="s">
        <v>170</v>
      </c>
      <c r="B40" s="264"/>
      <c r="C40" s="265"/>
      <c r="D40" s="265"/>
      <c r="E40" s="265"/>
      <c r="F40" s="265"/>
      <c r="G40" s="265"/>
      <c r="H40" s="265"/>
      <c r="I40" s="265"/>
      <c r="J40" s="265"/>
      <c r="K40" s="265"/>
      <c r="L40" s="75"/>
      <c r="M40" s="281"/>
    </row>
    <row r="41" spans="1:13" ht="15" customHeight="1" x14ac:dyDescent="0.25">
      <c r="A41" s="364" t="s">
        <v>83</v>
      </c>
      <c r="B41" s="367" t="s">
        <v>171</v>
      </c>
      <c r="C41" s="367"/>
      <c r="D41" s="265"/>
      <c r="E41" s="265"/>
      <c r="F41" s="265"/>
      <c r="G41" s="265"/>
      <c r="H41" s="265"/>
      <c r="I41" s="265"/>
      <c r="J41" s="265"/>
      <c r="K41" s="265"/>
      <c r="L41" s="75"/>
      <c r="M41" s="281"/>
    </row>
    <row r="42" spans="1:13" ht="15" customHeight="1" x14ac:dyDescent="0.25">
      <c r="A42" s="365"/>
      <c r="B42" s="262" t="s">
        <v>89</v>
      </c>
      <c r="C42" s="279" t="s">
        <v>90</v>
      </c>
      <c r="D42" s="265"/>
      <c r="E42" s="265"/>
      <c r="F42" s="265"/>
      <c r="G42" s="265"/>
      <c r="H42" s="265"/>
      <c r="I42" s="265"/>
      <c r="J42" s="265"/>
      <c r="K42" s="265"/>
      <c r="L42" s="75"/>
      <c r="M42" s="281"/>
    </row>
    <row r="43" spans="1:13" ht="15" customHeight="1" x14ac:dyDescent="0.25">
      <c r="A43" s="63" t="s">
        <v>66</v>
      </c>
      <c r="B43" s="64">
        <f>+J18+J27+J36</f>
        <v>39681980.170000002</v>
      </c>
      <c r="C43" s="64">
        <f>+K18+K27+K36</f>
        <v>39539265.430000007</v>
      </c>
      <c r="D43" s="265"/>
      <c r="E43" s="265"/>
      <c r="F43" s="265"/>
      <c r="G43" s="265"/>
      <c r="H43" s="265"/>
      <c r="I43" s="265"/>
      <c r="J43" s="265"/>
      <c r="K43" s="265"/>
      <c r="L43" s="75"/>
      <c r="M43" s="281"/>
    </row>
    <row r="44" spans="1:13" ht="15" customHeight="1" x14ac:dyDescent="0.25">
      <c r="A44" s="63" t="s">
        <v>167</v>
      </c>
      <c r="B44" s="64">
        <f>+J19+J28+J37</f>
        <v>33471799.07</v>
      </c>
      <c r="C44" s="64">
        <f>+K19+K28+K37</f>
        <v>25969848.869999997</v>
      </c>
      <c r="D44" s="265"/>
      <c r="E44" s="265"/>
      <c r="F44" s="265"/>
      <c r="G44" s="265"/>
      <c r="H44" s="265"/>
      <c r="I44" s="265"/>
      <c r="J44" s="265"/>
      <c r="K44" s="265"/>
      <c r="L44" s="75"/>
      <c r="M44" s="281"/>
    </row>
    <row r="45" spans="1:13" ht="15" customHeight="1" thickBot="1" x14ac:dyDescent="0.3">
      <c r="A45" s="63" t="s">
        <v>92</v>
      </c>
      <c r="B45" s="266">
        <f>SUM(B43:B44)</f>
        <v>73153779.24000001</v>
      </c>
      <c r="C45" s="267">
        <f>SUM(C43:C44)</f>
        <v>65509114.300000004</v>
      </c>
      <c r="D45" s="265"/>
      <c r="E45" s="265"/>
      <c r="F45" s="265"/>
      <c r="G45" s="265"/>
      <c r="H45" s="265"/>
      <c r="I45" s="265"/>
      <c r="J45" s="265"/>
      <c r="K45" s="265"/>
      <c r="L45" s="75"/>
      <c r="M45" s="281"/>
    </row>
    <row r="46" spans="1:13" ht="15.75" thickTop="1" x14ac:dyDescent="0.25">
      <c r="A46" s="86"/>
      <c r="B46" s="70"/>
      <c r="C46" s="87"/>
      <c r="D46" s="67"/>
      <c r="E46" s="67"/>
      <c r="F46" s="67"/>
      <c r="G46" s="67"/>
      <c r="H46" s="67"/>
      <c r="I46" s="67"/>
      <c r="J46" s="67"/>
      <c r="K46" s="67"/>
      <c r="L46" s="75"/>
      <c r="M46" s="281"/>
    </row>
    <row r="47" spans="1:13" x14ac:dyDescent="0.25">
      <c r="A47" s="86"/>
      <c r="B47" s="29"/>
      <c r="C47" s="87"/>
    </row>
    <row r="69" spans="1:11" x14ac:dyDescent="0.25">
      <c r="A69" s="46" t="s">
        <v>53</v>
      </c>
      <c r="C69" s="133" t="s">
        <v>79</v>
      </c>
      <c r="D69" s="133"/>
      <c r="E69" s="133"/>
      <c r="F69" s="28" t="s">
        <v>76</v>
      </c>
      <c r="H69" t="s">
        <v>59</v>
      </c>
    </row>
    <row r="70" spans="1:11" x14ac:dyDescent="0.25">
      <c r="C70" s="349" t="s">
        <v>77</v>
      </c>
      <c r="D70" s="349"/>
      <c r="E70" s="349"/>
      <c r="F70" s="28"/>
      <c r="G70" s="28"/>
      <c r="H70" s="28" t="s">
        <v>156</v>
      </c>
      <c r="I70" s="28"/>
      <c r="J70" s="28"/>
      <c r="K70" s="28"/>
    </row>
    <row r="71" spans="1:11" x14ac:dyDescent="0.25">
      <c r="C71" s="349" t="s">
        <v>98</v>
      </c>
      <c r="D71" s="349"/>
      <c r="E71" s="349"/>
      <c r="F71" s="28"/>
      <c r="G71" s="28"/>
      <c r="H71" s="28" t="s">
        <v>157</v>
      </c>
      <c r="I71" s="28"/>
      <c r="J71" s="28"/>
      <c r="K71" s="28"/>
    </row>
    <row r="72" spans="1:11" x14ac:dyDescent="0.25">
      <c r="A72" s="46" t="s">
        <v>58</v>
      </c>
      <c r="C72" s="28" t="s">
        <v>205</v>
      </c>
      <c r="G72" s="48"/>
      <c r="H72" s="48"/>
      <c r="I72" s="48"/>
    </row>
  </sheetData>
  <mergeCells count="30">
    <mergeCell ref="A41:A42"/>
    <mergeCell ref="B41:C41"/>
    <mergeCell ref="C70:E70"/>
    <mergeCell ref="C71:E71"/>
    <mergeCell ref="A32:K32"/>
    <mergeCell ref="A34:A35"/>
    <mergeCell ref="B34:C34"/>
    <mergeCell ref="D34:E34"/>
    <mergeCell ref="F34:G34"/>
    <mergeCell ref="H34:I34"/>
    <mergeCell ref="J34:K34"/>
    <mergeCell ref="A23:K23"/>
    <mergeCell ref="A25:A26"/>
    <mergeCell ref="B25:C25"/>
    <mergeCell ref="D25:E25"/>
    <mergeCell ref="F25:G25"/>
    <mergeCell ref="H25:I25"/>
    <mergeCell ref="J25:K25"/>
    <mergeCell ref="J16:K16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</mergeCells>
  <hyperlinks>
    <hyperlink ref="A12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17"/>
  <sheetViews>
    <sheetView topLeftCell="A102" workbookViewId="0">
      <selection activeCell="A111" sqref="A111:L111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4" width="5.710937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70" width="5.710937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6" width="5.710937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2" width="5.710937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8" width="5.710937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4" width="5.710937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50" width="5.710937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6" width="5.710937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2" width="5.710937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8" width="5.710937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4" width="5.710937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30" width="5.710937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6" width="5.710937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2" width="5.710937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8" width="5.710937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4" width="5.710937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10" width="5.710937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6" width="5.710937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2" width="5.710937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8" width="5.710937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4" width="5.710937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90" width="5.710937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6" width="5.710937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2" width="5.710937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8" width="5.710937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4" width="5.710937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70" width="5.710937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6" width="5.710937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2" width="5.710937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8" width="5.710937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4" width="5.710937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50" width="5.710937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6" width="5.710937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2" width="5.710937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8" width="5.710937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4" width="5.710937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30" width="5.710937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6" width="5.710937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2" width="5.710937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8" width="5.710937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4" width="5.710937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10" width="5.710937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6" width="5.710937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2" width="5.710937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8" width="5.710937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4" width="5.710937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90" width="5.710937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6" width="5.710937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2" width="5.710937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8" width="5.710937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4" width="5.710937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70" width="5.710937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6" width="5.710937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2" width="5.710937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8" width="5.710937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4" width="5.710937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50" width="5.710937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6" width="5.710937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2" width="5.710937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8" width="5.710937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4" width="5.710937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30" width="5.710937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6" width="5.710937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2" width="5.710937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331" t="s">
        <v>142</v>
      </c>
      <c r="L8" s="332"/>
    </row>
    <row r="10" spans="1:19" x14ac:dyDescent="0.25">
      <c r="A10" s="333" t="s">
        <v>1</v>
      </c>
      <c r="B10" s="333"/>
      <c r="C10" s="333"/>
      <c r="D10" s="333"/>
      <c r="E10" s="333"/>
      <c r="F10" s="333"/>
      <c r="G10" s="333"/>
      <c r="H10" s="333"/>
      <c r="I10" s="333"/>
      <c r="J10" s="333"/>
      <c r="K10" s="333"/>
      <c r="L10" s="333"/>
      <c r="M10" s="130"/>
      <c r="N10" s="130"/>
      <c r="O10" s="130"/>
      <c r="P10" s="130"/>
      <c r="Q10" s="130"/>
      <c r="R10" s="130"/>
      <c r="S10" s="130"/>
    </row>
    <row r="11" spans="1:19" x14ac:dyDescent="0.25">
      <c r="A11" s="334" t="s">
        <v>2</v>
      </c>
      <c r="B11" s="334"/>
      <c r="C11" s="334"/>
      <c r="D11" s="334"/>
      <c r="E11" s="334"/>
      <c r="F11" s="334"/>
      <c r="G11" s="334"/>
      <c r="H11" s="334"/>
      <c r="I11" s="334"/>
      <c r="J11" s="334"/>
      <c r="K11" s="334"/>
      <c r="L11" s="334"/>
      <c r="M11" s="130"/>
      <c r="N11" s="130"/>
      <c r="O11" s="130"/>
      <c r="P11" s="130"/>
      <c r="Q11" s="130"/>
      <c r="R11" s="130"/>
      <c r="S11" s="130"/>
    </row>
    <row r="12" spans="1:19" x14ac:dyDescent="0.25">
      <c r="A12" s="335" t="s">
        <v>3</v>
      </c>
      <c r="B12" s="334"/>
      <c r="C12" s="334"/>
      <c r="D12" s="334"/>
      <c r="E12" s="334"/>
      <c r="F12" s="334"/>
      <c r="G12" s="334"/>
      <c r="H12" s="334"/>
      <c r="I12" s="334"/>
      <c r="J12" s="334"/>
      <c r="K12" s="334"/>
      <c r="L12" s="334"/>
      <c r="M12" s="130"/>
      <c r="N12" s="130"/>
      <c r="O12" s="130"/>
      <c r="P12" s="130"/>
      <c r="Q12" s="130"/>
      <c r="R12" s="130"/>
      <c r="S12" s="130"/>
    </row>
    <row r="13" spans="1:19" x14ac:dyDescent="0.25">
      <c r="A13" s="273"/>
      <c r="B13" s="273"/>
      <c r="C13" s="273"/>
      <c r="D13" s="273"/>
      <c r="E13" s="273"/>
      <c r="F13" s="273"/>
      <c r="G13" s="273"/>
      <c r="H13" s="273"/>
      <c r="I13" s="273"/>
      <c r="J13" s="273"/>
      <c r="K13" s="273"/>
      <c r="L13" s="273"/>
      <c r="M13" s="273"/>
      <c r="N13" s="273"/>
      <c r="O13" s="273"/>
      <c r="P13" s="273"/>
      <c r="Q13" s="273"/>
      <c r="R13" s="273"/>
      <c r="S13" s="273"/>
    </row>
    <row r="14" spans="1:19" ht="16.5" thickBot="1" x14ac:dyDescent="0.3">
      <c r="A14" s="336" t="s">
        <v>143</v>
      </c>
      <c r="B14" s="336"/>
      <c r="C14" s="336"/>
      <c r="D14" s="336"/>
      <c r="E14" s="336"/>
      <c r="F14" s="336"/>
      <c r="G14" s="336"/>
      <c r="H14" s="336"/>
      <c r="I14" s="336"/>
      <c r="J14" s="336"/>
      <c r="K14" s="336"/>
      <c r="L14" s="336"/>
      <c r="M14" s="131"/>
      <c r="N14" s="131"/>
      <c r="O14" s="131"/>
      <c r="P14" s="131"/>
      <c r="Q14" s="131"/>
      <c r="R14" s="131"/>
      <c r="S14" s="131"/>
    </row>
    <row r="15" spans="1:19" ht="30.75" customHeight="1" thickBot="1" x14ac:dyDescent="0.35">
      <c r="A15" s="2" t="s">
        <v>4</v>
      </c>
      <c r="B15" s="3" t="s">
        <v>144</v>
      </c>
      <c r="C15" s="343" t="s">
        <v>6</v>
      </c>
      <c r="D15" s="344"/>
      <c r="E15" s="343" t="s">
        <v>7</v>
      </c>
      <c r="F15" s="345"/>
      <c r="G15" s="343" t="s">
        <v>8</v>
      </c>
      <c r="H15" s="344"/>
      <c r="I15" s="343" t="s">
        <v>9</v>
      </c>
      <c r="J15" s="344"/>
      <c r="K15" s="346" t="s">
        <v>10</v>
      </c>
      <c r="L15" s="347"/>
      <c r="M15" s="272"/>
      <c r="N15" s="337"/>
      <c r="O15" s="337"/>
      <c r="P15" s="337"/>
      <c r="Q15" s="337"/>
      <c r="R15" s="337"/>
      <c r="S15" s="337"/>
    </row>
    <row r="16" spans="1:19" ht="15.75" x14ac:dyDescent="0.3">
      <c r="A16" s="181"/>
      <c r="B16" s="136"/>
      <c r="C16" s="53" t="s">
        <v>145</v>
      </c>
      <c r="D16" s="53" t="s">
        <v>146</v>
      </c>
      <c r="E16" s="53" t="s">
        <v>145</v>
      </c>
      <c r="F16" s="53" t="s">
        <v>146</v>
      </c>
      <c r="G16" s="53" t="s">
        <v>145</v>
      </c>
      <c r="H16" s="53" t="s">
        <v>146</v>
      </c>
      <c r="I16" s="53" t="s">
        <v>145</v>
      </c>
      <c r="J16" s="53" t="s">
        <v>146</v>
      </c>
      <c r="K16" s="53" t="s">
        <v>145</v>
      </c>
      <c r="L16" s="182" t="s">
        <v>146</v>
      </c>
      <c r="M16" s="132"/>
      <c r="N16" s="272"/>
      <c r="O16" s="132"/>
      <c r="P16" s="272"/>
      <c r="Q16" s="132"/>
      <c r="R16" s="272"/>
      <c r="S16" s="132"/>
    </row>
    <row r="17" spans="1:19" ht="15.75" x14ac:dyDescent="0.3">
      <c r="A17" s="183"/>
      <c r="B17" s="5" t="s">
        <v>13</v>
      </c>
      <c r="C17" s="54"/>
      <c r="D17" s="54"/>
      <c r="E17" s="54"/>
      <c r="F17" s="54"/>
      <c r="G17" s="54"/>
      <c r="H17" s="54"/>
      <c r="I17" s="54"/>
      <c r="J17" s="54"/>
      <c r="K17" s="54"/>
      <c r="L17" s="184"/>
      <c r="M17" s="132"/>
      <c r="N17" s="272"/>
      <c r="O17" s="132"/>
      <c r="P17" s="272"/>
      <c r="Q17" s="132"/>
      <c r="R17" s="272"/>
      <c r="S17" s="132"/>
    </row>
    <row r="18" spans="1:19" ht="15.75" x14ac:dyDescent="0.3">
      <c r="A18" s="185" t="s">
        <v>124</v>
      </c>
      <c r="B18" s="5" t="s">
        <v>147</v>
      </c>
      <c r="C18" s="25"/>
      <c r="D18" s="8"/>
      <c r="E18" s="8"/>
      <c r="F18" s="8"/>
      <c r="G18" s="8"/>
      <c r="H18" s="8"/>
      <c r="I18" s="8"/>
      <c r="J18" s="8"/>
      <c r="K18" s="8">
        <f>+C18+E18+G18+I18</f>
        <v>0</v>
      </c>
      <c r="L18" s="186">
        <f>+D18+F18+H18+J18</f>
        <v>0</v>
      </c>
      <c r="M18" s="133"/>
      <c r="N18" s="133"/>
      <c r="O18" s="133"/>
      <c r="P18" s="133"/>
      <c r="Q18" s="133"/>
      <c r="R18" s="133"/>
      <c r="S18" s="133"/>
    </row>
    <row r="19" spans="1:19" ht="15.75" x14ac:dyDescent="0.3">
      <c r="A19" s="185"/>
      <c r="B19" s="5" t="s">
        <v>148</v>
      </c>
      <c r="C19" s="25"/>
      <c r="D19" s="8"/>
      <c r="E19" s="8"/>
      <c r="F19" s="8"/>
      <c r="G19" s="8"/>
      <c r="H19" s="8">
        <v>0</v>
      </c>
      <c r="I19" s="8"/>
      <c r="J19" s="8">
        <v>0</v>
      </c>
      <c r="K19" s="8"/>
      <c r="L19" s="186">
        <f>+D19+F19+H19+J19</f>
        <v>0</v>
      </c>
      <c r="M19" s="133"/>
      <c r="N19" s="133"/>
      <c r="O19" s="133"/>
      <c r="P19" s="133"/>
      <c r="Q19" s="133"/>
      <c r="R19" s="133"/>
      <c r="S19" s="133"/>
    </row>
    <row r="20" spans="1:19" ht="15.75" x14ac:dyDescent="0.3">
      <c r="A20" s="185"/>
      <c r="B20" s="5" t="s">
        <v>125</v>
      </c>
      <c r="C20" s="25">
        <f>SUM(C18:C19)</f>
        <v>0</v>
      </c>
      <c r="D20" s="25">
        <f t="shared" ref="D20:L20" si="0">SUM(D18:D19)</f>
        <v>0</v>
      </c>
      <c r="E20" s="25">
        <f t="shared" si="0"/>
        <v>0</v>
      </c>
      <c r="F20" s="25">
        <f t="shared" si="0"/>
        <v>0</v>
      </c>
      <c r="G20" s="25">
        <f t="shared" si="0"/>
        <v>0</v>
      </c>
      <c r="H20" s="25">
        <f t="shared" si="0"/>
        <v>0</v>
      </c>
      <c r="I20" s="25">
        <f t="shared" si="0"/>
        <v>0</v>
      </c>
      <c r="J20" s="25">
        <f t="shared" si="0"/>
        <v>0</v>
      </c>
      <c r="K20" s="25">
        <f t="shared" si="0"/>
        <v>0</v>
      </c>
      <c r="L20" s="187">
        <f t="shared" si="0"/>
        <v>0</v>
      </c>
      <c r="M20" s="133"/>
      <c r="N20" s="133"/>
      <c r="O20" s="133"/>
      <c r="P20" s="133"/>
      <c r="Q20" s="133"/>
      <c r="R20" s="133"/>
      <c r="S20" s="133"/>
    </row>
    <row r="21" spans="1:19" ht="15.75" x14ac:dyDescent="0.3">
      <c r="A21" s="188"/>
      <c r="B21" s="10"/>
      <c r="C21" s="11"/>
      <c r="D21" s="9"/>
      <c r="E21" s="12"/>
      <c r="F21" s="12"/>
      <c r="G21" s="9"/>
      <c r="H21" s="12"/>
      <c r="I21" s="9"/>
      <c r="J21" s="12"/>
      <c r="K21" s="11"/>
      <c r="L21" s="139"/>
      <c r="M21" s="133"/>
      <c r="N21" s="133"/>
      <c r="O21" s="133"/>
      <c r="P21" s="133"/>
      <c r="Q21" s="133"/>
      <c r="R21" s="133"/>
      <c r="S21" s="133"/>
    </row>
    <row r="22" spans="1:19" ht="15.75" x14ac:dyDescent="0.3">
      <c r="A22" s="188"/>
      <c r="B22" s="10" t="s">
        <v>149</v>
      </c>
      <c r="C22" s="13"/>
      <c r="D22" s="13"/>
      <c r="E22" s="13"/>
      <c r="F22" s="13"/>
      <c r="G22" s="13"/>
      <c r="H22" s="13"/>
      <c r="I22" s="13"/>
      <c r="J22" s="13"/>
      <c r="K22" s="13"/>
      <c r="L22" s="138"/>
      <c r="M22" s="133"/>
      <c r="N22" s="133"/>
      <c r="O22" s="133"/>
      <c r="P22" s="133"/>
      <c r="Q22" s="133"/>
      <c r="R22" s="133"/>
      <c r="S22" s="133"/>
    </row>
    <row r="23" spans="1:19" x14ac:dyDescent="0.25">
      <c r="A23" s="189">
        <v>111</v>
      </c>
      <c r="B23" s="15" t="s">
        <v>15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f>+C23+E23+G23+I23</f>
        <v>0</v>
      </c>
      <c r="L23" s="190">
        <f>+D23+F23+H23+J23</f>
        <v>0</v>
      </c>
      <c r="M23" s="133"/>
      <c r="N23" s="133"/>
      <c r="O23" s="133"/>
      <c r="P23" s="133"/>
      <c r="Q23" s="133"/>
      <c r="R23" s="133"/>
      <c r="S23" s="133"/>
    </row>
    <row r="24" spans="1:19" x14ac:dyDescent="0.25">
      <c r="A24" s="178">
        <v>113</v>
      </c>
      <c r="B24" s="40" t="s">
        <v>150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6">
        <f t="shared" ref="K24:L39" si="1">+C24+E24+G24+I24</f>
        <v>0</v>
      </c>
      <c r="L24" s="141">
        <f t="shared" si="1"/>
        <v>0</v>
      </c>
      <c r="M24" s="133"/>
      <c r="N24" s="133"/>
      <c r="O24" s="133"/>
      <c r="P24" s="133"/>
      <c r="Q24" s="133"/>
      <c r="R24" s="133"/>
      <c r="S24" s="133"/>
    </row>
    <row r="25" spans="1:19" x14ac:dyDescent="0.25">
      <c r="A25" s="178">
        <v>122</v>
      </c>
      <c r="B25" s="40" t="s">
        <v>17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6">
        <f t="shared" si="1"/>
        <v>0</v>
      </c>
      <c r="L25" s="141">
        <f t="shared" si="1"/>
        <v>0</v>
      </c>
      <c r="M25" s="133"/>
      <c r="N25" s="133"/>
      <c r="O25" s="133"/>
      <c r="P25" s="133"/>
      <c r="Q25" s="133"/>
      <c r="R25" s="133"/>
      <c r="S25" s="133"/>
    </row>
    <row r="26" spans="1:19" x14ac:dyDescent="0.25">
      <c r="A26" s="178">
        <v>163</v>
      </c>
      <c r="B26" s="40" t="s">
        <v>18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6">
        <f t="shared" si="1"/>
        <v>0</v>
      </c>
      <c r="L26" s="141">
        <f t="shared" si="1"/>
        <v>0</v>
      </c>
      <c r="M26" s="133"/>
      <c r="N26" s="133"/>
      <c r="O26" s="133"/>
      <c r="P26" s="133"/>
      <c r="Q26" s="133"/>
      <c r="R26" s="133"/>
      <c r="S26" s="133"/>
    </row>
    <row r="27" spans="1:19" x14ac:dyDescent="0.25">
      <c r="A27" s="178">
        <v>168</v>
      </c>
      <c r="B27" s="40" t="s">
        <v>136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6">
        <f t="shared" si="1"/>
        <v>0</v>
      </c>
      <c r="L27" s="141">
        <f>+D27+F27+H27+J27</f>
        <v>0</v>
      </c>
      <c r="M27" s="133"/>
      <c r="N27" s="133"/>
      <c r="O27" s="133"/>
      <c r="P27" s="133"/>
      <c r="Q27" s="133"/>
      <c r="R27" s="133"/>
      <c r="S27" s="133"/>
    </row>
    <row r="28" spans="1:19" x14ac:dyDescent="0.25">
      <c r="A28" s="178">
        <v>169</v>
      </c>
      <c r="B28" s="40" t="s">
        <v>137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6">
        <f t="shared" si="1"/>
        <v>0</v>
      </c>
      <c r="L28" s="141">
        <f t="shared" si="1"/>
        <v>0</v>
      </c>
      <c r="M28" s="133"/>
      <c r="N28" s="133"/>
      <c r="O28" s="133"/>
      <c r="P28" s="133"/>
      <c r="Q28" s="133"/>
      <c r="R28" s="133"/>
      <c r="S28" s="133"/>
    </row>
    <row r="29" spans="1:19" x14ac:dyDescent="0.25">
      <c r="A29" s="178">
        <v>171</v>
      </c>
      <c r="B29" s="40" t="s">
        <v>138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6">
        <f t="shared" si="1"/>
        <v>0</v>
      </c>
      <c r="L29" s="141">
        <f t="shared" si="1"/>
        <v>0</v>
      </c>
      <c r="M29" s="133"/>
      <c r="N29" s="133"/>
      <c r="O29" s="133"/>
      <c r="P29" s="133"/>
      <c r="Q29" s="133"/>
      <c r="R29" s="133"/>
      <c r="S29" s="133"/>
    </row>
    <row r="30" spans="1:19" x14ac:dyDescent="0.25">
      <c r="A30" s="178">
        <v>174</v>
      </c>
      <c r="B30" s="40" t="s">
        <v>19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6">
        <f t="shared" si="1"/>
        <v>0</v>
      </c>
      <c r="L30" s="141">
        <f t="shared" si="1"/>
        <v>0</v>
      </c>
      <c r="M30" s="133"/>
      <c r="N30" s="133"/>
      <c r="O30" s="133"/>
      <c r="P30" s="133"/>
      <c r="Q30" s="133"/>
      <c r="R30" s="133"/>
      <c r="S30" s="133"/>
    </row>
    <row r="31" spans="1:19" x14ac:dyDescent="0.25">
      <c r="A31" s="178">
        <v>182</v>
      </c>
      <c r="B31" s="40" t="s">
        <v>20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6">
        <f t="shared" si="1"/>
        <v>0</v>
      </c>
      <c r="L31" s="141">
        <f t="shared" si="1"/>
        <v>0</v>
      </c>
      <c r="M31" s="133"/>
      <c r="N31" s="133"/>
      <c r="O31" s="133"/>
      <c r="P31" s="133"/>
      <c r="Q31" s="133"/>
      <c r="R31" s="133"/>
      <c r="S31" s="133"/>
    </row>
    <row r="32" spans="1:19" x14ac:dyDescent="0.25">
      <c r="A32" s="178">
        <v>197</v>
      </c>
      <c r="B32" s="40" t="s">
        <v>21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6">
        <f t="shared" si="1"/>
        <v>0</v>
      </c>
      <c r="L32" s="141">
        <f t="shared" si="1"/>
        <v>0</v>
      </c>
      <c r="M32" s="133"/>
      <c r="N32" s="133"/>
      <c r="O32" s="133"/>
      <c r="P32" s="133"/>
      <c r="Q32" s="133"/>
      <c r="R32" s="133"/>
      <c r="S32" s="133"/>
    </row>
    <row r="33" spans="1:19" x14ac:dyDescent="0.25">
      <c r="A33" s="178">
        <v>199</v>
      </c>
      <c r="B33" s="40" t="s">
        <v>22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6">
        <f t="shared" si="1"/>
        <v>0</v>
      </c>
      <c r="L33" s="141">
        <f t="shared" si="1"/>
        <v>0</v>
      </c>
      <c r="M33" s="133"/>
      <c r="N33" s="133"/>
      <c r="O33" s="133"/>
      <c r="P33" s="133"/>
      <c r="Q33" s="133"/>
      <c r="R33" s="133"/>
      <c r="S33" s="133"/>
    </row>
    <row r="34" spans="1:19" x14ac:dyDescent="0.25">
      <c r="A34" s="178">
        <v>211</v>
      </c>
      <c r="B34" s="40" t="s">
        <v>25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6">
        <f t="shared" si="1"/>
        <v>0</v>
      </c>
      <c r="L34" s="141">
        <f>+D34+F34+H34+J34</f>
        <v>0</v>
      </c>
      <c r="M34" s="133"/>
      <c r="N34" s="133"/>
      <c r="O34" s="133"/>
      <c r="P34" s="133"/>
      <c r="Q34" s="133"/>
      <c r="R34" s="133"/>
      <c r="S34" s="133"/>
    </row>
    <row r="35" spans="1:19" x14ac:dyDescent="0.25">
      <c r="A35" s="178">
        <v>232</v>
      </c>
      <c r="B35" s="40" t="s">
        <v>26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6">
        <f t="shared" si="1"/>
        <v>0</v>
      </c>
      <c r="L35" s="141">
        <f t="shared" si="1"/>
        <v>0</v>
      </c>
      <c r="M35" s="133"/>
      <c r="N35" s="133"/>
      <c r="O35" s="133"/>
      <c r="P35" s="133"/>
      <c r="Q35" s="133"/>
      <c r="R35" s="133"/>
      <c r="S35" s="133"/>
    </row>
    <row r="36" spans="1:19" x14ac:dyDescent="0.25">
      <c r="A36" s="178">
        <v>261</v>
      </c>
      <c r="B36" s="40" t="s">
        <v>27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6">
        <f t="shared" si="1"/>
        <v>0</v>
      </c>
      <c r="L36" s="141">
        <f t="shared" si="1"/>
        <v>0</v>
      </c>
      <c r="M36" s="133"/>
      <c r="N36" s="133"/>
      <c r="O36" s="133"/>
      <c r="P36" s="133"/>
      <c r="Q36" s="133"/>
      <c r="R36" s="133"/>
      <c r="S36" s="133"/>
    </row>
    <row r="37" spans="1:19" x14ac:dyDescent="0.25">
      <c r="A37" s="178">
        <v>262</v>
      </c>
      <c r="B37" s="40" t="s">
        <v>28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6">
        <f t="shared" si="1"/>
        <v>0</v>
      </c>
      <c r="L37" s="141">
        <f t="shared" si="1"/>
        <v>0</v>
      </c>
      <c r="M37" s="133"/>
      <c r="N37" s="133"/>
      <c r="O37" s="133"/>
      <c r="P37" s="133"/>
      <c r="Q37" s="133"/>
      <c r="R37" s="133"/>
      <c r="S37" s="133"/>
    </row>
    <row r="38" spans="1:19" x14ac:dyDescent="0.25">
      <c r="A38" s="178">
        <v>266</v>
      </c>
      <c r="B38" s="40" t="s">
        <v>29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6">
        <f t="shared" si="1"/>
        <v>0</v>
      </c>
      <c r="L38" s="141">
        <f t="shared" si="1"/>
        <v>0</v>
      </c>
      <c r="M38" s="133"/>
      <c r="N38" s="133"/>
      <c r="O38" s="133"/>
      <c r="P38" s="133"/>
      <c r="Q38" s="133"/>
      <c r="R38" s="133"/>
      <c r="S38" s="133"/>
    </row>
    <row r="39" spans="1:19" x14ac:dyDescent="0.25">
      <c r="A39" s="178">
        <v>267</v>
      </c>
      <c r="B39" s="40" t="s">
        <v>30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6">
        <f t="shared" si="1"/>
        <v>0</v>
      </c>
      <c r="L39" s="141">
        <f t="shared" si="1"/>
        <v>0</v>
      </c>
      <c r="M39" s="133"/>
      <c r="N39" s="133"/>
      <c r="O39" s="133"/>
      <c r="P39" s="133"/>
      <c r="Q39" s="133"/>
      <c r="R39" s="133"/>
      <c r="S39" s="133"/>
    </row>
    <row r="40" spans="1:19" x14ac:dyDescent="0.25">
      <c r="A40" s="178">
        <v>268</v>
      </c>
      <c r="B40" s="40" t="s">
        <v>31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6">
        <f t="shared" ref="K40:L48" si="2">+C40+E40+G40+I40</f>
        <v>0</v>
      </c>
      <c r="L40" s="141">
        <f t="shared" si="2"/>
        <v>0</v>
      </c>
      <c r="M40" s="133"/>
      <c r="N40" s="133"/>
      <c r="O40" s="133"/>
      <c r="P40" s="133"/>
      <c r="Q40" s="133"/>
      <c r="R40" s="133"/>
      <c r="S40" s="133"/>
    </row>
    <row r="41" spans="1:19" x14ac:dyDescent="0.25">
      <c r="A41" s="178">
        <v>269</v>
      </c>
      <c r="B41" s="40" t="s">
        <v>32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6">
        <f t="shared" si="2"/>
        <v>0</v>
      </c>
      <c r="L41" s="141">
        <f t="shared" si="2"/>
        <v>0</v>
      </c>
      <c r="M41" s="133"/>
      <c r="N41" s="133"/>
      <c r="O41" s="133"/>
      <c r="P41" s="133"/>
      <c r="Q41" s="133"/>
      <c r="R41" s="133"/>
      <c r="S41" s="133"/>
    </row>
    <row r="42" spans="1:19" x14ac:dyDescent="0.25">
      <c r="A42" s="178">
        <v>289</v>
      </c>
      <c r="B42" s="40" t="s">
        <v>33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6">
        <f t="shared" si="2"/>
        <v>0</v>
      </c>
      <c r="L42" s="141">
        <f t="shared" si="2"/>
        <v>0</v>
      </c>
      <c r="M42" s="133"/>
      <c r="N42" s="133"/>
      <c r="O42" s="133"/>
      <c r="P42" s="133"/>
      <c r="Q42" s="133"/>
      <c r="R42" s="133"/>
      <c r="S42" s="133"/>
    </row>
    <row r="43" spans="1:19" x14ac:dyDescent="0.25">
      <c r="A43" s="178">
        <v>292</v>
      </c>
      <c r="B43" s="40" t="s">
        <v>34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6">
        <f t="shared" si="2"/>
        <v>0</v>
      </c>
      <c r="L43" s="141">
        <f t="shared" si="2"/>
        <v>0</v>
      </c>
      <c r="M43" s="133"/>
      <c r="N43" s="133"/>
      <c r="O43" s="133"/>
      <c r="P43" s="133"/>
      <c r="Q43" s="133"/>
      <c r="R43" s="133"/>
      <c r="S43" s="133"/>
    </row>
    <row r="44" spans="1:19" x14ac:dyDescent="0.25">
      <c r="A44" s="178">
        <v>295</v>
      </c>
      <c r="B44" s="40" t="s">
        <v>35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6">
        <f t="shared" si="2"/>
        <v>0</v>
      </c>
      <c r="L44" s="141">
        <f t="shared" si="2"/>
        <v>0</v>
      </c>
      <c r="M44" s="133"/>
      <c r="N44" s="133"/>
      <c r="O44" s="133"/>
      <c r="P44" s="133"/>
      <c r="Q44" s="133"/>
      <c r="R44" s="133"/>
      <c r="S44" s="133"/>
    </row>
    <row r="45" spans="1:19" x14ac:dyDescent="0.25">
      <c r="A45" s="178">
        <v>297</v>
      </c>
      <c r="B45" s="40" t="s">
        <v>36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6">
        <f t="shared" si="2"/>
        <v>0</v>
      </c>
      <c r="L45" s="141">
        <f t="shared" si="2"/>
        <v>0</v>
      </c>
      <c r="M45" s="133"/>
      <c r="N45" s="133"/>
      <c r="O45" s="133"/>
      <c r="P45" s="133"/>
      <c r="Q45" s="133"/>
      <c r="R45" s="133"/>
      <c r="S45" s="133"/>
    </row>
    <row r="46" spans="1:19" x14ac:dyDescent="0.25">
      <c r="A46" s="178">
        <v>298</v>
      </c>
      <c r="B46" s="40" t="s">
        <v>37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6">
        <f t="shared" si="2"/>
        <v>0</v>
      </c>
      <c r="L46" s="141">
        <f t="shared" si="2"/>
        <v>0</v>
      </c>
      <c r="M46" s="133"/>
      <c r="N46" s="133"/>
      <c r="O46" s="133"/>
      <c r="P46" s="133"/>
      <c r="Q46" s="133"/>
      <c r="R46" s="133"/>
      <c r="S46" s="133"/>
    </row>
    <row r="47" spans="1:19" x14ac:dyDescent="0.25">
      <c r="A47" s="178">
        <v>299</v>
      </c>
      <c r="B47" s="40" t="s">
        <v>38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6">
        <f t="shared" si="2"/>
        <v>0</v>
      </c>
      <c r="L47" s="141">
        <f t="shared" si="2"/>
        <v>0</v>
      </c>
      <c r="M47" s="133"/>
      <c r="N47" s="133"/>
      <c r="O47" s="133"/>
      <c r="P47" s="133"/>
      <c r="Q47" s="133"/>
      <c r="R47" s="133"/>
      <c r="S47" s="133"/>
    </row>
    <row r="48" spans="1:19" ht="15.75" thickBot="1" x14ac:dyDescent="0.3">
      <c r="A48" s="179">
        <v>323</v>
      </c>
      <c r="B48" s="191" t="s">
        <v>141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2">
        <f t="shared" si="2"/>
        <v>0</v>
      </c>
      <c r="L48" s="193">
        <f t="shared" si="2"/>
        <v>0</v>
      </c>
      <c r="M48" s="133"/>
      <c r="N48" s="133"/>
      <c r="O48" s="133"/>
      <c r="P48" s="133"/>
      <c r="Q48" s="133"/>
      <c r="R48" s="133"/>
      <c r="S48" s="133"/>
    </row>
    <row r="49" spans="1:19" ht="16.5" thickBot="1" x14ac:dyDescent="0.35">
      <c r="A49" s="194"/>
      <c r="B49" s="20" t="s">
        <v>151</v>
      </c>
      <c r="C49" s="195">
        <f>SUM(C23:C48)</f>
        <v>0</v>
      </c>
      <c r="D49" s="195">
        <f t="shared" ref="D49:J49" si="3">SUM(D23:D48)</f>
        <v>0</v>
      </c>
      <c r="E49" s="195">
        <f t="shared" si="3"/>
        <v>0</v>
      </c>
      <c r="F49" s="195">
        <f t="shared" si="3"/>
        <v>0</v>
      </c>
      <c r="G49" s="195">
        <f t="shared" si="3"/>
        <v>0</v>
      </c>
      <c r="H49" s="195">
        <f t="shared" si="3"/>
        <v>0</v>
      </c>
      <c r="I49" s="195">
        <f t="shared" si="3"/>
        <v>0</v>
      </c>
      <c r="J49" s="195">
        <f t="shared" si="3"/>
        <v>0</v>
      </c>
      <c r="K49" s="195">
        <f>SUM(K23:K48)</f>
        <v>0</v>
      </c>
      <c r="L49" s="196">
        <f>SUM(L23:L48)</f>
        <v>0</v>
      </c>
      <c r="M49" s="133"/>
      <c r="N49" s="133"/>
      <c r="O49" s="133"/>
      <c r="P49" s="133"/>
      <c r="Q49" s="133"/>
      <c r="R49" s="133"/>
      <c r="S49" s="133"/>
    </row>
    <row r="50" spans="1:19" ht="16.5" thickBot="1" x14ac:dyDescent="0.35">
      <c r="A50" s="197"/>
      <c r="B50" s="119" t="s">
        <v>52</v>
      </c>
      <c r="C50" s="198">
        <f t="shared" ref="C50:L50" si="4">+C49+C20</f>
        <v>0</v>
      </c>
      <c r="D50" s="195">
        <f t="shared" si="4"/>
        <v>0</v>
      </c>
      <c r="E50" s="195">
        <f t="shared" si="4"/>
        <v>0</v>
      </c>
      <c r="F50" s="195">
        <f t="shared" si="4"/>
        <v>0</v>
      </c>
      <c r="G50" s="195">
        <f t="shared" si="4"/>
        <v>0</v>
      </c>
      <c r="H50" s="195">
        <f t="shared" si="4"/>
        <v>0</v>
      </c>
      <c r="I50" s="195">
        <f t="shared" si="4"/>
        <v>0</v>
      </c>
      <c r="J50" s="195">
        <f t="shared" si="4"/>
        <v>0</v>
      </c>
      <c r="K50" s="195">
        <f t="shared" si="4"/>
        <v>0</v>
      </c>
      <c r="L50" s="196">
        <f t="shared" si="4"/>
        <v>0</v>
      </c>
    </row>
    <row r="51" spans="1:19" x14ac:dyDescent="0.25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</row>
    <row r="52" spans="1:19" x14ac:dyDescent="0.25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</row>
    <row r="53" spans="1:19" x14ac:dyDescent="0.25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</row>
    <row r="54" spans="1:19" x14ac:dyDescent="0.25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</row>
    <row r="55" spans="1:19" x14ac:dyDescent="0.25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</row>
    <row r="56" spans="1:19" ht="16.5" customHeight="1" thickBot="1" x14ac:dyDescent="0.3">
      <c r="A56" s="336" t="s">
        <v>152</v>
      </c>
      <c r="B56" s="336"/>
      <c r="C56" s="336"/>
      <c r="D56" s="336"/>
      <c r="E56" s="336"/>
      <c r="F56" s="336"/>
      <c r="G56" s="336"/>
      <c r="H56" s="336"/>
      <c r="I56" s="336"/>
      <c r="J56" s="336"/>
      <c r="K56" s="336"/>
      <c r="L56" s="336"/>
    </row>
    <row r="57" spans="1:19" ht="16.5" customHeight="1" thickBot="1" x14ac:dyDescent="0.35">
      <c r="A57" s="23" t="s">
        <v>4</v>
      </c>
      <c r="B57" s="24" t="str">
        <f>+B15</f>
        <v>CATEGORIA DEL GASTO DE FUNCIONAMIENTO</v>
      </c>
      <c r="C57" s="338" t="s">
        <v>41</v>
      </c>
      <c r="D57" s="339"/>
      <c r="E57" s="338" t="s">
        <v>42</v>
      </c>
      <c r="F57" s="339"/>
      <c r="G57" s="338" t="s">
        <v>43</v>
      </c>
      <c r="H57" s="339"/>
      <c r="I57" s="338" t="s">
        <v>44</v>
      </c>
      <c r="J57" s="340"/>
      <c r="K57" s="341" t="s">
        <v>10</v>
      </c>
      <c r="L57" s="342"/>
    </row>
    <row r="58" spans="1:19" ht="15.75" customHeight="1" x14ac:dyDescent="0.3">
      <c r="A58" s="199"/>
      <c r="B58" s="200"/>
      <c r="C58" s="6" t="s">
        <v>145</v>
      </c>
      <c r="D58" s="6" t="s">
        <v>146</v>
      </c>
      <c r="E58" s="6" t="s">
        <v>145</v>
      </c>
      <c r="F58" s="6" t="s">
        <v>146</v>
      </c>
      <c r="G58" s="6" t="s">
        <v>145</v>
      </c>
      <c r="H58" s="6" t="s">
        <v>146</v>
      </c>
      <c r="I58" s="6" t="s">
        <v>145</v>
      </c>
      <c r="J58" s="6" t="s">
        <v>146</v>
      </c>
      <c r="K58" s="6" t="s">
        <v>145</v>
      </c>
      <c r="L58" s="137" t="s">
        <v>146</v>
      </c>
    </row>
    <row r="59" spans="1:19" ht="15.75" customHeight="1" x14ac:dyDescent="0.3">
      <c r="A59" s="185" t="s">
        <v>124</v>
      </c>
      <c r="B59" s="10" t="s">
        <v>13</v>
      </c>
      <c r="C59" s="8"/>
      <c r="D59" s="13"/>
      <c r="E59" s="8"/>
      <c r="F59" s="13"/>
      <c r="G59" s="8"/>
      <c r="H59" s="13"/>
      <c r="I59" s="8"/>
      <c r="J59" s="13"/>
      <c r="K59" s="13"/>
      <c r="L59" s="138"/>
    </row>
    <row r="60" spans="1:19" ht="15.75" customHeight="1" x14ac:dyDescent="0.3">
      <c r="A60" s="185"/>
      <c r="B60" s="5" t="s">
        <v>147</v>
      </c>
      <c r="C60" s="8">
        <v>0</v>
      </c>
      <c r="D60" s="13"/>
      <c r="E60" s="8"/>
      <c r="F60" s="13"/>
      <c r="G60" s="8"/>
      <c r="H60" s="13"/>
      <c r="I60" s="8"/>
      <c r="J60" s="8"/>
      <c r="K60" s="13">
        <f>+C60+E60+G60+I60</f>
        <v>0</v>
      </c>
      <c r="L60" s="138">
        <f>+D60+F60+H60+J60</f>
        <v>0</v>
      </c>
    </row>
    <row r="61" spans="1:19" ht="15.75" customHeight="1" x14ac:dyDescent="0.3">
      <c r="A61" s="185"/>
      <c r="B61" s="5" t="s">
        <v>153</v>
      </c>
      <c r="C61" s="8"/>
      <c r="D61" s="13"/>
      <c r="E61" s="8"/>
      <c r="F61" s="13"/>
      <c r="G61" s="8"/>
      <c r="H61" s="13"/>
      <c r="I61" s="8"/>
      <c r="J61" s="13"/>
      <c r="K61" s="13"/>
      <c r="L61" s="138">
        <f>+D61+F61+H61+J61</f>
        <v>0</v>
      </c>
    </row>
    <row r="62" spans="1:19" ht="15.75" customHeight="1" x14ac:dyDescent="0.3">
      <c r="A62" s="185"/>
      <c r="B62" s="5" t="s">
        <v>148</v>
      </c>
      <c r="C62" s="8"/>
      <c r="D62" s="13"/>
      <c r="E62" s="8"/>
      <c r="F62" s="13"/>
      <c r="G62" s="8"/>
      <c r="H62" s="13"/>
      <c r="I62" s="8"/>
      <c r="J62" s="13"/>
      <c r="K62" s="13"/>
      <c r="L62" s="138">
        <f>+D62+F62+H62+J62</f>
        <v>0</v>
      </c>
    </row>
    <row r="63" spans="1:19" ht="15.75" customHeight="1" x14ac:dyDescent="0.3">
      <c r="A63" s="185"/>
      <c r="B63" s="5" t="s">
        <v>125</v>
      </c>
      <c r="C63" s="8">
        <f>SUM(C60:C62)</f>
        <v>0</v>
      </c>
      <c r="D63" s="8">
        <f t="shared" ref="D63:J63" si="5">SUM(D60:D62)</f>
        <v>0</v>
      </c>
      <c r="E63" s="8">
        <f t="shared" si="5"/>
        <v>0</v>
      </c>
      <c r="F63" s="8">
        <f t="shared" si="5"/>
        <v>0</v>
      </c>
      <c r="G63" s="8">
        <f t="shared" si="5"/>
        <v>0</v>
      </c>
      <c r="H63" s="8">
        <f t="shared" si="5"/>
        <v>0</v>
      </c>
      <c r="I63" s="8">
        <f t="shared" si="5"/>
        <v>0</v>
      </c>
      <c r="J63" s="8">
        <f t="shared" si="5"/>
        <v>0</v>
      </c>
      <c r="K63" s="8">
        <f>SUM(K60:K62)</f>
        <v>0</v>
      </c>
      <c r="L63" s="186">
        <f>SUM(L60:L62)</f>
        <v>0</v>
      </c>
    </row>
    <row r="64" spans="1:19" ht="15.75" customHeight="1" x14ac:dyDescent="0.3">
      <c r="A64" s="148"/>
      <c r="B64" s="10"/>
      <c r="C64" s="9"/>
      <c r="D64" s="9"/>
      <c r="E64" s="9"/>
      <c r="F64" s="12"/>
      <c r="G64" s="12"/>
      <c r="H64" s="12"/>
      <c r="I64" s="12"/>
      <c r="J64" s="12"/>
      <c r="K64" s="11"/>
      <c r="L64" s="139"/>
    </row>
    <row r="65" spans="1:12" ht="15.75" customHeight="1" x14ac:dyDescent="0.3">
      <c r="A65" s="148"/>
      <c r="B65" s="10" t="s">
        <v>149</v>
      </c>
      <c r="C65" s="13"/>
      <c r="D65" s="13"/>
      <c r="E65" s="13"/>
      <c r="F65" s="13"/>
      <c r="G65" s="13"/>
      <c r="H65" s="13"/>
      <c r="I65" s="13"/>
      <c r="J65" s="13"/>
      <c r="K65" s="13"/>
      <c r="L65" s="138"/>
    </row>
    <row r="66" spans="1:12" ht="15" customHeight="1" x14ac:dyDescent="0.25">
      <c r="A66" s="149">
        <v>111</v>
      </c>
      <c r="B66" s="40" t="s">
        <v>15</v>
      </c>
      <c r="C66" s="16">
        <v>0</v>
      </c>
      <c r="D66" s="16">
        <v>0</v>
      </c>
      <c r="E66" s="16">
        <v>0</v>
      </c>
      <c r="F66" s="16">
        <v>0</v>
      </c>
      <c r="G66" s="16">
        <v>0</v>
      </c>
      <c r="H66" s="16">
        <v>0</v>
      </c>
      <c r="I66" s="16">
        <v>0</v>
      </c>
      <c r="J66" s="16">
        <v>0</v>
      </c>
      <c r="K66" s="16">
        <f>+C66+E66+G66+I66</f>
        <v>0</v>
      </c>
      <c r="L66" s="141">
        <f>+D66+F66+H66+J66</f>
        <v>0</v>
      </c>
    </row>
    <row r="67" spans="1:12" ht="15" customHeight="1" x14ac:dyDescent="0.25">
      <c r="A67" s="149">
        <v>113</v>
      </c>
      <c r="B67" s="201" t="s">
        <v>150</v>
      </c>
      <c r="C67" s="16">
        <v>0</v>
      </c>
      <c r="D67" s="16">
        <v>0</v>
      </c>
      <c r="E67" s="16">
        <v>0</v>
      </c>
      <c r="F67" s="16">
        <v>0</v>
      </c>
      <c r="G67" s="16">
        <v>0</v>
      </c>
      <c r="H67" s="16">
        <v>0</v>
      </c>
      <c r="I67" s="16">
        <v>0</v>
      </c>
      <c r="J67" s="16">
        <v>0</v>
      </c>
      <c r="K67" s="16">
        <f t="shared" ref="K67:L76" si="6">+C67+E67+G67+I67</f>
        <v>0</v>
      </c>
      <c r="L67" s="141">
        <f t="shared" si="6"/>
        <v>0</v>
      </c>
    </row>
    <row r="68" spans="1:12" ht="15" customHeight="1" x14ac:dyDescent="0.25">
      <c r="A68" s="149">
        <v>122</v>
      </c>
      <c r="B68" s="40" t="s">
        <v>17</v>
      </c>
      <c r="C68" s="16">
        <v>0</v>
      </c>
      <c r="D68" s="16">
        <v>0</v>
      </c>
      <c r="E68" s="16">
        <v>0</v>
      </c>
      <c r="F68" s="16">
        <v>0</v>
      </c>
      <c r="G68" s="16">
        <v>0</v>
      </c>
      <c r="H68" s="16">
        <v>0</v>
      </c>
      <c r="I68" s="16">
        <v>0</v>
      </c>
      <c r="J68" s="16">
        <v>0</v>
      </c>
      <c r="K68" s="16">
        <f t="shared" si="6"/>
        <v>0</v>
      </c>
      <c r="L68" s="141">
        <f t="shared" si="6"/>
        <v>0</v>
      </c>
    </row>
    <row r="69" spans="1:12" ht="15" customHeight="1" x14ac:dyDescent="0.25">
      <c r="A69" s="178">
        <v>163</v>
      </c>
      <c r="B69" s="15" t="s">
        <v>18</v>
      </c>
      <c r="C69" s="16">
        <v>0</v>
      </c>
      <c r="D69" s="16">
        <v>0</v>
      </c>
      <c r="E69" s="16">
        <v>0</v>
      </c>
      <c r="F69" s="16">
        <v>0</v>
      </c>
      <c r="G69" s="16">
        <v>0</v>
      </c>
      <c r="H69" s="16">
        <v>0</v>
      </c>
      <c r="I69" s="16">
        <v>0</v>
      </c>
      <c r="J69" s="16">
        <v>0</v>
      </c>
      <c r="K69" s="16">
        <f t="shared" si="6"/>
        <v>0</v>
      </c>
      <c r="L69" s="141">
        <f t="shared" si="6"/>
        <v>0</v>
      </c>
    </row>
    <row r="70" spans="1:12" ht="27" customHeight="1" x14ac:dyDescent="0.25">
      <c r="A70" s="178">
        <v>168</v>
      </c>
      <c r="B70" s="126" t="s">
        <v>136</v>
      </c>
      <c r="C70" s="16">
        <v>0</v>
      </c>
      <c r="D70" s="16">
        <v>0</v>
      </c>
      <c r="E70" s="16">
        <v>0</v>
      </c>
      <c r="F70" s="16">
        <v>0</v>
      </c>
      <c r="G70" s="16">
        <v>0</v>
      </c>
      <c r="H70" s="16">
        <v>0</v>
      </c>
      <c r="I70" s="16">
        <v>0</v>
      </c>
      <c r="J70" s="16">
        <v>0</v>
      </c>
      <c r="K70" s="16">
        <f>+C70+E70+G70+I70</f>
        <v>0</v>
      </c>
      <c r="L70" s="141">
        <f>+D70+F70+H70+J70</f>
        <v>0</v>
      </c>
    </row>
    <row r="71" spans="1:12" ht="15" customHeight="1" x14ac:dyDescent="0.25">
      <c r="A71" s="178">
        <v>169</v>
      </c>
      <c r="B71" s="15" t="s">
        <v>137</v>
      </c>
      <c r="C71" s="16">
        <v>0</v>
      </c>
      <c r="D71" s="16">
        <v>0</v>
      </c>
      <c r="E71" s="16">
        <v>0</v>
      </c>
      <c r="F71" s="16">
        <v>0</v>
      </c>
      <c r="G71" s="16">
        <v>0</v>
      </c>
      <c r="H71" s="16">
        <v>0</v>
      </c>
      <c r="I71" s="16">
        <v>0</v>
      </c>
      <c r="J71" s="16">
        <v>0</v>
      </c>
      <c r="K71" s="16">
        <f t="shared" si="6"/>
        <v>0</v>
      </c>
      <c r="L71" s="141">
        <f t="shared" si="6"/>
        <v>0</v>
      </c>
    </row>
    <row r="72" spans="1:12" ht="15" customHeight="1" x14ac:dyDescent="0.25">
      <c r="A72" s="178">
        <v>171</v>
      </c>
      <c r="B72" s="15" t="s">
        <v>138</v>
      </c>
      <c r="C72" s="16">
        <v>0</v>
      </c>
      <c r="D72" s="16">
        <v>0</v>
      </c>
      <c r="E72" s="16">
        <v>0</v>
      </c>
      <c r="F72" s="16">
        <v>0</v>
      </c>
      <c r="G72" s="16">
        <v>0</v>
      </c>
      <c r="H72" s="16">
        <v>0</v>
      </c>
      <c r="I72" s="16">
        <v>0</v>
      </c>
      <c r="J72" s="16">
        <v>0</v>
      </c>
      <c r="K72" s="16">
        <f t="shared" si="6"/>
        <v>0</v>
      </c>
      <c r="L72" s="141">
        <f t="shared" si="6"/>
        <v>0</v>
      </c>
    </row>
    <row r="73" spans="1:12" ht="15" customHeight="1" x14ac:dyDescent="0.25">
      <c r="A73" s="178">
        <v>174</v>
      </c>
      <c r="B73" s="15" t="s">
        <v>19</v>
      </c>
      <c r="C73" s="16">
        <v>0</v>
      </c>
      <c r="D73" s="16">
        <v>0</v>
      </c>
      <c r="E73" s="16">
        <v>0</v>
      </c>
      <c r="F73" s="16">
        <v>0</v>
      </c>
      <c r="G73" s="16">
        <v>0</v>
      </c>
      <c r="H73" s="16">
        <v>0</v>
      </c>
      <c r="I73" s="16">
        <v>0</v>
      </c>
      <c r="J73" s="16">
        <v>0</v>
      </c>
      <c r="K73" s="16">
        <f t="shared" si="6"/>
        <v>0</v>
      </c>
      <c r="L73" s="141">
        <f t="shared" si="6"/>
        <v>0</v>
      </c>
    </row>
    <row r="74" spans="1:12" ht="15" customHeight="1" x14ac:dyDescent="0.25">
      <c r="A74" s="178">
        <v>182</v>
      </c>
      <c r="B74" s="15" t="s">
        <v>20</v>
      </c>
      <c r="C74" s="16">
        <v>0</v>
      </c>
      <c r="D74" s="16">
        <v>0</v>
      </c>
      <c r="E74" s="16">
        <v>0</v>
      </c>
      <c r="F74" s="16">
        <v>0</v>
      </c>
      <c r="G74" s="16">
        <v>0</v>
      </c>
      <c r="H74" s="16">
        <v>0</v>
      </c>
      <c r="I74" s="16">
        <v>0</v>
      </c>
      <c r="J74" s="16">
        <v>0</v>
      </c>
      <c r="K74" s="16">
        <f t="shared" si="6"/>
        <v>0</v>
      </c>
      <c r="L74" s="141">
        <f t="shared" si="6"/>
        <v>0</v>
      </c>
    </row>
    <row r="75" spans="1:12" ht="15" customHeight="1" x14ac:dyDescent="0.25">
      <c r="A75" s="178">
        <v>197</v>
      </c>
      <c r="B75" s="40" t="s">
        <v>21</v>
      </c>
      <c r="C75" s="16">
        <v>0</v>
      </c>
      <c r="D75" s="16">
        <v>0</v>
      </c>
      <c r="E75" s="16">
        <v>0</v>
      </c>
      <c r="F75" s="16">
        <v>0</v>
      </c>
      <c r="G75" s="16">
        <v>0</v>
      </c>
      <c r="H75" s="16">
        <v>0</v>
      </c>
      <c r="I75" s="16">
        <v>0</v>
      </c>
      <c r="J75" s="16">
        <v>0</v>
      </c>
      <c r="K75" s="16">
        <f t="shared" si="6"/>
        <v>0</v>
      </c>
      <c r="L75" s="141">
        <f t="shared" si="6"/>
        <v>0</v>
      </c>
    </row>
    <row r="76" spans="1:12" ht="15" customHeight="1" x14ac:dyDescent="0.25">
      <c r="A76" s="178">
        <v>199</v>
      </c>
      <c r="B76" s="40" t="s">
        <v>22</v>
      </c>
      <c r="C76" s="16">
        <v>0</v>
      </c>
      <c r="D76" s="16">
        <v>0</v>
      </c>
      <c r="E76" s="16">
        <v>0</v>
      </c>
      <c r="F76" s="16">
        <v>0</v>
      </c>
      <c r="G76" s="16">
        <v>0</v>
      </c>
      <c r="H76" s="16">
        <v>0</v>
      </c>
      <c r="I76" s="16">
        <v>0</v>
      </c>
      <c r="J76" s="16">
        <v>0</v>
      </c>
      <c r="K76" s="114">
        <f t="shared" si="6"/>
        <v>0</v>
      </c>
      <c r="L76" s="202">
        <f t="shared" si="6"/>
        <v>0</v>
      </c>
    </row>
    <row r="77" spans="1:12" ht="15" customHeight="1" x14ac:dyDescent="0.25">
      <c r="A77" s="178">
        <v>211</v>
      </c>
      <c r="B77" s="40" t="s">
        <v>25</v>
      </c>
      <c r="C77" s="16">
        <v>0</v>
      </c>
      <c r="D77" s="16">
        <v>0</v>
      </c>
      <c r="E77" s="16">
        <v>0</v>
      </c>
      <c r="F77" s="16">
        <v>0</v>
      </c>
      <c r="G77" s="16">
        <v>0</v>
      </c>
      <c r="H77" s="16">
        <v>0</v>
      </c>
      <c r="I77" s="16">
        <v>0</v>
      </c>
      <c r="J77" s="16">
        <v>0</v>
      </c>
      <c r="K77" s="16">
        <f>+C77+E77+G77+I77</f>
        <v>0</v>
      </c>
      <c r="L77" s="141">
        <f>+D77+F77+H77+J77</f>
        <v>0</v>
      </c>
    </row>
    <row r="78" spans="1:12" ht="15" customHeight="1" x14ac:dyDescent="0.25">
      <c r="A78" s="178">
        <v>232</v>
      </c>
      <c r="B78" s="15" t="s">
        <v>26</v>
      </c>
      <c r="C78" s="16">
        <v>0</v>
      </c>
      <c r="D78" s="16">
        <v>0</v>
      </c>
      <c r="E78" s="16">
        <v>0</v>
      </c>
      <c r="F78" s="16">
        <v>0</v>
      </c>
      <c r="G78" s="16">
        <v>0</v>
      </c>
      <c r="H78" s="16">
        <v>0</v>
      </c>
      <c r="I78" s="16">
        <v>0</v>
      </c>
      <c r="J78" s="16">
        <v>0</v>
      </c>
      <c r="K78" s="16">
        <f t="shared" ref="K78:L91" si="7">+C78+E78+G78+I78</f>
        <v>0</v>
      </c>
      <c r="L78" s="141">
        <f t="shared" si="7"/>
        <v>0</v>
      </c>
    </row>
    <row r="79" spans="1:12" ht="15" customHeight="1" x14ac:dyDescent="0.25">
      <c r="A79" s="178">
        <v>261</v>
      </c>
      <c r="B79" s="15" t="s">
        <v>27</v>
      </c>
      <c r="C79" s="16">
        <v>0</v>
      </c>
      <c r="D79" s="16">
        <v>0</v>
      </c>
      <c r="E79" s="16">
        <v>0</v>
      </c>
      <c r="F79" s="16">
        <v>0</v>
      </c>
      <c r="G79" s="16">
        <v>0</v>
      </c>
      <c r="H79" s="16">
        <v>0</v>
      </c>
      <c r="I79" s="16">
        <v>0</v>
      </c>
      <c r="J79" s="16">
        <v>0</v>
      </c>
      <c r="K79" s="16">
        <f t="shared" si="7"/>
        <v>0</v>
      </c>
      <c r="L79" s="141">
        <f t="shared" si="7"/>
        <v>0</v>
      </c>
    </row>
    <row r="80" spans="1:12" ht="15" customHeight="1" x14ac:dyDescent="0.25">
      <c r="A80" s="178">
        <v>262</v>
      </c>
      <c r="B80" s="15" t="s">
        <v>28</v>
      </c>
      <c r="C80" s="16">
        <v>0</v>
      </c>
      <c r="D80" s="16">
        <v>0</v>
      </c>
      <c r="E80" s="16">
        <v>0</v>
      </c>
      <c r="F80" s="16">
        <v>0</v>
      </c>
      <c r="G80" s="16">
        <v>0</v>
      </c>
      <c r="H80" s="16">
        <v>0</v>
      </c>
      <c r="I80" s="16">
        <v>0</v>
      </c>
      <c r="J80" s="16">
        <v>0</v>
      </c>
      <c r="K80" s="16">
        <f t="shared" si="7"/>
        <v>0</v>
      </c>
      <c r="L80" s="141">
        <f t="shared" si="7"/>
        <v>0</v>
      </c>
    </row>
    <row r="81" spans="1:12" ht="15" customHeight="1" x14ac:dyDescent="0.25">
      <c r="A81" s="178">
        <v>266</v>
      </c>
      <c r="B81" s="15" t="s">
        <v>29</v>
      </c>
      <c r="C81" s="16">
        <v>0</v>
      </c>
      <c r="D81" s="16">
        <v>0</v>
      </c>
      <c r="E81" s="16">
        <v>0</v>
      </c>
      <c r="F81" s="16">
        <v>0</v>
      </c>
      <c r="G81" s="16">
        <v>0</v>
      </c>
      <c r="H81" s="16">
        <v>0</v>
      </c>
      <c r="I81" s="16">
        <v>0</v>
      </c>
      <c r="J81" s="16">
        <v>0</v>
      </c>
      <c r="K81" s="16">
        <f t="shared" si="7"/>
        <v>0</v>
      </c>
      <c r="L81" s="141">
        <f t="shared" si="7"/>
        <v>0</v>
      </c>
    </row>
    <row r="82" spans="1:12" ht="15" customHeight="1" x14ac:dyDescent="0.25">
      <c r="A82" s="178">
        <v>267</v>
      </c>
      <c r="B82" s="15" t="s">
        <v>30</v>
      </c>
      <c r="C82" s="16">
        <v>0</v>
      </c>
      <c r="D82" s="16">
        <v>0</v>
      </c>
      <c r="E82" s="16">
        <v>0</v>
      </c>
      <c r="F82" s="16">
        <v>0</v>
      </c>
      <c r="G82" s="16">
        <v>0</v>
      </c>
      <c r="H82" s="16">
        <v>0</v>
      </c>
      <c r="I82" s="16">
        <v>0</v>
      </c>
      <c r="J82" s="16">
        <v>0</v>
      </c>
      <c r="K82" s="16">
        <f t="shared" si="7"/>
        <v>0</v>
      </c>
      <c r="L82" s="141">
        <f t="shared" si="7"/>
        <v>0</v>
      </c>
    </row>
    <row r="83" spans="1:12" ht="15" customHeight="1" x14ac:dyDescent="0.25">
      <c r="A83" s="178">
        <v>268</v>
      </c>
      <c r="B83" s="15" t="s">
        <v>31</v>
      </c>
      <c r="C83" s="16">
        <v>0</v>
      </c>
      <c r="D83" s="16">
        <v>0</v>
      </c>
      <c r="E83" s="16">
        <v>0</v>
      </c>
      <c r="F83" s="16">
        <v>0</v>
      </c>
      <c r="G83" s="16">
        <v>0</v>
      </c>
      <c r="H83" s="16">
        <v>0</v>
      </c>
      <c r="I83" s="16">
        <v>0</v>
      </c>
      <c r="J83" s="16">
        <v>0</v>
      </c>
      <c r="K83" s="16">
        <f t="shared" si="7"/>
        <v>0</v>
      </c>
      <c r="L83" s="141">
        <f t="shared" si="7"/>
        <v>0</v>
      </c>
    </row>
    <row r="84" spans="1:12" ht="15" customHeight="1" x14ac:dyDescent="0.25">
      <c r="A84" s="178">
        <v>269</v>
      </c>
      <c r="B84" s="15" t="s">
        <v>32</v>
      </c>
      <c r="C84" s="16">
        <v>0</v>
      </c>
      <c r="D84" s="16">
        <v>0</v>
      </c>
      <c r="E84" s="16">
        <v>0</v>
      </c>
      <c r="F84" s="16">
        <v>0</v>
      </c>
      <c r="G84" s="16">
        <v>0</v>
      </c>
      <c r="H84" s="16">
        <v>0</v>
      </c>
      <c r="I84" s="16">
        <v>0</v>
      </c>
      <c r="J84" s="16">
        <v>0</v>
      </c>
      <c r="K84" s="16">
        <f t="shared" si="7"/>
        <v>0</v>
      </c>
      <c r="L84" s="141">
        <f t="shared" si="7"/>
        <v>0</v>
      </c>
    </row>
    <row r="85" spans="1:12" ht="15" customHeight="1" x14ac:dyDescent="0.25">
      <c r="A85" s="178">
        <v>289</v>
      </c>
      <c r="B85" s="15" t="s">
        <v>33</v>
      </c>
      <c r="C85" s="16">
        <v>0</v>
      </c>
      <c r="D85" s="16">
        <v>0</v>
      </c>
      <c r="E85" s="16">
        <v>0</v>
      </c>
      <c r="F85" s="16">
        <v>0</v>
      </c>
      <c r="G85" s="16">
        <v>0</v>
      </c>
      <c r="H85" s="16">
        <v>0</v>
      </c>
      <c r="I85" s="16">
        <v>0</v>
      </c>
      <c r="J85" s="16">
        <v>0</v>
      </c>
      <c r="K85" s="16">
        <f t="shared" si="7"/>
        <v>0</v>
      </c>
      <c r="L85" s="141">
        <f t="shared" si="7"/>
        <v>0</v>
      </c>
    </row>
    <row r="86" spans="1:12" ht="15" customHeight="1" x14ac:dyDescent="0.25">
      <c r="A86" s="178">
        <v>292</v>
      </c>
      <c r="B86" s="15" t="s">
        <v>34</v>
      </c>
      <c r="C86" s="16">
        <v>0</v>
      </c>
      <c r="D86" s="16">
        <v>0</v>
      </c>
      <c r="E86" s="16">
        <v>0</v>
      </c>
      <c r="F86" s="16">
        <v>0</v>
      </c>
      <c r="G86" s="16">
        <v>0</v>
      </c>
      <c r="H86" s="16">
        <v>0</v>
      </c>
      <c r="I86" s="16">
        <v>0</v>
      </c>
      <c r="J86" s="16">
        <v>0</v>
      </c>
      <c r="K86" s="16">
        <f t="shared" si="7"/>
        <v>0</v>
      </c>
      <c r="L86" s="141">
        <f t="shared" si="7"/>
        <v>0</v>
      </c>
    </row>
    <row r="87" spans="1:12" ht="15" customHeight="1" x14ac:dyDescent="0.25">
      <c r="A87" s="178">
        <v>295</v>
      </c>
      <c r="B87" s="15" t="s">
        <v>35</v>
      </c>
      <c r="C87" s="16">
        <v>0</v>
      </c>
      <c r="D87" s="16">
        <v>0</v>
      </c>
      <c r="E87" s="16">
        <v>0</v>
      </c>
      <c r="F87" s="16">
        <v>0</v>
      </c>
      <c r="G87" s="16">
        <v>0</v>
      </c>
      <c r="H87" s="16">
        <v>0</v>
      </c>
      <c r="I87" s="16">
        <v>0</v>
      </c>
      <c r="J87" s="16">
        <v>0</v>
      </c>
      <c r="K87" s="16">
        <f t="shared" si="7"/>
        <v>0</v>
      </c>
      <c r="L87" s="141">
        <f t="shared" si="7"/>
        <v>0</v>
      </c>
    </row>
    <row r="88" spans="1:12" ht="15" customHeight="1" x14ac:dyDescent="0.25">
      <c r="A88" s="178">
        <v>297</v>
      </c>
      <c r="B88" s="40" t="s">
        <v>36</v>
      </c>
      <c r="C88" s="16">
        <v>0</v>
      </c>
      <c r="D88" s="16">
        <v>0</v>
      </c>
      <c r="E88" s="16">
        <v>0</v>
      </c>
      <c r="F88" s="16">
        <v>0</v>
      </c>
      <c r="G88" s="16">
        <v>0</v>
      </c>
      <c r="H88" s="16">
        <v>0</v>
      </c>
      <c r="I88" s="16">
        <v>0</v>
      </c>
      <c r="J88" s="16">
        <v>0</v>
      </c>
      <c r="K88" s="16">
        <f t="shared" si="7"/>
        <v>0</v>
      </c>
      <c r="L88" s="141">
        <f t="shared" si="7"/>
        <v>0</v>
      </c>
    </row>
    <row r="89" spans="1:12" ht="15" customHeight="1" x14ac:dyDescent="0.25">
      <c r="A89" s="178">
        <v>298</v>
      </c>
      <c r="B89" s="40" t="s">
        <v>37</v>
      </c>
      <c r="C89" s="16">
        <v>0</v>
      </c>
      <c r="D89" s="16">
        <v>0</v>
      </c>
      <c r="E89" s="16">
        <v>0</v>
      </c>
      <c r="F89" s="16">
        <v>0</v>
      </c>
      <c r="G89" s="16">
        <v>0</v>
      </c>
      <c r="H89" s="16">
        <v>0</v>
      </c>
      <c r="I89" s="16">
        <v>0</v>
      </c>
      <c r="J89" s="16">
        <v>0</v>
      </c>
      <c r="K89" s="16">
        <f t="shared" si="7"/>
        <v>0</v>
      </c>
      <c r="L89" s="141">
        <f t="shared" si="7"/>
        <v>0</v>
      </c>
    </row>
    <row r="90" spans="1:12" ht="15" customHeight="1" x14ac:dyDescent="0.25">
      <c r="A90" s="178">
        <v>299</v>
      </c>
      <c r="B90" s="40" t="s">
        <v>38</v>
      </c>
      <c r="C90" s="16">
        <v>0</v>
      </c>
      <c r="D90" s="16">
        <v>0</v>
      </c>
      <c r="E90" s="16">
        <v>0</v>
      </c>
      <c r="F90" s="16">
        <v>0</v>
      </c>
      <c r="G90" s="16">
        <v>0</v>
      </c>
      <c r="H90" s="16">
        <v>0</v>
      </c>
      <c r="I90" s="16">
        <v>0</v>
      </c>
      <c r="J90" s="16">
        <v>0</v>
      </c>
      <c r="K90" s="16">
        <f>+C90+E90+G90+I90</f>
        <v>0</v>
      </c>
      <c r="L90" s="141">
        <f>+D90+F90+H90+J90</f>
        <v>0</v>
      </c>
    </row>
    <row r="91" spans="1:12" ht="15.75" customHeight="1" thickBot="1" x14ac:dyDescent="0.3">
      <c r="A91" s="294">
        <v>323</v>
      </c>
      <c r="B91" s="203" t="s">
        <v>141</v>
      </c>
      <c r="C91" s="16">
        <v>0</v>
      </c>
      <c r="D91" s="16">
        <v>0</v>
      </c>
      <c r="E91" s="16">
        <v>0</v>
      </c>
      <c r="F91" s="16">
        <v>0</v>
      </c>
      <c r="G91" s="16">
        <v>0</v>
      </c>
      <c r="H91" s="16">
        <v>0</v>
      </c>
      <c r="I91" s="16">
        <v>0</v>
      </c>
      <c r="J91" s="16">
        <v>0</v>
      </c>
      <c r="K91" s="192">
        <f t="shared" si="7"/>
        <v>0</v>
      </c>
      <c r="L91" s="193">
        <f t="shared" si="7"/>
        <v>0</v>
      </c>
    </row>
    <row r="92" spans="1:12" ht="16.5" customHeight="1" thickBot="1" x14ac:dyDescent="0.35">
      <c r="A92" s="118"/>
      <c r="B92" s="115" t="s">
        <v>151</v>
      </c>
      <c r="C92" s="116">
        <f>SUM(C66:C91)</f>
        <v>0</v>
      </c>
      <c r="D92" s="116">
        <f t="shared" ref="D92:J92" si="8">SUM(D66:D91)</f>
        <v>0</v>
      </c>
      <c r="E92" s="116">
        <f t="shared" si="8"/>
        <v>0</v>
      </c>
      <c r="F92" s="116">
        <f t="shared" si="8"/>
        <v>0</v>
      </c>
      <c r="G92" s="116">
        <f t="shared" si="8"/>
        <v>0</v>
      </c>
      <c r="H92" s="116">
        <f t="shared" si="8"/>
        <v>0</v>
      </c>
      <c r="I92" s="116">
        <f t="shared" si="8"/>
        <v>0</v>
      </c>
      <c r="J92" s="116">
        <f t="shared" si="8"/>
        <v>0</v>
      </c>
      <c r="K92" s="116">
        <f>SUM(K66:K91)</f>
        <v>0</v>
      </c>
      <c r="L92" s="117">
        <f>SUM(L66:L91)</f>
        <v>0</v>
      </c>
    </row>
    <row r="93" spans="1:12" ht="16.5" customHeight="1" thickBot="1" x14ac:dyDescent="0.35">
      <c r="A93" s="120"/>
      <c r="B93" s="115" t="s">
        <v>52</v>
      </c>
      <c r="C93" s="116">
        <f>+C92+C63</f>
        <v>0</v>
      </c>
      <c r="D93" s="116">
        <f t="shared" ref="D93:J93" si="9">+D92+D63</f>
        <v>0</v>
      </c>
      <c r="E93" s="116">
        <f t="shared" si="9"/>
        <v>0</v>
      </c>
      <c r="F93" s="116">
        <f t="shared" si="9"/>
        <v>0</v>
      </c>
      <c r="G93" s="116">
        <f t="shared" si="9"/>
        <v>0</v>
      </c>
      <c r="H93" s="116">
        <f t="shared" si="9"/>
        <v>0</v>
      </c>
      <c r="I93" s="116">
        <f t="shared" si="9"/>
        <v>0</v>
      </c>
      <c r="J93" s="116">
        <f t="shared" si="9"/>
        <v>0</v>
      </c>
      <c r="K93" s="116">
        <f>+K92+K63</f>
        <v>0</v>
      </c>
      <c r="L93" s="117">
        <f>+L92+L63</f>
        <v>0</v>
      </c>
    </row>
    <row r="94" spans="1:12" ht="15" customHeight="1" x14ac:dyDescent="0.25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</row>
    <row r="95" spans="1:12" ht="15" customHeight="1" x14ac:dyDescent="0.25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</row>
    <row r="96" spans="1:12" ht="15" customHeight="1" x14ac:dyDescent="0.25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</row>
    <row r="97" spans="1:12" ht="15" customHeight="1" x14ac:dyDescent="0.25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</row>
    <row r="98" spans="1:12" ht="15" customHeight="1" x14ac:dyDescent="0.25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</row>
    <row r="99" spans="1:12" ht="15" customHeight="1" x14ac:dyDescent="0.25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</row>
    <row r="100" spans="1:12" ht="15" customHeight="1" x14ac:dyDescent="0.25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</row>
    <row r="101" spans="1:12" ht="15" customHeight="1" x14ac:dyDescent="0.25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</row>
    <row r="102" spans="1:12" ht="15" customHeight="1" x14ac:dyDescent="0.25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</row>
    <row r="103" spans="1:12" ht="15" customHeight="1" x14ac:dyDescent="0.25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</row>
    <row r="104" spans="1:12" ht="15" customHeight="1" x14ac:dyDescent="0.25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</row>
    <row r="105" spans="1:12" ht="15" customHeight="1" x14ac:dyDescent="0.25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</row>
    <row r="106" spans="1:12" ht="15" customHeight="1" x14ac:dyDescent="0.25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</row>
    <row r="107" spans="1:12" ht="15" customHeight="1" x14ac:dyDescent="0.25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</row>
    <row r="108" spans="1:12" ht="15" customHeight="1" x14ac:dyDescent="0.25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</row>
    <row r="109" spans="1:12" ht="15" customHeight="1" x14ac:dyDescent="0.25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</row>
    <row r="110" spans="1:12" ht="15" customHeight="1" x14ac:dyDescent="0.25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</row>
    <row r="111" spans="1:12" ht="16.5" customHeight="1" thickBot="1" x14ac:dyDescent="0.3">
      <c r="A111" s="336" t="s">
        <v>154</v>
      </c>
      <c r="B111" s="336"/>
      <c r="C111" s="336"/>
      <c r="D111" s="336"/>
      <c r="E111" s="336"/>
      <c r="F111" s="336"/>
      <c r="G111" s="336"/>
      <c r="H111" s="336"/>
      <c r="I111" s="336"/>
      <c r="J111" s="336"/>
      <c r="K111" s="336"/>
      <c r="L111" s="336"/>
    </row>
    <row r="112" spans="1:12" ht="16.5" customHeight="1" thickBot="1" x14ac:dyDescent="0.35">
      <c r="A112" s="23" t="s">
        <v>4</v>
      </c>
      <c r="B112" s="24" t="s">
        <v>5</v>
      </c>
      <c r="C112" s="338" t="s">
        <v>45</v>
      </c>
      <c r="D112" s="339"/>
      <c r="E112" s="338" t="s">
        <v>46</v>
      </c>
      <c r="F112" s="339"/>
      <c r="G112" s="338" t="s">
        <v>47</v>
      </c>
      <c r="H112" s="339"/>
      <c r="I112" s="338" t="s">
        <v>48</v>
      </c>
      <c r="J112" s="340"/>
      <c r="K112" s="341" t="s">
        <v>10</v>
      </c>
      <c r="L112" s="342"/>
    </row>
    <row r="113" spans="1:12" ht="15.75" customHeight="1" x14ac:dyDescent="0.3">
      <c r="A113" s="204"/>
      <c r="B113" s="10"/>
      <c r="C113" s="6" t="s">
        <v>145</v>
      </c>
      <c r="D113" s="6" t="s">
        <v>146</v>
      </c>
      <c r="E113" s="6" t="s">
        <v>145</v>
      </c>
      <c r="F113" s="6" t="s">
        <v>146</v>
      </c>
      <c r="G113" s="6" t="s">
        <v>145</v>
      </c>
      <c r="H113" s="6" t="s">
        <v>146</v>
      </c>
      <c r="I113" s="6" t="s">
        <v>145</v>
      </c>
      <c r="J113" s="6" t="s">
        <v>146</v>
      </c>
      <c r="K113" s="6" t="s">
        <v>145</v>
      </c>
      <c r="L113" s="137" t="s">
        <v>146</v>
      </c>
    </row>
    <row r="114" spans="1:12" ht="15.75" customHeight="1" x14ac:dyDescent="0.3">
      <c r="A114" s="185" t="s">
        <v>124</v>
      </c>
      <c r="B114" s="10" t="s">
        <v>13</v>
      </c>
      <c r="C114" s="13"/>
      <c r="D114" s="13"/>
      <c r="E114" s="13"/>
      <c r="F114" s="13"/>
      <c r="G114" s="13"/>
      <c r="H114" s="13"/>
      <c r="I114" s="13"/>
      <c r="J114" s="13"/>
      <c r="K114" s="13"/>
      <c r="L114" s="138"/>
    </row>
    <row r="115" spans="1:12" ht="15.75" customHeight="1" x14ac:dyDescent="0.3">
      <c r="A115" s="185"/>
      <c r="B115" s="5" t="s">
        <v>147</v>
      </c>
      <c r="C115" s="25">
        <v>0</v>
      </c>
      <c r="D115" s="25">
        <v>0</v>
      </c>
      <c r="E115" s="25">
        <v>0</v>
      </c>
      <c r="F115" s="25">
        <v>0</v>
      </c>
      <c r="G115" s="13"/>
      <c r="H115" s="13"/>
      <c r="I115" s="13"/>
      <c r="J115" s="13"/>
      <c r="K115" s="13">
        <f>+C115+E115+G115+I115</f>
        <v>0</v>
      </c>
      <c r="L115" s="138">
        <f>+D115+F115+H115+J115</f>
        <v>0</v>
      </c>
    </row>
    <row r="116" spans="1:12" ht="15.75" customHeight="1" x14ac:dyDescent="0.3">
      <c r="A116" s="185"/>
      <c r="B116" s="5" t="s">
        <v>148</v>
      </c>
      <c r="C116" s="13">
        <v>0</v>
      </c>
      <c r="D116" s="13">
        <v>0</v>
      </c>
      <c r="E116" s="13">
        <v>0</v>
      </c>
      <c r="F116" s="13">
        <v>0</v>
      </c>
      <c r="G116" s="13"/>
      <c r="H116" s="13"/>
      <c r="I116" s="13"/>
      <c r="J116" s="13"/>
      <c r="K116" s="13">
        <f>+C116+E116+G116+I116</f>
        <v>0</v>
      </c>
      <c r="L116" s="138">
        <f>+D116+F116+H116+J116</f>
        <v>0</v>
      </c>
    </row>
    <row r="117" spans="1:12" ht="15.75" customHeight="1" x14ac:dyDescent="0.3">
      <c r="A117" s="185"/>
      <c r="B117" s="5" t="s">
        <v>125</v>
      </c>
      <c r="C117" s="13">
        <f>SUM(C115:C116)</f>
        <v>0</v>
      </c>
      <c r="D117" s="13">
        <f t="shared" ref="D117:L117" si="10">SUM(D115:D116)</f>
        <v>0</v>
      </c>
      <c r="E117" s="13">
        <f t="shared" si="10"/>
        <v>0</v>
      </c>
      <c r="F117" s="13">
        <f t="shared" si="10"/>
        <v>0</v>
      </c>
      <c r="G117" s="13">
        <f t="shared" si="10"/>
        <v>0</v>
      </c>
      <c r="H117" s="13">
        <f t="shared" si="10"/>
        <v>0</v>
      </c>
      <c r="I117" s="13">
        <f t="shared" si="10"/>
        <v>0</v>
      </c>
      <c r="J117" s="13">
        <f t="shared" si="10"/>
        <v>0</v>
      </c>
      <c r="K117" s="13">
        <f t="shared" si="10"/>
        <v>0</v>
      </c>
      <c r="L117" s="138">
        <f t="shared" si="10"/>
        <v>0</v>
      </c>
    </row>
    <row r="118" spans="1:12" ht="15.75" customHeight="1" x14ac:dyDescent="0.3">
      <c r="A118" s="188"/>
      <c r="B118" s="10"/>
      <c r="C118" s="12"/>
      <c r="D118" s="11"/>
      <c r="E118" s="12"/>
      <c r="F118" s="12"/>
      <c r="G118" s="12"/>
      <c r="H118" s="12"/>
      <c r="I118" s="12"/>
      <c r="J118" s="12"/>
      <c r="K118" s="11"/>
      <c r="L118" s="139"/>
    </row>
    <row r="119" spans="1:12" ht="15.75" customHeight="1" x14ac:dyDescent="0.3">
      <c r="A119" s="188"/>
      <c r="B119" s="10" t="s">
        <v>14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8"/>
    </row>
    <row r="120" spans="1:12" ht="15" customHeight="1" x14ac:dyDescent="0.25">
      <c r="A120" s="178">
        <v>111</v>
      </c>
      <c r="B120" s="15" t="s">
        <v>15</v>
      </c>
      <c r="C120" s="16">
        <v>0</v>
      </c>
      <c r="D120" s="16">
        <v>0</v>
      </c>
      <c r="E120" s="16">
        <v>0</v>
      </c>
      <c r="F120" s="16">
        <v>0</v>
      </c>
      <c r="G120" s="16">
        <v>0</v>
      </c>
      <c r="H120" s="16">
        <v>0</v>
      </c>
      <c r="I120" s="16">
        <v>0</v>
      </c>
      <c r="J120" s="16">
        <v>0</v>
      </c>
      <c r="K120" s="16">
        <f>+C120+E120+G120+I120</f>
        <v>0</v>
      </c>
      <c r="L120" s="141">
        <f>+D120+F120+H120+J120</f>
        <v>0</v>
      </c>
    </row>
    <row r="121" spans="1:12" ht="15" customHeight="1" x14ac:dyDescent="0.25">
      <c r="A121" s="178">
        <v>113</v>
      </c>
      <c r="B121" s="205" t="s">
        <v>150</v>
      </c>
      <c r="C121" s="16">
        <v>0</v>
      </c>
      <c r="D121" s="16">
        <v>0</v>
      </c>
      <c r="E121" s="16">
        <v>0</v>
      </c>
      <c r="F121" s="16">
        <v>0</v>
      </c>
      <c r="G121" s="16">
        <v>0</v>
      </c>
      <c r="H121" s="16">
        <v>0</v>
      </c>
      <c r="I121" s="16">
        <v>0</v>
      </c>
      <c r="J121" s="16">
        <v>0</v>
      </c>
      <c r="K121" s="16">
        <f t="shared" ref="K121:L136" si="11">+C121+E121+G121+I121</f>
        <v>0</v>
      </c>
      <c r="L121" s="141">
        <f t="shared" si="11"/>
        <v>0</v>
      </c>
    </row>
    <row r="122" spans="1:12" ht="15" customHeight="1" x14ac:dyDescent="0.25">
      <c r="A122" s="178">
        <v>122</v>
      </c>
      <c r="B122" s="15" t="s">
        <v>17</v>
      </c>
      <c r="C122" s="16">
        <v>0</v>
      </c>
      <c r="D122" s="16">
        <v>0</v>
      </c>
      <c r="E122" s="16">
        <v>0</v>
      </c>
      <c r="F122" s="16">
        <v>0</v>
      </c>
      <c r="G122" s="16">
        <v>0</v>
      </c>
      <c r="H122" s="16">
        <v>0</v>
      </c>
      <c r="I122" s="16">
        <v>0</v>
      </c>
      <c r="J122" s="16">
        <v>0</v>
      </c>
      <c r="K122" s="16">
        <f t="shared" si="11"/>
        <v>0</v>
      </c>
      <c r="L122" s="141">
        <f t="shared" si="11"/>
        <v>0</v>
      </c>
    </row>
    <row r="123" spans="1:12" ht="15" customHeight="1" x14ac:dyDescent="0.25">
      <c r="A123" s="178">
        <v>163</v>
      </c>
      <c r="B123" s="15" t="s">
        <v>18</v>
      </c>
      <c r="C123" s="16">
        <v>0</v>
      </c>
      <c r="D123" s="16">
        <v>0</v>
      </c>
      <c r="E123" s="16">
        <v>0</v>
      </c>
      <c r="F123" s="16">
        <v>0</v>
      </c>
      <c r="G123" s="16">
        <v>0</v>
      </c>
      <c r="H123" s="16">
        <v>0</v>
      </c>
      <c r="I123" s="16">
        <v>0</v>
      </c>
      <c r="J123" s="16">
        <v>0</v>
      </c>
      <c r="K123" s="16">
        <f t="shared" si="11"/>
        <v>0</v>
      </c>
      <c r="L123" s="141">
        <f t="shared" si="11"/>
        <v>0</v>
      </c>
    </row>
    <row r="124" spans="1:12" ht="27" customHeight="1" x14ac:dyDescent="0.25">
      <c r="A124" s="178">
        <v>168</v>
      </c>
      <c r="B124" s="126" t="s">
        <v>136</v>
      </c>
      <c r="C124" s="16">
        <v>0</v>
      </c>
      <c r="D124" s="16">
        <v>0</v>
      </c>
      <c r="E124" s="16">
        <v>0</v>
      </c>
      <c r="F124" s="16">
        <v>0</v>
      </c>
      <c r="G124" s="16">
        <v>0</v>
      </c>
      <c r="H124" s="16">
        <v>0</v>
      </c>
      <c r="I124" s="16">
        <v>0</v>
      </c>
      <c r="J124" s="16">
        <v>0</v>
      </c>
      <c r="K124" s="16">
        <f>+C124+E124+G124+I124</f>
        <v>0</v>
      </c>
      <c r="L124" s="141">
        <f>+D124+F124+H124+J124</f>
        <v>0</v>
      </c>
    </row>
    <row r="125" spans="1:12" ht="15" customHeight="1" x14ac:dyDescent="0.25">
      <c r="A125" s="178">
        <v>169</v>
      </c>
      <c r="B125" s="15" t="s">
        <v>137</v>
      </c>
      <c r="C125" s="16">
        <v>0</v>
      </c>
      <c r="D125" s="16">
        <v>0</v>
      </c>
      <c r="E125" s="16">
        <v>0</v>
      </c>
      <c r="F125" s="16">
        <v>0</v>
      </c>
      <c r="G125" s="16">
        <v>0</v>
      </c>
      <c r="H125" s="16">
        <v>0</v>
      </c>
      <c r="I125" s="16">
        <v>0</v>
      </c>
      <c r="J125" s="16">
        <v>0</v>
      </c>
      <c r="K125" s="16">
        <f t="shared" si="11"/>
        <v>0</v>
      </c>
      <c r="L125" s="141">
        <f t="shared" si="11"/>
        <v>0</v>
      </c>
    </row>
    <row r="126" spans="1:12" ht="15" customHeight="1" x14ac:dyDescent="0.25">
      <c r="A126" s="178">
        <v>171</v>
      </c>
      <c r="B126" s="15" t="s">
        <v>138</v>
      </c>
      <c r="C126" s="16">
        <v>0</v>
      </c>
      <c r="D126" s="16">
        <v>0</v>
      </c>
      <c r="E126" s="16">
        <v>0</v>
      </c>
      <c r="F126" s="16">
        <v>0</v>
      </c>
      <c r="G126" s="16">
        <v>0</v>
      </c>
      <c r="H126" s="16">
        <v>0</v>
      </c>
      <c r="I126" s="16">
        <v>0</v>
      </c>
      <c r="J126" s="16">
        <v>0</v>
      </c>
      <c r="K126" s="16">
        <f t="shared" si="11"/>
        <v>0</v>
      </c>
      <c r="L126" s="141">
        <f t="shared" si="11"/>
        <v>0</v>
      </c>
    </row>
    <row r="127" spans="1:12" ht="15" customHeight="1" x14ac:dyDescent="0.25">
      <c r="A127" s="178">
        <v>174</v>
      </c>
      <c r="B127" s="15" t="s">
        <v>19</v>
      </c>
      <c r="C127" s="16">
        <v>0</v>
      </c>
      <c r="D127" s="16">
        <v>0</v>
      </c>
      <c r="E127" s="16">
        <v>0</v>
      </c>
      <c r="F127" s="16">
        <v>0</v>
      </c>
      <c r="G127" s="16">
        <v>0</v>
      </c>
      <c r="H127" s="16">
        <v>0</v>
      </c>
      <c r="I127" s="16">
        <v>0</v>
      </c>
      <c r="J127" s="16">
        <v>0</v>
      </c>
      <c r="K127" s="16">
        <f t="shared" si="11"/>
        <v>0</v>
      </c>
      <c r="L127" s="141">
        <f t="shared" si="11"/>
        <v>0</v>
      </c>
    </row>
    <row r="128" spans="1:12" ht="15" customHeight="1" x14ac:dyDescent="0.25">
      <c r="A128" s="178">
        <v>182</v>
      </c>
      <c r="B128" s="15" t="s">
        <v>20</v>
      </c>
      <c r="C128" s="16">
        <v>0</v>
      </c>
      <c r="D128" s="16">
        <v>0</v>
      </c>
      <c r="E128" s="16">
        <v>0</v>
      </c>
      <c r="F128" s="16">
        <v>0</v>
      </c>
      <c r="G128" s="16">
        <v>0</v>
      </c>
      <c r="H128" s="16">
        <v>0</v>
      </c>
      <c r="I128" s="16">
        <v>0</v>
      </c>
      <c r="J128" s="16">
        <v>0</v>
      </c>
      <c r="K128" s="16">
        <f t="shared" si="11"/>
        <v>0</v>
      </c>
      <c r="L128" s="141">
        <f t="shared" si="11"/>
        <v>0</v>
      </c>
    </row>
    <row r="129" spans="1:12" ht="15" customHeight="1" x14ac:dyDescent="0.25">
      <c r="A129" s="178">
        <v>197</v>
      </c>
      <c r="B129" s="15" t="s">
        <v>21</v>
      </c>
      <c r="C129" s="16">
        <v>0</v>
      </c>
      <c r="D129" s="16">
        <v>0</v>
      </c>
      <c r="E129" s="16">
        <v>0</v>
      </c>
      <c r="F129" s="16">
        <v>0</v>
      </c>
      <c r="G129" s="16">
        <v>0</v>
      </c>
      <c r="H129" s="16">
        <v>0</v>
      </c>
      <c r="I129" s="16">
        <v>0</v>
      </c>
      <c r="J129" s="16">
        <v>0</v>
      </c>
      <c r="K129" s="16">
        <f t="shared" si="11"/>
        <v>0</v>
      </c>
      <c r="L129" s="141">
        <f t="shared" si="11"/>
        <v>0</v>
      </c>
    </row>
    <row r="130" spans="1:12" ht="15" customHeight="1" x14ac:dyDescent="0.25">
      <c r="A130" s="295">
        <v>199</v>
      </c>
      <c r="B130" s="113" t="s">
        <v>22</v>
      </c>
      <c r="C130" s="16">
        <v>0</v>
      </c>
      <c r="D130" s="16">
        <v>0</v>
      </c>
      <c r="E130" s="16">
        <v>0</v>
      </c>
      <c r="F130" s="16">
        <v>0</v>
      </c>
      <c r="G130" s="16">
        <v>0</v>
      </c>
      <c r="H130" s="16">
        <v>0</v>
      </c>
      <c r="I130" s="16">
        <v>0</v>
      </c>
      <c r="J130" s="16">
        <v>0</v>
      </c>
      <c r="K130" s="114">
        <f t="shared" si="11"/>
        <v>0</v>
      </c>
      <c r="L130" s="202">
        <f t="shared" si="11"/>
        <v>0</v>
      </c>
    </row>
    <row r="131" spans="1:12" ht="15" customHeight="1" x14ac:dyDescent="0.25">
      <c r="A131" s="178">
        <v>211</v>
      </c>
      <c r="B131" s="15" t="s">
        <v>25</v>
      </c>
      <c r="C131" s="16">
        <v>0</v>
      </c>
      <c r="D131" s="16">
        <v>0</v>
      </c>
      <c r="E131" s="16">
        <v>0</v>
      </c>
      <c r="F131" s="16">
        <v>0</v>
      </c>
      <c r="G131" s="16">
        <v>0</v>
      </c>
      <c r="H131" s="16">
        <v>0</v>
      </c>
      <c r="I131" s="16">
        <v>0</v>
      </c>
      <c r="J131" s="16">
        <v>0</v>
      </c>
      <c r="K131" s="16">
        <f t="shared" si="11"/>
        <v>0</v>
      </c>
      <c r="L131" s="141">
        <f>+D131+F131+H131+J131</f>
        <v>0</v>
      </c>
    </row>
    <row r="132" spans="1:12" ht="15" customHeight="1" x14ac:dyDescent="0.25">
      <c r="A132" s="178">
        <v>232</v>
      </c>
      <c r="B132" s="15" t="s">
        <v>26</v>
      </c>
      <c r="C132" s="16">
        <v>0</v>
      </c>
      <c r="D132" s="16">
        <v>0</v>
      </c>
      <c r="E132" s="16">
        <v>0</v>
      </c>
      <c r="F132" s="16">
        <v>0</v>
      </c>
      <c r="G132" s="16">
        <v>0</v>
      </c>
      <c r="H132" s="16">
        <v>0</v>
      </c>
      <c r="I132" s="16">
        <v>0</v>
      </c>
      <c r="J132" s="16">
        <v>0</v>
      </c>
      <c r="K132" s="16">
        <f t="shared" si="11"/>
        <v>0</v>
      </c>
      <c r="L132" s="141">
        <f t="shared" si="11"/>
        <v>0</v>
      </c>
    </row>
    <row r="133" spans="1:12" ht="15" customHeight="1" x14ac:dyDescent="0.25">
      <c r="A133" s="178">
        <v>261</v>
      </c>
      <c r="B133" s="15" t="s">
        <v>27</v>
      </c>
      <c r="C133" s="16">
        <v>0</v>
      </c>
      <c r="D133" s="16">
        <v>0</v>
      </c>
      <c r="E133" s="16">
        <v>0</v>
      </c>
      <c r="F133" s="16">
        <v>0</v>
      </c>
      <c r="G133" s="16">
        <v>0</v>
      </c>
      <c r="H133" s="16">
        <v>0</v>
      </c>
      <c r="I133" s="16">
        <v>0</v>
      </c>
      <c r="J133" s="16">
        <v>0</v>
      </c>
      <c r="K133" s="16">
        <f t="shared" si="11"/>
        <v>0</v>
      </c>
      <c r="L133" s="141">
        <f t="shared" si="11"/>
        <v>0</v>
      </c>
    </row>
    <row r="134" spans="1:12" ht="15" customHeight="1" x14ac:dyDescent="0.25">
      <c r="A134" s="178">
        <v>262</v>
      </c>
      <c r="B134" s="15" t="s">
        <v>28</v>
      </c>
      <c r="C134" s="16">
        <v>0</v>
      </c>
      <c r="D134" s="16">
        <v>0</v>
      </c>
      <c r="E134" s="16">
        <v>0</v>
      </c>
      <c r="F134" s="16">
        <v>0</v>
      </c>
      <c r="G134" s="16">
        <v>0</v>
      </c>
      <c r="H134" s="16">
        <v>0</v>
      </c>
      <c r="I134" s="16">
        <v>0</v>
      </c>
      <c r="J134" s="16">
        <v>0</v>
      </c>
      <c r="K134" s="16">
        <f t="shared" si="11"/>
        <v>0</v>
      </c>
      <c r="L134" s="141">
        <f t="shared" si="11"/>
        <v>0</v>
      </c>
    </row>
    <row r="135" spans="1:12" ht="15" customHeight="1" x14ac:dyDescent="0.25">
      <c r="A135" s="178">
        <v>266</v>
      </c>
      <c r="B135" s="15" t="s">
        <v>29</v>
      </c>
      <c r="C135" s="16">
        <v>0</v>
      </c>
      <c r="D135" s="16">
        <v>0</v>
      </c>
      <c r="E135" s="16">
        <v>0</v>
      </c>
      <c r="F135" s="16">
        <v>0</v>
      </c>
      <c r="G135" s="16">
        <v>0</v>
      </c>
      <c r="H135" s="16">
        <v>0</v>
      </c>
      <c r="I135" s="16">
        <v>0</v>
      </c>
      <c r="J135" s="16">
        <v>0</v>
      </c>
      <c r="K135" s="16">
        <f t="shared" si="11"/>
        <v>0</v>
      </c>
      <c r="L135" s="141">
        <f t="shared" si="11"/>
        <v>0</v>
      </c>
    </row>
    <row r="136" spans="1:12" ht="15" customHeight="1" x14ac:dyDescent="0.25">
      <c r="A136" s="178">
        <v>267</v>
      </c>
      <c r="B136" s="15" t="s">
        <v>30</v>
      </c>
      <c r="C136" s="16">
        <v>0</v>
      </c>
      <c r="D136" s="16">
        <v>0</v>
      </c>
      <c r="E136" s="16">
        <v>0</v>
      </c>
      <c r="F136" s="16">
        <v>0</v>
      </c>
      <c r="G136" s="16">
        <v>0</v>
      </c>
      <c r="H136" s="16">
        <v>0</v>
      </c>
      <c r="I136" s="16">
        <v>0</v>
      </c>
      <c r="J136" s="16">
        <v>0</v>
      </c>
      <c r="K136" s="16">
        <f t="shared" si="11"/>
        <v>0</v>
      </c>
      <c r="L136" s="141">
        <f t="shared" si="11"/>
        <v>0</v>
      </c>
    </row>
    <row r="137" spans="1:12" ht="15" customHeight="1" x14ac:dyDescent="0.25">
      <c r="A137" s="178">
        <v>268</v>
      </c>
      <c r="B137" s="15" t="s">
        <v>31</v>
      </c>
      <c r="C137" s="16">
        <v>0</v>
      </c>
      <c r="D137" s="16">
        <v>0</v>
      </c>
      <c r="E137" s="16">
        <v>0</v>
      </c>
      <c r="F137" s="16">
        <v>0</v>
      </c>
      <c r="G137" s="16">
        <v>0</v>
      </c>
      <c r="H137" s="16">
        <v>0</v>
      </c>
      <c r="I137" s="16">
        <v>0</v>
      </c>
      <c r="J137" s="16">
        <v>0</v>
      </c>
      <c r="K137" s="16">
        <f t="shared" ref="K137:L145" si="12">+C137+E137+G137+I137</f>
        <v>0</v>
      </c>
      <c r="L137" s="141">
        <f t="shared" si="12"/>
        <v>0</v>
      </c>
    </row>
    <row r="138" spans="1:12" ht="15" customHeight="1" x14ac:dyDescent="0.25">
      <c r="A138" s="178">
        <v>269</v>
      </c>
      <c r="B138" s="15" t="s">
        <v>32</v>
      </c>
      <c r="C138" s="16">
        <v>0</v>
      </c>
      <c r="D138" s="16">
        <v>0</v>
      </c>
      <c r="E138" s="16">
        <v>0</v>
      </c>
      <c r="F138" s="16">
        <v>0</v>
      </c>
      <c r="G138" s="16">
        <v>0</v>
      </c>
      <c r="H138" s="16">
        <v>0</v>
      </c>
      <c r="I138" s="16">
        <v>0</v>
      </c>
      <c r="J138" s="16">
        <v>0</v>
      </c>
      <c r="K138" s="16">
        <f t="shared" si="12"/>
        <v>0</v>
      </c>
      <c r="L138" s="141">
        <f t="shared" si="12"/>
        <v>0</v>
      </c>
    </row>
    <row r="139" spans="1:12" ht="15" customHeight="1" x14ac:dyDescent="0.25">
      <c r="A139" s="178">
        <v>289</v>
      </c>
      <c r="B139" s="15" t="s">
        <v>33</v>
      </c>
      <c r="C139" s="16">
        <v>0</v>
      </c>
      <c r="D139" s="16">
        <v>0</v>
      </c>
      <c r="E139" s="16">
        <v>0</v>
      </c>
      <c r="F139" s="16">
        <v>0</v>
      </c>
      <c r="G139" s="16">
        <v>0</v>
      </c>
      <c r="H139" s="16">
        <v>0</v>
      </c>
      <c r="I139" s="16">
        <v>0</v>
      </c>
      <c r="J139" s="16">
        <v>0</v>
      </c>
      <c r="K139" s="16">
        <f t="shared" si="12"/>
        <v>0</v>
      </c>
      <c r="L139" s="141">
        <f t="shared" si="12"/>
        <v>0</v>
      </c>
    </row>
    <row r="140" spans="1:12" ht="15" customHeight="1" x14ac:dyDescent="0.25">
      <c r="A140" s="178">
        <v>292</v>
      </c>
      <c r="B140" s="15" t="s">
        <v>34</v>
      </c>
      <c r="C140" s="16">
        <v>0</v>
      </c>
      <c r="D140" s="16">
        <v>0</v>
      </c>
      <c r="E140" s="16">
        <v>0</v>
      </c>
      <c r="F140" s="16">
        <v>0</v>
      </c>
      <c r="G140" s="16">
        <v>0</v>
      </c>
      <c r="H140" s="16">
        <v>0</v>
      </c>
      <c r="I140" s="16">
        <v>0</v>
      </c>
      <c r="J140" s="16">
        <v>0</v>
      </c>
      <c r="K140" s="16">
        <f t="shared" si="12"/>
        <v>0</v>
      </c>
      <c r="L140" s="141">
        <f t="shared" si="12"/>
        <v>0</v>
      </c>
    </row>
    <row r="141" spans="1:12" ht="15" customHeight="1" x14ac:dyDescent="0.25">
      <c r="A141" s="178">
        <v>295</v>
      </c>
      <c r="B141" s="15" t="s">
        <v>35</v>
      </c>
      <c r="C141" s="16">
        <v>0</v>
      </c>
      <c r="D141" s="16">
        <v>0</v>
      </c>
      <c r="E141" s="16">
        <v>0</v>
      </c>
      <c r="F141" s="16">
        <v>0</v>
      </c>
      <c r="G141" s="16">
        <v>0</v>
      </c>
      <c r="H141" s="16">
        <v>0</v>
      </c>
      <c r="I141" s="16">
        <v>0</v>
      </c>
      <c r="J141" s="16">
        <v>0</v>
      </c>
      <c r="K141" s="16">
        <f t="shared" si="12"/>
        <v>0</v>
      </c>
      <c r="L141" s="141">
        <f t="shared" si="12"/>
        <v>0</v>
      </c>
    </row>
    <row r="142" spans="1:12" ht="15" customHeight="1" x14ac:dyDescent="0.25">
      <c r="A142" s="178">
        <v>297</v>
      </c>
      <c r="B142" s="15" t="s">
        <v>36</v>
      </c>
      <c r="C142" s="16">
        <v>0</v>
      </c>
      <c r="D142" s="16">
        <v>0</v>
      </c>
      <c r="E142" s="16">
        <v>0</v>
      </c>
      <c r="F142" s="16">
        <v>0</v>
      </c>
      <c r="G142" s="16">
        <v>0</v>
      </c>
      <c r="H142" s="16">
        <v>0</v>
      </c>
      <c r="I142" s="16">
        <v>0</v>
      </c>
      <c r="J142" s="16">
        <v>0</v>
      </c>
      <c r="K142" s="16">
        <f t="shared" si="12"/>
        <v>0</v>
      </c>
      <c r="L142" s="141">
        <f t="shared" si="12"/>
        <v>0</v>
      </c>
    </row>
    <row r="143" spans="1:12" ht="15" customHeight="1" x14ac:dyDescent="0.25">
      <c r="A143" s="178">
        <v>298</v>
      </c>
      <c r="B143" s="40" t="s">
        <v>37</v>
      </c>
      <c r="C143" s="16">
        <v>0</v>
      </c>
      <c r="D143" s="16">
        <v>0</v>
      </c>
      <c r="E143" s="16">
        <v>0</v>
      </c>
      <c r="F143" s="16">
        <v>0</v>
      </c>
      <c r="G143" s="16">
        <v>0</v>
      </c>
      <c r="H143" s="16">
        <v>0</v>
      </c>
      <c r="I143" s="16">
        <v>0</v>
      </c>
      <c r="J143" s="16">
        <v>0</v>
      </c>
      <c r="K143" s="16">
        <f t="shared" si="12"/>
        <v>0</v>
      </c>
      <c r="L143" s="141">
        <f t="shared" si="12"/>
        <v>0</v>
      </c>
    </row>
    <row r="144" spans="1:12" ht="15" customHeight="1" x14ac:dyDescent="0.25">
      <c r="A144" s="178">
        <v>299</v>
      </c>
      <c r="B144" s="40" t="s">
        <v>38</v>
      </c>
      <c r="C144" s="16">
        <v>0</v>
      </c>
      <c r="D144" s="16">
        <v>0</v>
      </c>
      <c r="E144" s="16">
        <v>0</v>
      </c>
      <c r="F144" s="16">
        <v>0</v>
      </c>
      <c r="G144" s="16">
        <v>0</v>
      </c>
      <c r="H144" s="16">
        <v>0</v>
      </c>
      <c r="I144" s="16">
        <v>0</v>
      </c>
      <c r="J144" s="16">
        <v>0</v>
      </c>
      <c r="K144" s="16">
        <f>+C144+E144+G144+I144</f>
        <v>0</v>
      </c>
      <c r="L144" s="141">
        <f>+D144+F144+H144+J144</f>
        <v>0</v>
      </c>
    </row>
    <row r="145" spans="1:12" ht="15.75" customHeight="1" thickBot="1" x14ac:dyDescent="0.3">
      <c r="A145" s="296">
        <v>323</v>
      </c>
      <c r="B145" s="113" t="s">
        <v>141</v>
      </c>
      <c r="C145" s="16">
        <v>0</v>
      </c>
      <c r="D145" s="16">
        <v>0</v>
      </c>
      <c r="E145" s="16">
        <v>15000000</v>
      </c>
      <c r="F145" s="16">
        <v>0</v>
      </c>
      <c r="G145" s="16">
        <v>0</v>
      </c>
      <c r="H145" s="16">
        <v>0</v>
      </c>
      <c r="I145" s="16">
        <v>0</v>
      </c>
      <c r="J145" s="16">
        <v>0</v>
      </c>
      <c r="K145" s="114">
        <f t="shared" si="12"/>
        <v>15000000</v>
      </c>
      <c r="L145" s="202">
        <f t="shared" si="12"/>
        <v>0</v>
      </c>
    </row>
    <row r="146" spans="1:12" ht="16.5" customHeight="1" thickBot="1" x14ac:dyDescent="0.35">
      <c r="A146" s="118"/>
      <c r="B146" s="115" t="s">
        <v>51</v>
      </c>
      <c r="C146" s="116">
        <f>SUM(C120:C145)</f>
        <v>0</v>
      </c>
      <c r="D146" s="116">
        <f t="shared" ref="D146:J146" si="13">SUM(D120:D145)</f>
        <v>0</v>
      </c>
      <c r="E146" s="116">
        <f t="shared" si="13"/>
        <v>15000000</v>
      </c>
      <c r="F146" s="116">
        <f t="shared" si="13"/>
        <v>0</v>
      </c>
      <c r="G146" s="116">
        <f t="shared" si="13"/>
        <v>0</v>
      </c>
      <c r="H146" s="116">
        <f t="shared" si="13"/>
        <v>0</v>
      </c>
      <c r="I146" s="116">
        <f t="shared" si="13"/>
        <v>0</v>
      </c>
      <c r="J146" s="116">
        <f t="shared" si="13"/>
        <v>0</v>
      </c>
      <c r="K146" s="116">
        <f>SUM(K120:K145)</f>
        <v>15000000</v>
      </c>
      <c r="L146" s="117">
        <f>SUM(L120:L145)</f>
        <v>0</v>
      </c>
    </row>
    <row r="147" spans="1:12" ht="16.5" customHeight="1" thickBot="1" x14ac:dyDescent="0.35">
      <c r="A147" s="120"/>
      <c r="B147" s="115" t="s">
        <v>52</v>
      </c>
      <c r="C147" s="208">
        <f>+C146+C117</f>
        <v>0</v>
      </c>
      <c r="D147" s="208">
        <f t="shared" ref="D147:L147" si="14">+D146+D117</f>
        <v>0</v>
      </c>
      <c r="E147" s="208">
        <f t="shared" si="14"/>
        <v>15000000</v>
      </c>
      <c r="F147" s="208">
        <f t="shared" si="14"/>
        <v>0</v>
      </c>
      <c r="G147" s="208">
        <f t="shared" si="14"/>
        <v>0</v>
      </c>
      <c r="H147" s="208">
        <f t="shared" si="14"/>
        <v>0</v>
      </c>
      <c r="I147" s="208">
        <f t="shared" si="14"/>
        <v>0</v>
      </c>
      <c r="J147" s="208">
        <f t="shared" si="14"/>
        <v>0</v>
      </c>
      <c r="K147" s="208">
        <f t="shared" si="14"/>
        <v>15000000</v>
      </c>
      <c r="L147" s="209">
        <f t="shared" si="14"/>
        <v>0</v>
      </c>
    </row>
    <row r="148" spans="1:12" ht="15.75" x14ac:dyDescent="0.3">
      <c r="A148" s="22"/>
      <c r="B148" s="134"/>
      <c r="C148" s="135"/>
      <c r="D148" s="135"/>
      <c r="E148" s="135"/>
      <c r="F148" s="135"/>
      <c r="G148" s="135"/>
      <c r="H148" s="135"/>
      <c r="I148" s="135"/>
      <c r="J148" s="135"/>
      <c r="K148" s="135"/>
      <c r="L148" s="135"/>
    </row>
    <row r="149" spans="1:12" ht="15.75" x14ac:dyDescent="0.3">
      <c r="A149" s="22"/>
      <c r="B149" s="134"/>
      <c r="C149" s="135"/>
      <c r="D149" s="135"/>
      <c r="E149" s="135"/>
      <c r="F149" s="135"/>
      <c r="G149" s="135"/>
      <c r="H149" s="135"/>
      <c r="I149" s="135"/>
      <c r="J149" s="135"/>
      <c r="K149" s="135"/>
      <c r="L149" s="135"/>
    </row>
    <row r="150" spans="1:12" ht="15.75" x14ac:dyDescent="0.3">
      <c r="A150" s="22"/>
      <c r="B150" s="134"/>
      <c r="C150" s="135"/>
      <c r="D150" s="135"/>
      <c r="E150" s="135"/>
      <c r="F150" s="135"/>
      <c r="G150" s="135"/>
      <c r="H150" s="135"/>
      <c r="I150" s="135"/>
      <c r="J150" s="135"/>
      <c r="K150" s="135"/>
      <c r="L150" s="135"/>
    </row>
    <row r="151" spans="1:12" ht="15.75" x14ac:dyDescent="0.3">
      <c r="A151" s="22"/>
      <c r="B151" s="134"/>
      <c r="C151" s="135"/>
      <c r="D151" s="135"/>
      <c r="E151" s="135"/>
      <c r="F151" s="135"/>
      <c r="G151" s="135"/>
      <c r="H151" s="135"/>
      <c r="I151" s="135"/>
      <c r="J151" s="135"/>
      <c r="K151" s="135"/>
      <c r="L151" s="135"/>
    </row>
    <row r="152" spans="1:12" ht="15.75" x14ac:dyDescent="0.3">
      <c r="A152" s="22"/>
      <c r="B152" s="134"/>
      <c r="C152" s="135"/>
      <c r="D152" s="135"/>
      <c r="E152" s="135"/>
      <c r="F152" s="135"/>
      <c r="G152" s="135"/>
      <c r="H152" s="135"/>
      <c r="I152" s="135"/>
      <c r="J152" s="135"/>
      <c r="K152" s="135"/>
      <c r="L152" s="135"/>
    </row>
    <row r="153" spans="1:12" ht="15.75" x14ac:dyDescent="0.3">
      <c r="A153" s="22"/>
      <c r="B153" s="134"/>
      <c r="C153" s="135"/>
      <c r="D153" s="135"/>
      <c r="E153" s="135"/>
      <c r="F153" s="135"/>
      <c r="G153" s="135"/>
      <c r="H153" s="135"/>
      <c r="I153" s="135"/>
      <c r="J153" s="135"/>
      <c r="K153" s="135"/>
      <c r="L153" s="135"/>
    </row>
    <row r="154" spans="1:12" ht="15.75" x14ac:dyDescent="0.3">
      <c r="A154" s="22"/>
      <c r="B154" s="134"/>
      <c r="C154" s="135"/>
      <c r="D154" s="135"/>
      <c r="E154" s="135"/>
      <c r="F154" s="135"/>
      <c r="G154" s="135"/>
      <c r="H154" s="135"/>
      <c r="I154" s="135"/>
      <c r="J154" s="135"/>
      <c r="K154" s="135"/>
      <c r="L154" s="135"/>
    </row>
    <row r="155" spans="1:12" ht="15.75" x14ac:dyDescent="0.3">
      <c r="A155" s="22"/>
      <c r="B155" s="134"/>
      <c r="C155" s="135"/>
      <c r="D155" s="135"/>
      <c r="E155" s="135"/>
      <c r="F155" s="135"/>
      <c r="G155" s="135"/>
      <c r="H155" s="135"/>
      <c r="I155" s="135"/>
      <c r="J155" s="135"/>
      <c r="K155" s="135"/>
      <c r="L155" s="135"/>
    </row>
    <row r="156" spans="1:12" ht="15.75" x14ac:dyDescent="0.3">
      <c r="A156" s="22"/>
      <c r="B156" s="134"/>
      <c r="C156" s="135"/>
      <c r="D156" s="135"/>
      <c r="E156" s="135"/>
      <c r="F156" s="135"/>
      <c r="G156" s="135"/>
      <c r="H156" s="135"/>
      <c r="I156" s="135"/>
      <c r="J156" s="135"/>
      <c r="K156" s="135"/>
      <c r="L156" s="135"/>
    </row>
    <row r="157" spans="1:12" ht="15.75" x14ac:dyDescent="0.3">
      <c r="A157" s="22"/>
      <c r="B157" s="134"/>
      <c r="C157" s="135"/>
      <c r="D157" s="135"/>
      <c r="E157" s="135"/>
      <c r="F157" s="135"/>
      <c r="G157" s="135"/>
      <c r="H157" s="135"/>
      <c r="I157" s="135"/>
      <c r="J157" s="135"/>
      <c r="K157" s="135"/>
      <c r="L157" s="135"/>
    </row>
    <row r="158" spans="1:12" ht="15.75" x14ac:dyDescent="0.3">
      <c r="A158" s="22"/>
      <c r="B158" s="134"/>
      <c r="C158" s="135"/>
      <c r="D158" s="135"/>
      <c r="E158" s="135"/>
      <c r="F158" s="135"/>
      <c r="G158" s="135"/>
      <c r="H158" s="135"/>
      <c r="I158" s="135"/>
      <c r="J158" s="135"/>
      <c r="K158" s="135"/>
      <c r="L158" s="135"/>
    </row>
    <row r="159" spans="1:12" ht="15.75" x14ac:dyDescent="0.3">
      <c r="A159" s="22"/>
      <c r="B159" s="134"/>
      <c r="C159" s="135"/>
      <c r="D159" s="135"/>
      <c r="E159" s="135"/>
      <c r="F159" s="135"/>
      <c r="G159" s="135"/>
      <c r="H159" s="135"/>
      <c r="I159" s="135"/>
      <c r="J159" s="135"/>
      <c r="K159" s="135"/>
      <c r="L159" s="135"/>
    </row>
    <row r="160" spans="1:12" ht="15.75" x14ac:dyDescent="0.3">
      <c r="A160" s="22"/>
      <c r="B160" s="134"/>
      <c r="C160" s="135"/>
      <c r="D160" s="135"/>
      <c r="E160" s="135"/>
      <c r="F160" s="135"/>
      <c r="G160" s="135"/>
      <c r="H160" s="135"/>
      <c r="I160" s="135"/>
      <c r="J160" s="135"/>
      <c r="K160" s="135"/>
      <c r="L160" s="135"/>
    </row>
    <row r="161" spans="1:12" ht="15.75" x14ac:dyDescent="0.3">
      <c r="A161" s="22"/>
      <c r="B161" s="134"/>
      <c r="C161" s="135"/>
      <c r="D161" s="135"/>
      <c r="E161" s="135"/>
      <c r="F161" s="135"/>
      <c r="G161" s="135"/>
      <c r="H161" s="135"/>
      <c r="I161" s="135"/>
      <c r="J161" s="135"/>
      <c r="K161" s="135"/>
      <c r="L161" s="135"/>
    </row>
    <row r="162" spans="1:12" ht="15.75" x14ac:dyDescent="0.3">
      <c r="A162" s="22"/>
      <c r="B162" s="134"/>
      <c r="C162" s="135"/>
      <c r="D162" s="135"/>
      <c r="E162" s="135"/>
      <c r="F162" s="135"/>
      <c r="G162" s="135"/>
      <c r="H162" s="135"/>
      <c r="I162" s="135"/>
      <c r="J162" s="135"/>
      <c r="K162" s="135"/>
      <c r="L162" s="135"/>
    </row>
    <row r="163" spans="1:12" ht="15.75" x14ac:dyDescent="0.3">
      <c r="A163" s="22"/>
      <c r="B163" s="134"/>
      <c r="C163" s="135"/>
      <c r="D163" s="135"/>
      <c r="E163" s="135"/>
      <c r="F163" s="135"/>
      <c r="G163" s="135"/>
      <c r="H163" s="135"/>
      <c r="I163" s="135"/>
      <c r="J163" s="135"/>
      <c r="K163" s="135"/>
      <c r="L163" s="135"/>
    </row>
    <row r="164" spans="1:12" ht="15.75" x14ac:dyDescent="0.3">
      <c r="A164" s="22"/>
      <c r="B164" s="134"/>
      <c r="C164" s="135"/>
      <c r="D164" s="135"/>
      <c r="E164" s="135"/>
      <c r="F164" s="135"/>
      <c r="G164" s="135"/>
      <c r="H164" s="135"/>
      <c r="I164" s="135"/>
      <c r="J164" s="135"/>
      <c r="K164" s="135"/>
      <c r="L164" s="135"/>
    </row>
    <row r="165" spans="1:12" ht="15.75" x14ac:dyDescent="0.3">
      <c r="A165" s="22"/>
      <c r="B165" s="134"/>
      <c r="C165" s="135"/>
      <c r="D165" s="135"/>
      <c r="E165" s="135"/>
      <c r="F165" s="135"/>
      <c r="G165" s="135"/>
      <c r="H165" s="135"/>
      <c r="I165" s="135"/>
      <c r="J165" s="135"/>
      <c r="K165" s="135"/>
      <c r="L165" s="135"/>
    </row>
    <row r="166" spans="1:12" ht="15.75" x14ac:dyDescent="0.3">
      <c r="A166" s="22"/>
      <c r="B166" s="134"/>
      <c r="C166" s="135"/>
      <c r="D166" s="135"/>
      <c r="E166" s="135"/>
      <c r="F166" s="135"/>
      <c r="G166" s="135"/>
      <c r="H166" s="135"/>
      <c r="I166" s="135"/>
      <c r="J166" s="135"/>
      <c r="K166" s="135"/>
      <c r="L166" s="135"/>
    </row>
    <row r="167" spans="1:12" x14ac:dyDescent="0.25">
      <c r="B167" s="28" t="s">
        <v>155</v>
      </c>
      <c r="I167" s="22"/>
      <c r="J167" s="22"/>
    </row>
    <row r="168" spans="1:12" ht="15.75" x14ac:dyDescent="0.3">
      <c r="A168" s="210" t="s">
        <v>4</v>
      </c>
      <c r="B168" s="210" t="s">
        <v>5</v>
      </c>
      <c r="C168" s="348" t="s">
        <v>50</v>
      </c>
      <c r="D168" s="348"/>
      <c r="I168" s="22"/>
      <c r="J168" s="22"/>
    </row>
    <row r="169" spans="1:12" ht="15.75" x14ac:dyDescent="0.3">
      <c r="A169" s="210"/>
      <c r="B169" s="5"/>
      <c r="C169" s="210" t="s">
        <v>11</v>
      </c>
      <c r="D169" s="210" t="s">
        <v>12</v>
      </c>
      <c r="I169" s="22"/>
      <c r="J169" s="22"/>
    </row>
    <row r="170" spans="1:12" ht="15.75" x14ac:dyDescent="0.3">
      <c r="A170" s="147" t="s">
        <v>124</v>
      </c>
      <c r="B170" s="5" t="s">
        <v>13</v>
      </c>
      <c r="C170" s="8">
        <f>+K20+K63+K117</f>
        <v>0</v>
      </c>
      <c r="D170" s="8">
        <f>+L20+L63+L117</f>
        <v>0</v>
      </c>
      <c r="E170" s="29"/>
      <c r="F170" s="30"/>
      <c r="I170" s="22"/>
      <c r="J170" s="22"/>
    </row>
    <row r="171" spans="1:12" ht="15.75" x14ac:dyDescent="0.3">
      <c r="A171" s="148"/>
      <c r="B171" s="5"/>
      <c r="C171" s="31"/>
      <c r="D171" s="32"/>
      <c r="E171" s="33"/>
      <c r="F171" s="33"/>
      <c r="G171" s="29"/>
      <c r="I171" s="22"/>
      <c r="J171" s="22"/>
    </row>
    <row r="172" spans="1:12" ht="15.75" x14ac:dyDescent="0.3">
      <c r="A172" s="148"/>
      <c r="B172" s="5" t="s">
        <v>149</v>
      </c>
      <c r="C172" s="8"/>
      <c r="D172" s="8"/>
      <c r="E172" s="34"/>
      <c r="F172" s="34"/>
      <c r="I172" s="22"/>
      <c r="J172" s="22"/>
    </row>
    <row r="173" spans="1:12" x14ac:dyDescent="0.25">
      <c r="A173" s="149">
        <v>111</v>
      </c>
      <c r="B173" s="15" t="s">
        <v>15</v>
      </c>
      <c r="C173" s="27">
        <f t="shared" ref="C173:D188" si="15">+K23+K66+K120</f>
        <v>0</v>
      </c>
      <c r="D173" s="27">
        <f t="shared" si="15"/>
        <v>0</v>
      </c>
      <c r="E173" s="29"/>
      <c r="F173" s="30"/>
      <c r="I173" s="22"/>
      <c r="J173" s="22"/>
    </row>
    <row r="174" spans="1:12" x14ac:dyDescent="0.25">
      <c r="A174" s="149">
        <v>113</v>
      </c>
      <c r="B174" s="15" t="s">
        <v>16</v>
      </c>
      <c r="C174" s="27">
        <f t="shared" si="15"/>
        <v>0</v>
      </c>
      <c r="D174" s="27">
        <f t="shared" si="15"/>
        <v>0</v>
      </c>
      <c r="E174" s="29"/>
      <c r="F174" s="30"/>
      <c r="I174" s="22"/>
      <c r="J174" s="22"/>
    </row>
    <row r="175" spans="1:12" x14ac:dyDescent="0.25">
      <c r="A175" s="149">
        <v>122</v>
      </c>
      <c r="B175" s="15" t="s">
        <v>17</v>
      </c>
      <c r="C175" s="27">
        <f t="shared" si="15"/>
        <v>0</v>
      </c>
      <c r="D175" s="27">
        <f t="shared" si="15"/>
        <v>0</v>
      </c>
      <c r="E175" s="29"/>
      <c r="F175" s="30"/>
      <c r="I175" s="22"/>
      <c r="J175" s="22"/>
    </row>
    <row r="176" spans="1:12" x14ac:dyDescent="0.25">
      <c r="A176" s="149">
        <v>163</v>
      </c>
      <c r="B176" s="15" t="s">
        <v>18</v>
      </c>
      <c r="C176" s="27">
        <f t="shared" si="15"/>
        <v>0</v>
      </c>
      <c r="D176" s="27">
        <f t="shared" si="15"/>
        <v>0</v>
      </c>
      <c r="E176" s="29"/>
      <c r="F176" s="30"/>
    </row>
    <row r="177" spans="1:6" x14ac:dyDescent="0.25">
      <c r="A177" s="149">
        <v>168</v>
      </c>
      <c r="B177" s="15" t="s">
        <v>136</v>
      </c>
      <c r="C177" s="27">
        <f t="shared" si="15"/>
        <v>0</v>
      </c>
      <c r="D177" s="27">
        <f t="shared" si="15"/>
        <v>0</v>
      </c>
      <c r="E177" s="29"/>
      <c r="F177" s="30"/>
    </row>
    <row r="178" spans="1:6" x14ac:dyDescent="0.25">
      <c r="A178" s="149">
        <v>169</v>
      </c>
      <c r="B178" s="15" t="s">
        <v>137</v>
      </c>
      <c r="C178" s="27">
        <f t="shared" si="15"/>
        <v>0</v>
      </c>
      <c r="D178" s="27">
        <f t="shared" si="15"/>
        <v>0</v>
      </c>
      <c r="E178" s="29"/>
      <c r="F178" s="30"/>
    </row>
    <row r="179" spans="1:6" x14ac:dyDescent="0.25">
      <c r="A179" s="149">
        <v>171</v>
      </c>
      <c r="B179" s="15" t="s">
        <v>138</v>
      </c>
      <c r="C179" s="27">
        <f t="shared" si="15"/>
        <v>0</v>
      </c>
      <c r="D179" s="27">
        <f t="shared" si="15"/>
        <v>0</v>
      </c>
      <c r="E179" s="29"/>
      <c r="F179" s="30"/>
    </row>
    <row r="180" spans="1:6" x14ac:dyDescent="0.25">
      <c r="A180" s="149">
        <v>174</v>
      </c>
      <c r="B180" s="15" t="s">
        <v>19</v>
      </c>
      <c r="C180" s="27">
        <f t="shared" si="15"/>
        <v>0</v>
      </c>
      <c r="D180" s="27">
        <f t="shared" si="15"/>
        <v>0</v>
      </c>
      <c r="E180" s="29"/>
      <c r="F180" s="30"/>
    </row>
    <row r="181" spans="1:6" x14ac:dyDescent="0.25">
      <c r="A181" s="149">
        <v>182</v>
      </c>
      <c r="B181" s="15" t="s">
        <v>20</v>
      </c>
      <c r="C181" s="27">
        <f t="shared" si="15"/>
        <v>0</v>
      </c>
      <c r="D181" s="27">
        <f t="shared" si="15"/>
        <v>0</v>
      </c>
      <c r="E181" s="29"/>
      <c r="F181" s="30"/>
    </row>
    <row r="182" spans="1:6" x14ac:dyDescent="0.25">
      <c r="A182" s="149">
        <v>197</v>
      </c>
      <c r="B182" s="15" t="s">
        <v>21</v>
      </c>
      <c r="C182" s="27">
        <f t="shared" si="15"/>
        <v>0</v>
      </c>
      <c r="D182" s="27">
        <f t="shared" si="15"/>
        <v>0</v>
      </c>
      <c r="E182" s="29"/>
      <c r="F182" s="30"/>
    </row>
    <row r="183" spans="1:6" x14ac:dyDescent="0.25">
      <c r="A183" s="149">
        <v>199</v>
      </c>
      <c r="B183" s="15" t="s">
        <v>22</v>
      </c>
      <c r="C183" s="27">
        <f t="shared" si="15"/>
        <v>0</v>
      </c>
      <c r="D183" s="27">
        <f t="shared" si="15"/>
        <v>0</v>
      </c>
      <c r="E183" s="29"/>
      <c r="F183" s="30"/>
    </row>
    <row r="184" spans="1:6" x14ac:dyDescent="0.25">
      <c r="A184" s="149">
        <v>211</v>
      </c>
      <c r="B184" s="15" t="s">
        <v>25</v>
      </c>
      <c r="C184" s="27">
        <f t="shared" si="15"/>
        <v>0</v>
      </c>
      <c r="D184" s="27">
        <f t="shared" si="15"/>
        <v>0</v>
      </c>
      <c r="E184" s="29"/>
      <c r="F184" s="30"/>
    </row>
    <row r="185" spans="1:6" x14ac:dyDescent="0.25">
      <c r="A185" s="149">
        <v>232</v>
      </c>
      <c r="B185" s="15" t="s">
        <v>26</v>
      </c>
      <c r="C185" s="27">
        <f t="shared" si="15"/>
        <v>0</v>
      </c>
      <c r="D185" s="27">
        <f t="shared" si="15"/>
        <v>0</v>
      </c>
      <c r="E185" s="29"/>
      <c r="F185" s="30"/>
    </row>
    <row r="186" spans="1:6" x14ac:dyDescent="0.25">
      <c r="A186" s="149">
        <v>261</v>
      </c>
      <c r="B186" s="15" t="s">
        <v>27</v>
      </c>
      <c r="C186" s="27">
        <f t="shared" si="15"/>
        <v>0</v>
      </c>
      <c r="D186" s="27">
        <f t="shared" si="15"/>
        <v>0</v>
      </c>
      <c r="E186" s="29"/>
      <c r="F186" s="30"/>
    </row>
    <row r="187" spans="1:6" x14ac:dyDescent="0.25">
      <c r="A187" s="149">
        <v>262</v>
      </c>
      <c r="B187" s="15" t="s">
        <v>28</v>
      </c>
      <c r="C187" s="27">
        <f t="shared" si="15"/>
        <v>0</v>
      </c>
      <c r="D187" s="27">
        <f t="shared" si="15"/>
        <v>0</v>
      </c>
      <c r="E187" s="29"/>
      <c r="F187" s="30"/>
    </row>
    <row r="188" spans="1:6" x14ac:dyDescent="0.25">
      <c r="A188" s="149">
        <v>266</v>
      </c>
      <c r="B188" s="15" t="s">
        <v>29</v>
      </c>
      <c r="C188" s="27">
        <f t="shared" si="15"/>
        <v>0</v>
      </c>
      <c r="D188" s="27">
        <f t="shared" si="15"/>
        <v>0</v>
      </c>
      <c r="E188" s="29"/>
      <c r="F188" s="30"/>
    </row>
    <row r="189" spans="1:6" x14ac:dyDescent="0.25">
      <c r="A189" s="149">
        <v>267</v>
      </c>
      <c r="B189" s="15" t="s">
        <v>30</v>
      </c>
      <c r="C189" s="27">
        <f t="shared" ref="C189:D198" si="16">+K39+K82+K136</f>
        <v>0</v>
      </c>
      <c r="D189" s="27">
        <f t="shared" si="16"/>
        <v>0</v>
      </c>
      <c r="E189" s="29"/>
      <c r="F189" s="30"/>
    </row>
    <row r="190" spans="1:6" x14ac:dyDescent="0.25">
      <c r="A190" s="149">
        <v>268</v>
      </c>
      <c r="B190" s="15" t="s">
        <v>31</v>
      </c>
      <c r="C190" s="27">
        <f t="shared" si="16"/>
        <v>0</v>
      </c>
      <c r="D190" s="27">
        <f t="shared" si="16"/>
        <v>0</v>
      </c>
      <c r="E190" s="29"/>
      <c r="F190" s="30"/>
    </row>
    <row r="191" spans="1:6" x14ac:dyDescent="0.25">
      <c r="A191" s="149">
        <v>269</v>
      </c>
      <c r="B191" s="15" t="s">
        <v>32</v>
      </c>
      <c r="C191" s="27">
        <f t="shared" si="16"/>
        <v>0</v>
      </c>
      <c r="D191" s="27">
        <f t="shared" si="16"/>
        <v>0</v>
      </c>
      <c r="E191" s="29"/>
      <c r="F191" s="30"/>
    </row>
    <row r="192" spans="1:6" x14ac:dyDescent="0.25">
      <c r="A192" s="149">
        <v>289</v>
      </c>
      <c r="B192" s="15" t="s">
        <v>33</v>
      </c>
      <c r="C192" s="27">
        <f t="shared" si="16"/>
        <v>0</v>
      </c>
      <c r="D192" s="27">
        <f t="shared" si="16"/>
        <v>0</v>
      </c>
      <c r="E192" s="29"/>
      <c r="F192" s="30"/>
    </row>
    <row r="193" spans="1:7" x14ac:dyDescent="0.25">
      <c r="A193" s="149">
        <v>292</v>
      </c>
      <c r="B193" s="15" t="s">
        <v>34</v>
      </c>
      <c r="C193" s="27">
        <f t="shared" si="16"/>
        <v>0</v>
      </c>
      <c r="D193" s="27">
        <f t="shared" si="16"/>
        <v>0</v>
      </c>
      <c r="E193" s="29"/>
      <c r="F193" s="30"/>
    </row>
    <row r="194" spans="1:7" x14ac:dyDescent="0.25">
      <c r="A194" s="149">
        <v>295</v>
      </c>
      <c r="B194" s="15" t="s">
        <v>35</v>
      </c>
      <c r="C194" s="27">
        <f t="shared" si="16"/>
        <v>0</v>
      </c>
      <c r="D194" s="27">
        <f t="shared" si="16"/>
        <v>0</v>
      </c>
      <c r="E194" s="29"/>
      <c r="F194" s="30"/>
      <c r="G194" s="38"/>
    </row>
    <row r="195" spans="1:7" x14ac:dyDescent="0.25">
      <c r="A195" s="149">
        <v>297</v>
      </c>
      <c r="B195" s="15" t="s">
        <v>36</v>
      </c>
      <c r="C195" s="27">
        <f t="shared" si="16"/>
        <v>0</v>
      </c>
      <c r="D195" s="27">
        <f t="shared" si="16"/>
        <v>0</v>
      </c>
      <c r="E195" s="29"/>
      <c r="F195" s="30"/>
    </row>
    <row r="196" spans="1:7" x14ac:dyDescent="0.25">
      <c r="A196" s="149">
        <v>298</v>
      </c>
      <c r="B196" s="15" t="s">
        <v>37</v>
      </c>
      <c r="C196" s="27">
        <f t="shared" si="16"/>
        <v>0</v>
      </c>
      <c r="D196" s="27">
        <f t="shared" si="16"/>
        <v>0</v>
      </c>
      <c r="E196" s="29"/>
      <c r="F196" s="30"/>
    </row>
    <row r="197" spans="1:7" x14ac:dyDescent="0.25">
      <c r="A197" s="149">
        <v>299</v>
      </c>
      <c r="B197" s="15" t="s">
        <v>38</v>
      </c>
      <c r="C197" s="27">
        <f t="shared" si="16"/>
        <v>0</v>
      </c>
      <c r="D197" s="27">
        <f t="shared" si="16"/>
        <v>0</v>
      </c>
      <c r="E197" s="29"/>
      <c r="F197" s="30"/>
    </row>
    <row r="198" spans="1:7" x14ac:dyDescent="0.25">
      <c r="A198" s="149">
        <v>323</v>
      </c>
      <c r="B198" s="15" t="s">
        <v>40</v>
      </c>
      <c r="C198" s="27">
        <f t="shared" si="16"/>
        <v>15000000</v>
      </c>
      <c r="D198" s="27">
        <f t="shared" si="16"/>
        <v>0</v>
      </c>
      <c r="E198" s="29"/>
      <c r="F198" s="30"/>
    </row>
    <row r="199" spans="1:7" ht="15.75" x14ac:dyDescent="0.3">
      <c r="A199" s="21"/>
      <c r="B199" s="5" t="s">
        <v>51</v>
      </c>
      <c r="C199" s="8">
        <f>SUM(C173:C198)</f>
        <v>15000000</v>
      </c>
      <c r="D199" s="8">
        <f>SUM(D173:D198)</f>
        <v>0</v>
      </c>
    </row>
    <row r="200" spans="1:7" ht="15.75" x14ac:dyDescent="0.3">
      <c r="A200" s="21"/>
      <c r="B200" s="5" t="s">
        <v>52</v>
      </c>
      <c r="C200" s="8">
        <f>+C199+C170</f>
        <v>15000000</v>
      </c>
      <c r="D200" s="8">
        <f>D199+D170</f>
        <v>0</v>
      </c>
      <c r="E200" s="29"/>
      <c r="F200" s="29"/>
      <c r="G200" s="29"/>
    </row>
    <row r="201" spans="1:7" ht="15.75" x14ac:dyDescent="0.3">
      <c r="A201" s="22"/>
      <c r="B201" s="273"/>
      <c r="C201" s="41"/>
      <c r="D201" s="42"/>
    </row>
    <row r="202" spans="1:7" ht="15.75" x14ac:dyDescent="0.3">
      <c r="A202" s="22"/>
      <c r="B202" s="273"/>
      <c r="C202" s="43"/>
      <c r="D202" s="44"/>
    </row>
    <row r="203" spans="1:7" ht="15.75" x14ac:dyDescent="0.3">
      <c r="A203" s="22"/>
      <c r="B203" s="273"/>
      <c r="C203" s="43"/>
      <c r="D203" s="44"/>
    </row>
    <row r="204" spans="1:7" ht="15.75" x14ac:dyDescent="0.3">
      <c r="B204" s="273"/>
      <c r="C204" s="43"/>
      <c r="D204" s="44"/>
    </row>
    <row r="205" spans="1:7" ht="15.75" x14ac:dyDescent="0.3">
      <c r="B205" s="273"/>
      <c r="C205" s="43"/>
      <c r="D205" s="44"/>
    </row>
    <row r="206" spans="1:7" ht="15.75" x14ac:dyDescent="0.3">
      <c r="B206" s="273"/>
      <c r="C206" s="43"/>
      <c r="D206" s="44"/>
    </row>
    <row r="207" spans="1:7" ht="15.75" x14ac:dyDescent="0.3">
      <c r="B207" s="273"/>
      <c r="C207" s="43"/>
      <c r="D207" s="44"/>
    </row>
    <row r="208" spans="1:7" ht="15.75" x14ac:dyDescent="0.3">
      <c r="B208" s="273"/>
      <c r="C208" s="43"/>
      <c r="D208" s="44"/>
    </row>
    <row r="209" spans="2:12" x14ac:dyDescent="0.25">
      <c r="B209" s="28"/>
      <c r="C209" s="45"/>
      <c r="D209" s="41"/>
    </row>
    <row r="213" spans="2:12" x14ac:dyDescent="0.25">
      <c r="B213" s="46" t="s">
        <v>53</v>
      </c>
      <c r="D213" s="133" t="s">
        <v>54</v>
      </c>
      <c r="E213" s="133"/>
      <c r="F213" s="133"/>
      <c r="G213" s="28" t="s">
        <v>55</v>
      </c>
      <c r="I213" t="s">
        <v>59</v>
      </c>
    </row>
    <row r="214" spans="2:12" x14ac:dyDescent="0.25">
      <c r="D214" s="349" t="s">
        <v>56</v>
      </c>
      <c r="E214" s="349"/>
      <c r="F214" s="349"/>
      <c r="G214" s="28"/>
      <c r="H214" s="28"/>
      <c r="I214" s="28" t="s">
        <v>156</v>
      </c>
      <c r="J214" s="28"/>
      <c r="K214" s="28"/>
      <c r="L214" s="28"/>
    </row>
    <row r="215" spans="2:12" x14ac:dyDescent="0.25">
      <c r="D215" s="349" t="s">
        <v>57</v>
      </c>
      <c r="E215" s="349"/>
      <c r="F215" s="349"/>
      <c r="G215" s="28"/>
      <c r="H215" s="28"/>
      <c r="I215" s="28" t="s">
        <v>157</v>
      </c>
      <c r="J215" s="28"/>
      <c r="K215" s="28"/>
      <c r="L215" s="28"/>
    </row>
    <row r="216" spans="2:12" x14ac:dyDescent="0.25">
      <c r="D216" s="47"/>
      <c r="E216" s="47"/>
      <c r="H216" s="28"/>
      <c r="I216" s="28"/>
      <c r="J216" s="28"/>
    </row>
    <row r="217" spans="2:12" x14ac:dyDescent="0.25">
      <c r="B217" s="46" t="s">
        <v>58</v>
      </c>
      <c r="D217" s="28" t="s">
        <v>205</v>
      </c>
      <c r="H217" s="48"/>
      <c r="I217" s="48"/>
      <c r="J217" s="48"/>
      <c r="K217" s="350"/>
      <c r="L217" s="350"/>
    </row>
  </sheetData>
  <mergeCells count="29">
    <mergeCell ref="C168:D168"/>
    <mergeCell ref="D214:F214"/>
    <mergeCell ref="D215:F215"/>
    <mergeCell ref="K217:L217"/>
    <mergeCell ref="A111:L111"/>
    <mergeCell ref="C112:D112"/>
    <mergeCell ref="E112:F112"/>
    <mergeCell ref="G112:H112"/>
    <mergeCell ref="I112:J112"/>
    <mergeCell ref="K112:L112"/>
    <mergeCell ref="N15:O15"/>
    <mergeCell ref="P15:Q15"/>
    <mergeCell ref="R15:S15"/>
    <mergeCell ref="A56:L56"/>
    <mergeCell ref="C57:D57"/>
    <mergeCell ref="E57:F57"/>
    <mergeCell ref="G57:H57"/>
    <mergeCell ref="I57:J57"/>
    <mergeCell ref="K57:L57"/>
    <mergeCell ref="C15:D15"/>
    <mergeCell ref="E15:F15"/>
    <mergeCell ref="G15:H15"/>
    <mergeCell ref="I15:J15"/>
    <mergeCell ref="K15:L15"/>
    <mergeCell ref="K8:L8"/>
    <mergeCell ref="A10:L10"/>
    <mergeCell ref="A11:L11"/>
    <mergeCell ref="A12:L12"/>
    <mergeCell ref="A14:L14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5"/>
  <sheetViews>
    <sheetView topLeftCell="A222" workbookViewId="0">
      <selection activeCell="A111" sqref="A111:L111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331" t="s">
        <v>159</v>
      </c>
      <c r="J8" s="332"/>
    </row>
    <row r="9" spans="1:10" ht="5.25" customHeight="1" x14ac:dyDescent="0.25"/>
    <row r="10" spans="1:10" x14ac:dyDescent="0.25">
      <c r="A10" s="333" t="s">
        <v>1</v>
      </c>
      <c r="B10" s="333"/>
      <c r="C10" s="333"/>
      <c r="D10" s="333"/>
      <c r="E10" s="333"/>
      <c r="F10" s="333"/>
      <c r="G10" s="333"/>
      <c r="H10" s="333"/>
      <c r="I10" s="333"/>
      <c r="J10" s="333"/>
    </row>
    <row r="11" spans="1:10" x14ac:dyDescent="0.25">
      <c r="A11" s="334" t="s">
        <v>2</v>
      </c>
      <c r="B11" s="334"/>
      <c r="C11" s="334"/>
      <c r="D11" s="334"/>
      <c r="E11" s="334"/>
      <c r="F11" s="334"/>
      <c r="G11" s="334"/>
      <c r="H11" s="334"/>
      <c r="I11" s="334"/>
      <c r="J11" s="334"/>
    </row>
    <row r="12" spans="1:10" x14ac:dyDescent="0.25">
      <c r="A12" s="335" t="s">
        <v>3</v>
      </c>
      <c r="B12" s="334"/>
      <c r="C12" s="334"/>
      <c r="D12" s="334"/>
      <c r="E12" s="334"/>
      <c r="F12" s="334"/>
      <c r="G12" s="334"/>
      <c r="H12" s="334"/>
      <c r="I12" s="334"/>
      <c r="J12" s="334"/>
    </row>
    <row r="13" spans="1:10" ht="4.5" customHeight="1" x14ac:dyDescent="0.25">
      <c r="A13" s="273"/>
      <c r="B13" s="273"/>
      <c r="C13" s="273"/>
      <c r="D13" s="273"/>
      <c r="E13" s="273"/>
      <c r="F13" s="273"/>
      <c r="G13" s="273"/>
      <c r="H13" s="273"/>
      <c r="I13" s="273"/>
      <c r="J13" s="273"/>
    </row>
    <row r="14" spans="1:10" ht="16.5" hidden="1" thickBot="1" x14ac:dyDescent="0.3">
      <c r="A14" s="336" t="s">
        <v>60</v>
      </c>
      <c r="B14" s="336"/>
      <c r="C14" s="336"/>
      <c r="D14" s="336"/>
      <c r="E14" s="336"/>
      <c r="F14" s="336"/>
      <c r="G14" s="336"/>
      <c r="H14" s="336"/>
      <c r="I14" s="336"/>
      <c r="J14" s="336"/>
    </row>
    <row r="15" spans="1:10" ht="30.75" hidden="1" customHeight="1" thickBot="1" x14ac:dyDescent="0.35">
      <c r="A15" s="2" t="s">
        <v>4</v>
      </c>
      <c r="B15" s="3" t="s">
        <v>5</v>
      </c>
      <c r="C15" s="343" t="s">
        <v>6</v>
      </c>
      <c r="D15" s="344"/>
      <c r="E15" s="343" t="s">
        <v>7</v>
      </c>
      <c r="F15" s="345"/>
      <c r="G15" s="343" t="s">
        <v>8</v>
      </c>
      <c r="H15" s="344"/>
      <c r="I15" s="343" t="s">
        <v>9</v>
      </c>
      <c r="J15" s="344"/>
    </row>
    <row r="16" spans="1:10" ht="15.75" hidden="1" x14ac:dyDescent="0.3">
      <c r="A16" s="4"/>
      <c r="B16" s="5"/>
      <c r="C16" s="6" t="s">
        <v>11</v>
      </c>
      <c r="D16" s="6" t="s">
        <v>12</v>
      </c>
      <c r="E16" s="6" t="s">
        <v>11</v>
      </c>
      <c r="F16" s="6" t="s">
        <v>12</v>
      </c>
      <c r="G16" s="6" t="s">
        <v>11</v>
      </c>
      <c r="H16" s="6" t="s">
        <v>12</v>
      </c>
      <c r="I16" s="6" t="s">
        <v>11</v>
      </c>
      <c r="J16" s="6" t="s">
        <v>12</v>
      </c>
    </row>
    <row r="17" spans="1:10" ht="15.75" hidden="1" x14ac:dyDescent="0.3">
      <c r="A17" s="7"/>
      <c r="B17" s="5" t="s">
        <v>13</v>
      </c>
      <c r="C17" s="8">
        <v>1764858.42</v>
      </c>
      <c r="D17" s="8">
        <v>1492317.42</v>
      </c>
      <c r="E17" s="8">
        <v>1764858.42</v>
      </c>
      <c r="F17" s="8">
        <v>1792563.63</v>
      </c>
      <c r="G17" s="8">
        <v>1764858.42</v>
      </c>
      <c r="H17" s="8">
        <v>1578007.92</v>
      </c>
      <c r="I17" s="8">
        <v>1764858.42</v>
      </c>
      <c r="J17" s="8">
        <v>1803793.55</v>
      </c>
    </row>
    <row r="18" spans="1:10" ht="15.75" hidden="1" x14ac:dyDescent="0.3">
      <c r="A18" s="31"/>
      <c r="B18" s="5"/>
      <c r="C18" s="32"/>
      <c r="D18" s="31"/>
      <c r="E18" s="49"/>
      <c r="F18" s="49"/>
      <c r="G18" s="31"/>
      <c r="H18" s="49"/>
      <c r="I18" s="31"/>
      <c r="J18" s="49"/>
    </row>
    <row r="19" spans="1:10" ht="15.75" hidden="1" x14ac:dyDescent="0.3">
      <c r="A19" s="31"/>
      <c r="B19" s="5" t="s">
        <v>14</v>
      </c>
      <c r="C19" s="8">
        <f t="shared" ref="C19:J19" si="0">+C27+C43</f>
        <v>2818474.9200000004</v>
      </c>
      <c r="D19" s="8">
        <f t="shared" si="0"/>
        <v>0</v>
      </c>
      <c r="E19" s="8">
        <f t="shared" si="0"/>
        <v>2818474.9200000004</v>
      </c>
      <c r="F19" s="8">
        <f t="shared" si="0"/>
        <v>67111.01999999999</v>
      </c>
      <c r="G19" s="8">
        <f t="shared" si="0"/>
        <v>2818474.9200000004</v>
      </c>
      <c r="H19" s="8">
        <f t="shared" si="0"/>
        <v>58543.64</v>
      </c>
      <c r="I19" s="8">
        <f t="shared" si="0"/>
        <v>2818474.9200000004</v>
      </c>
      <c r="J19" s="8">
        <f t="shared" si="0"/>
        <v>3743927.3</v>
      </c>
    </row>
    <row r="20" spans="1:10" hidden="1" x14ac:dyDescent="0.25">
      <c r="A20" s="35"/>
      <c r="B20" s="15" t="s">
        <v>15</v>
      </c>
      <c r="C20" s="27">
        <v>62500</v>
      </c>
      <c r="D20" s="27"/>
      <c r="E20" s="27">
        <v>62500</v>
      </c>
      <c r="F20" s="27">
        <v>56112.02</v>
      </c>
      <c r="G20" s="27">
        <v>62500</v>
      </c>
      <c r="H20" s="27"/>
      <c r="I20" s="27">
        <v>62500</v>
      </c>
      <c r="J20" s="27">
        <v>68083.009999999995</v>
      </c>
    </row>
    <row r="21" spans="1:10" hidden="1" x14ac:dyDescent="0.25">
      <c r="A21" s="35"/>
      <c r="B21" s="15" t="s">
        <v>16</v>
      </c>
      <c r="C21" s="27">
        <v>7500</v>
      </c>
      <c r="D21" s="27"/>
      <c r="E21" s="27">
        <v>7500</v>
      </c>
      <c r="F21" s="27">
        <v>10999</v>
      </c>
      <c r="G21" s="27">
        <v>7500</v>
      </c>
      <c r="H21" s="27">
        <v>11011</v>
      </c>
      <c r="I21" s="27">
        <v>7500</v>
      </c>
      <c r="J21" s="27">
        <v>10992</v>
      </c>
    </row>
    <row r="22" spans="1:10" hidden="1" x14ac:dyDescent="0.25">
      <c r="A22" s="35"/>
      <c r="B22" s="15" t="s">
        <v>17</v>
      </c>
      <c r="C22" s="27">
        <v>8133.97</v>
      </c>
      <c r="D22" s="27"/>
      <c r="E22" s="27">
        <v>8133.97</v>
      </c>
      <c r="F22" s="27"/>
      <c r="G22" s="27">
        <v>8133.97</v>
      </c>
      <c r="H22" s="27"/>
      <c r="I22" s="27">
        <v>8133.97</v>
      </c>
      <c r="J22" s="27">
        <v>4358</v>
      </c>
    </row>
    <row r="23" spans="1:10" hidden="1" x14ac:dyDescent="0.25">
      <c r="A23" s="35"/>
      <c r="B23" s="15" t="s">
        <v>18</v>
      </c>
      <c r="C23" s="27">
        <v>33333.33</v>
      </c>
      <c r="D23" s="27"/>
      <c r="E23" s="27">
        <v>33333.33</v>
      </c>
      <c r="F23" s="27"/>
      <c r="G23" s="27">
        <v>33333.33</v>
      </c>
      <c r="H23" s="27"/>
      <c r="I23" s="27">
        <v>33333.33</v>
      </c>
      <c r="J23" s="27">
        <v>45020</v>
      </c>
    </row>
    <row r="24" spans="1:10" hidden="1" x14ac:dyDescent="0.25">
      <c r="A24" s="35"/>
      <c r="B24" s="15" t="s">
        <v>20</v>
      </c>
      <c r="C24" s="27">
        <v>165141.75</v>
      </c>
      <c r="D24" s="27"/>
      <c r="E24" s="27">
        <v>165141.75</v>
      </c>
      <c r="F24" s="27"/>
      <c r="G24" s="27">
        <v>165141.75</v>
      </c>
      <c r="H24" s="27">
        <v>1000</v>
      </c>
      <c r="I24" s="27">
        <v>165141.75</v>
      </c>
      <c r="J24" s="27">
        <v>26842.86</v>
      </c>
    </row>
    <row r="25" spans="1:10" hidden="1" x14ac:dyDescent="0.25">
      <c r="A25" s="35"/>
      <c r="B25" s="15" t="s">
        <v>21</v>
      </c>
      <c r="C25" s="27">
        <v>40000</v>
      </c>
      <c r="D25" s="27"/>
      <c r="E25" s="27">
        <v>40000</v>
      </c>
      <c r="F25" s="27"/>
      <c r="G25" s="27">
        <v>40000</v>
      </c>
      <c r="H25" s="27"/>
      <c r="I25" s="27">
        <v>40000</v>
      </c>
      <c r="J25" s="27">
        <v>76240</v>
      </c>
    </row>
    <row r="26" spans="1:10" hidden="1" x14ac:dyDescent="0.25">
      <c r="A26" s="35"/>
      <c r="B26" s="15" t="s">
        <v>22</v>
      </c>
      <c r="C26" s="27">
        <v>26305.03</v>
      </c>
      <c r="D26" s="27"/>
      <c r="E26" s="27">
        <v>26305.03</v>
      </c>
      <c r="F26" s="27"/>
      <c r="G26" s="27">
        <v>26305.03</v>
      </c>
      <c r="H26" s="27">
        <v>46532.639999999999</v>
      </c>
      <c r="I26" s="27">
        <v>26305.03</v>
      </c>
      <c r="J26" s="27">
        <v>55063.68</v>
      </c>
    </row>
    <row r="27" spans="1:10" ht="16.5" hidden="1" thickBot="1" x14ac:dyDescent="0.35">
      <c r="A27" s="35"/>
      <c r="B27" s="17" t="s">
        <v>23</v>
      </c>
      <c r="C27" s="36">
        <f t="shared" ref="C27:J27" si="1">SUM(C20:C26)</f>
        <v>342914.07999999996</v>
      </c>
      <c r="D27" s="36">
        <f t="shared" si="1"/>
        <v>0</v>
      </c>
      <c r="E27" s="36">
        <f t="shared" si="1"/>
        <v>342914.07999999996</v>
      </c>
      <c r="F27" s="36">
        <f t="shared" si="1"/>
        <v>67111.01999999999</v>
      </c>
      <c r="G27" s="36">
        <f t="shared" si="1"/>
        <v>342914.07999999996</v>
      </c>
      <c r="H27" s="36">
        <f t="shared" si="1"/>
        <v>58543.64</v>
      </c>
      <c r="I27" s="36">
        <f t="shared" si="1"/>
        <v>342914.07999999996</v>
      </c>
      <c r="J27" s="36">
        <f t="shared" si="1"/>
        <v>286599.55</v>
      </c>
    </row>
    <row r="28" spans="1:10" ht="15.75" hidden="1" x14ac:dyDescent="0.3">
      <c r="A28" s="35"/>
      <c r="B28" s="18" t="s">
        <v>24</v>
      </c>
      <c r="C28" s="37"/>
      <c r="D28" s="37"/>
      <c r="E28" s="37"/>
      <c r="F28" s="37"/>
      <c r="G28" s="37"/>
      <c r="H28" s="37"/>
      <c r="I28" s="37"/>
      <c r="J28" s="37"/>
    </row>
    <row r="29" spans="1:10" hidden="1" x14ac:dyDescent="0.25">
      <c r="A29" s="35"/>
      <c r="B29" s="15" t="s">
        <v>25</v>
      </c>
      <c r="C29" s="27">
        <v>60936.45</v>
      </c>
      <c r="D29" s="27"/>
      <c r="E29" s="27">
        <v>60936.45</v>
      </c>
      <c r="F29" s="27"/>
      <c r="G29" s="27">
        <v>60936.45</v>
      </c>
      <c r="H29" s="27"/>
      <c r="I29" s="27">
        <v>60936.45</v>
      </c>
      <c r="J29" s="27">
        <v>202940.25</v>
      </c>
    </row>
    <row r="30" spans="1:10" hidden="1" x14ac:dyDescent="0.25">
      <c r="A30" s="35"/>
      <c r="B30" s="15" t="s">
        <v>26</v>
      </c>
      <c r="C30" s="27">
        <v>600</v>
      </c>
      <c r="D30" s="27"/>
      <c r="E30" s="27">
        <v>600</v>
      </c>
      <c r="F30" s="27"/>
      <c r="G30" s="27">
        <v>600</v>
      </c>
      <c r="H30" s="27"/>
      <c r="I30" s="27">
        <v>600</v>
      </c>
      <c r="J30" s="27"/>
    </row>
    <row r="31" spans="1:10" hidden="1" x14ac:dyDescent="0.25">
      <c r="A31" s="35"/>
      <c r="B31" s="15" t="s">
        <v>49</v>
      </c>
      <c r="C31" s="27">
        <v>945.42</v>
      </c>
      <c r="D31" s="27"/>
      <c r="E31" s="27">
        <v>945.42</v>
      </c>
      <c r="F31" s="27"/>
      <c r="G31" s="27">
        <v>945.42</v>
      </c>
      <c r="H31" s="27"/>
      <c r="I31" s="27">
        <v>945.42</v>
      </c>
      <c r="J31" s="27"/>
    </row>
    <row r="32" spans="1:10" hidden="1" x14ac:dyDescent="0.25">
      <c r="A32" s="35"/>
      <c r="B32" s="15" t="s">
        <v>27</v>
      </c>
      <c r="C32" s="27">
        <v>169652.57</v>
      </c>
      <c r="D32" s="27"/>
      <c r="E32" s="27">
        <v>169652.57</v>
      </c>
      <c r="F32" s="27"/>
      <c r="G32" s="27">
        <v>169652.57</v>
      </c>
      <c r="H32" s="27"/>
      <c r="I32" s="27">
        <v>169652.57</v>
      </c>
      <c r="J32" s="27">
        <v>178282.05</v>
      </c>
    </row>
    <row r="33" spans="1:10" hidden="1" x14ac:dyDescent="0.25">
      <c r="A33" s="35"/>
      <c r="B33" s="15" t="s">
        <v>28</v>
      </c>
      <c r="C33" s="27">
        <v>912</v>
      </c>
      <c r="D33" s="27"/>
      <c r="E33" s="27">
        <v>912</v>
      </c>
      <c r="F33" s="27"/>
      <c r="G33" s="27">
        <v>912</v>
      </c>
      <c r="H33" s="27"/>
      <c r="I33" s="27">
        <v>912</v>
      </c>
      <c r="J33" s="27"/>
    </row>
    <row r="34" spans="1:10" hidden="1" x14ac:dyDescent="0.25">
      <c r="A34" s="35"/>
      <c r="B34" s="15" t="s">
        <v>29</v>
      </c>
      <c r="C34" s="27">
        <v>427229.65</v>
      </c>
      <c r="D34" s="27"/>
      <c r="E34" s="27">
        <v>427229.65</v>
      </c>
      <c r="F34" s="27"/>
      <c r="G34" s="27">
        <v>427229.65</v>
      </c>
      <c r="H34" s="27"/>
      <c r="I34" s="27">
        <v>427229.65</v>
      </c>
      <c r="J34" s="27">
        <v>1425199.8</v>
      </c>
    </row>
    <row r="35" spans="1:10" hidden="1" x14ac:dyDescent="0.25">
      <c r="A35" s="35"/>
      <c r="B35" s="15" t="s">
        <v>30</v>
      </c>
      <c r="C35" s="27">
        <v>100</v>
      </c>
      <c r="D35" s="27"/>
      <c r="E35" s="27">
        <v>100</v>
      </c>
      <c r="F35" s="27"/>
      <c r="G35" s="27">
        <v>100</v>
      </c>
      <c r="H35" s="27"/>
      <c r="I35" s="27">
        <v>100</v>
      </c>
      <c r="J35" s="27"/>
    </row>
    <row r="36" spans="1:10" hidden="1" x14ac:dyDescent="0.25">
      <c r="A36" s="35"/>
      <c r="B36" s="15" t="s">
        <v>31</v>
      </c>
      <c r="C36" s="27">
        <v>13579.7</v>
      </c>
      <c r="D36" s="27"/>
      <c r="E36" s="27">
        <v>13579.7</v>
      </c>
      <c r="F36" s="27"/>
      <c r="G36" s="27">
        <v>13579.7</v>
      </c>
      <c r="H36" s="27"/>
      <c r="I36" s="27">
        <v>13579.7</v>
      </c>
      <c r="J36" s="27">
        <v>75162.240000000005</v>
      </c>
    </row>
    <row r="37" spans="1:10" hidden="1" x14ac:dyDescent="0.25">
      <c r="A37" s="35"/>
      <c r="B37" s="15" t="s">
        <v>33</v>
      </c>
      <c r="C37" s="27">
        <v>310</v>
      </c>
      <c r="D37" s="27"/>
      <c r="E37" s="27">
        <v>310</v>
      </c>
      <c r="F37" s="27"/>
      <c r="G37" s="27">
        <v>310</v>
      </c>
      <c r="H37" s="27"/>
      <c r="I37" s="27">
        <v>310</v>
      </c>
      <c r="J37" s="27"/>
    </row>
    <row r="38" spans="1:10" hidden="1" x14ac:dyDescent="0.25">
      <c r="A38" s="35"/>
      <c r="B38" s="15" t="s">
        <v>34</v>
      </c>
      <c r="C38" s="27">
        <v>10809.43</v>
      </c>
      <c r="D38" s="27"/>
      <c r="E38" s="27">
        <v>10809.43</v>
      </c>
      <c r="F38" s="27"/>
      <c r="G38" s="27">
        <v>10809.43</v>
      </c>
      <c r="H38" s="27"/>
      <c r="I38" s="27">
        <v>10809.43</v>
      </c>
      <c r="J38" s="27">
        <v>14528.6</v>
      </c>
    </row>
    <row r="39" spans="1:10" hidden="1" x14ac:dyDescent="0.25">
      <c r="A39" s="35"/>
      <c r="B39" s="15" t="s">
        <v>35</v>
      </c>
      <c r="C39" s="27">
        <v>1780006.32</v>
      </c>
      <c r="D39" s="27"/>
      <c r="E39" s="27">
        <v>1780006.32</v>
      </c>
      <c r="F39" s="27"/>
      <c r="G39" s="27">
        <v>1780006.32</v>
      </c>
      <c r="H39" s="27"/>
      <c r="I39" s="27">
        <v>1780006.32</v>
      </c>
      <c r="J39" s="27">
        <v>1545914.81</v>
      </c>
    </row>
    <row r="40" spans="1:10" hidden="1" x14ac:dyDescent="0.25">
      <c r="A40" s="35"/>
      <c r="B40" s="15" t="s">
        <v>36</v>
      </c>
      <c r="C40" s="27">
        <v>2208.6999999999998</v>
      </c>
      <c r="D40" s="27"/>
      <c r="E40" s="27">
        <v>2208.6999999999998</v>
      </c>
      <c r="F40" s="27"/>
      <c r="G40" s="27">
        <v>2208.6999999999998</v>
      </c>
      <c r="H40" s="27"/>
      <c r="I40" s="27">
        <v>2208.6999999999998</v>
      </c>
      <c r="J40" s="27">
        <v>15300</v>
      </c>
    </row>
    <row r="41" spans="1:10" hidden="1" x14ac:dyDescent="0.25">
      <c r="A41" s="35"/>
      <c r="B41" s="15" t="s">
        <v>37</v>
      </c>
      <c r="C41" s="27">
        <v>8105.1</v>
      </c>
      <c r="D41" s="27"/>
      <c r="E41" s="27">
        <v>8105.1</v>
      </c>
      <c r="F41" s="27"/>
      <c r="G41" s="27">
        <v>8105.1</v>
      </c>
      <c r="H41" s="27"/>
      <c r="I41" s="27">
        <v>8105.1</v>
      </c>
      <c r="J41" s="27"/>
    </row>
    <row r="42" spans="1:10" hidden="1" x14ac:dyDescent="0.25">
      <c r="A42" s="35"/>
      <c r="B42" s="15" t="s">
        <v>38</v>
      </c>
      <c r="C42" s="27">
        <v>165.5</v>
      </c>
      <c r="D42" s="27"/>
      <c r="E42" s="27">
        <v>165.5</v>
      </c>
      <c r="F42" s="27"/>
      <c r="G42" s="27">
        <v>165.5</v>
      </c>
      <c r="H42" s="27"/>
      <c r="I42" s="27">
        <v>165.5</v>
      </c>
      <c r="J42" s="27"/>
    </row>
    <row r="43" spans="1:10" ht="16.5" hidden="1" thickBot="1" x14ac:dyDescent="0.35">
      <c r="A43" s="35"/>
      <c r="B43" s="20" t="s">
        <v>39</v>
      </c>
      <c r="C43" s="36">
        <f t="shared" ref="C43:J43" si="2">SUM(C29:C42)</f>
        <v>2475560.8400000003</v>
      </c>
      <c r="D43" s="36">
        <f t="shared" si="2"/>
        <v>0</v>
      </c>
      <c r="E43" s="36">
        <f t="shared" si="2"/>
        <v>2475560.8400000003</v>
      </c>
      <c r="F43" s="36">
        <f t="shared" si="2"/>
        <v>0</v>
      </c>
      <c r="G43" s="36">
        <f t="shared" si="2"/>
        <v>2475560.8400000003</v>
      </c>
      <c r="H43" s="36">
        <f t="shared" si="2"/>
        <v>0</v>
      </c>
      <c r="I43" s="36">
        <f t="shared" si="2"/>
        <v>2475560.8400000003</v>
      </c>
      <c r="J43" s="36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336" t="s">
        <v>61</v>
      </c>
      <c r="B46" s="336"/>
      <c r="C46" s="336"/>
      <c r="D46" s="336"/>
      <c r="E46" s="336"/>
      <c r="F46" s="336"/>
      <c r="G46" s="336"/>
      <c r="H46" s="336"/>
      <c r="I46" s="336"/>
      <c r="J46" s="336"/>
    </row>
    <row r="47" spans="1:10" ht="28.5" hidden="1" customHeight="1" x14ac:dyDescent="0.25">
      <c r="A47" s="98" t="s">
        <v>4</v>
      </c>
      <c r="B47" s="50" t="s">
        <v>62</v>
      </c>
      <c r="C47" s="351" t="s">
        <v>63</v>
      </c>
      <c r="D47" s="352"/>
      <c r="E47" s="351" t="s">
        <v>64</v>
      </c>
      <c r="F47" s="353"/>
      <c r="G47" s="277" t="s">
        <v>65</v>
      </c>
      <c r="H47" s="278"/>
      <c r="I47" s="278"/>
      <c r="J47" s="278"/>
    </row>
    <row r="48" spans="1:10" hidden="1" x14ac:dyDescent="0.25">
      <c r="A48" s="275"/>
      <c r="B48" s="51" t="s">
        <v>66</v>
      </c>
      <c r="C48" s="275" t="s">
        <v>67</v>
      </c>
      <c r="D48" s="275" t="s">
        <v>68</v>
      </c>
      <c r="E48" s="275" t="s">
        <v>67</v>
      </c>
      <c r="F48" s="275" t="s">
        <v>68</v>
      </c>
      <c r="G48" s="275" t="s">
        <v>67</v>
      </c>
      <c r="H48" s="275" t="s">
        <v>68</v>
      </c>
      <c r="I48" s="275"/>
      <c r="J48" s="275"/>
    </row>
    <row r="49" spans="1:10" hidden="1" x14ac:dyDescent="0.25">
      <c r="A49" s="39"/>
      <c r="B49" s="39"/>
      <c r="C49" s="39"/>
      <c r="D49" s="39"/>
      <c r="E49" s="39"/>
      <c r="F49" s="39"/>
      <c r="G49" s="39"/>
      <c r="H49" s="39"/>
      <c r="I49" s="39"/>
      <c r="J49" s="39"/>
    </row>
    <row r="50" spans="1:10" hidden="1" x14ac:dyDescent="0.25">
      <c r="A50" s="39"/>
      <c r="B50" s="39"/>
      <c r="C50" s="39"/>
      <c r="D50" s="39"/>
      <c r="E50" s="39"/>
      <c r="F50" s="39"/>
      <c r="G50" s="39"/>
      <c r="H50" s="39"/>
      <c r="I50" s="39"/>
      <c r="J50" s="39"/>
    </row>
    <row r="51" spans="1:10" hidden="1" x14ac:dyDescent="0.25">
      <c r="A51" s="39"/>
      <c r="B51" s="51" t="s">
        <v>69</v>
      </c>
      <c r="C51" s="39"/>
      <c r="D51" s="39"/>
      <c r="E51" s="39"/>
      <c r="F51" s="39"/>
      <c r="G51" s="39"/>
      <c r="H51" s="39"/>
      <c r="I51" s="39"/>
      <c r="J51" s="39"/>
    </row>
    <row r="52" spans="1:10" hidden="1" x14ac:dyDescent="0.25">
      <c r="A52" s="39"/>
      <c r="B52" s="39" t="s">
        <v>70</v>
      </c>
      <c r="C52" s="39"/>
      <c r="D52" s="39"/>
      <c r="E52" s="39"/>
      <c r="F52" s="39"/>
      <c r="G52" s="39"/>
      <c r="H52" s="39"/>
      <c r="I52" s="39"/>
      <c r="J52" s="39"/>
    </row>
    <row r="53" spans="1:10" hidden="1" x14ac:dyDescent="0.25">
      <c r="A53" s="39"/>
      <c r="B53" s="39"/>
      <c r="C53" s="39"/>
      <c r="D53" s="39"/>
      <c r="E53" s="39"/>
      <c r="F53" s="39"/>
      <c r="G53" s="39"/>
      <c r="H53" s="39"/>
      <c r="I53" s="39"/>
      <c r="J53" s="39"/>
    </row>
    <row r="54" spans="1:10" hidden="1" x14ac:dyDescent="0.25">
      <c r="A54" s="39"/>
      <c r="B54" s="39"/>
      <c r="C54" s="39"/>
      <c r="D54" s="39"/>
      <c r="E54" s="39"/>
      <c r="F54" s="39"/>
      <c r="G54" s="39"/>
      <c r="H54" s="39"/>
      <c r="I54" s="39"/>
      <c r="J54" s="39"/>
    </row>
    <row r="55" spans="1:10" hidden="1" x14ac:dyDescent="0.25">
      <c r="A55" s="39"/>
      <c r="B55" s="39"/>
      <c r="C55" s="39"/>
      <c r="D55" s="39"/>
      <c r="E55" s="39"/>
      <c r="F55" s="39"/>
      <c r="G55" s="39"/>
      <c r="H55" s="39"/>
      <c r="I55" s="39"/>
      <c r="J55" s="39"/>
    </row>
    <row r="56" spans="1:10" hidden="1" x14ac:dyDescent="0.25">
      <c r="A56" s="39"/>
      <c r="B56" s="39"/>
      <c r="C56" s="39"/>
      <c r="D56" s="39"/>
      <c r="E56" s="39"/>
      <c r="F56" s="39"/>
      <c r="G56" s="39"/>
      <c r="H56" s="39"/>
      <c r="I56" s="39"/>
      <c r="J56" s="39"/>
    </row>
    <row r="57" spans="1:10" hidden="1" x14ac:dyDescent="0.25">
      <c r="A57" s="39"/>
      <c r="B57" s="39"/>
      <c r="C57" s="39"/>
      <c r="D57" s="39"/>
      <c r="E57" s="39"/>
      <c r="F57" s="39"/>
      <c r="G57" s="39"/>
      <c r="H57" s="39"/>
      <c r="I57" s="39"/>
      <c r="J57" s="39"/>
    </row>
    <row r="58" spans="1:10" hidden="1" x14ac:dyDescent="0.25">
      <c r="A58" s="39"/>
      <c r="B58" s="39"/>
      <c r="C58" s="39"/>
      <c r="D58" s="39"/>
      <c r="E58" s="39"/>
      <c r="F58" s="39"/>
      <c r="G58" s="39"/>
      <c r="H58" s="39"/>
      <c r="I58" s="39"/>
      <c r="J58" s="39"/>
    </row>
    <row r="59" spans="1:10" hidden="1" x14ac:dyDescent="0.25">
      <c r="A59" s="39"/>
      <c r="B59" s="39"/>
      <c r="C59" s="39"/>
      <c r="D59" s="39"/>
      <c r="E59" s="39"/>
      <c r="F59" s="39"/>
      <c r="G59" s="39"/>
      <c r="H59" s="39"/>
      <c r="I59" s="39"/>
      <c r="J59" s="39"/>
    </row>
    <row r="60" spans="1:10" hidden="1" x14ac:dyDescent="0.25">
      <c r="A60" s="354" t="s">
        <v>71</v>
      </c>
      <c r="B60" s="354"/>
      <c r="C60" s="39"/>
      <c r="D60" s="39"/>
      <c r="E60" s="39"/>
      <c r="F60" s="39"/>
      <c r="G60" s="39"/>
      <c r="H60" s="39"/>
      <c r="I60" s="39"/>
      <c r="J60" s="39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336" t="s">
        <v>72</v>
      </c>
      <c r="B73" s="336"/>
      <c r="C73" s="336"/>
      <c r="D73" s="336"/>
      <c r="E73" s="336"/>
      <c r="F73" s="336"/>
      <c r="G73" s="336"/>
      <c r="H73" s="336"/>
      <c r="I73" s="336"/>
      <c r="J73" s="336"/>
    </row>
    <row r="74" spans="1:10" ht="16.5" hidden="1" customHeight="1" thickBot="1" x14ac:dyDescent="0.35">
      <c r="A74" s="2" t="s">
        <v>4</v>
      </c>
      <c r="B74" s="3" t="s">
        <v>5</v>
      </c>
      <c r="C74" s="343" t="s">
        <v>41</v>
      </c>
      <c r="D74" s="344"/>
      <c r="E74" s="343" t="s">
        <v>42</v>
      </c>
      <c r="F74" s="345"/>
      <c r="G74" s="343" t="s">
        <v>43</v>
      </c>
      <c r="H74" s="344"/>
      <c r="I74" s="343" t="s">
        <v>44</v>
      </c>
      <c r="J74" s="344"/>
    </row>
    <row r="75" spans="1:10" ht="15.75" hidden="1" x14ac:dyDescent="0.3">
      <c r="A75" s="4"/>
      <c r="B75" s="5"/>
      <c r="C75" s="6" t="s">
        <v>11</v>
      </c>
      <c r="D75" s="6" t="s">
        <v>12</v>
      </c>
      <c r="E75" s="6" t="s">
        <v>11</v>
      </c>
      <c r="F75" s="6" t="s">
        <v>12</v>
      </c>
      <c r="G75" s="6" t="s">
        <v>11</v>
      </c>
      <c r="H75" s="6" t="s">
        <v>12</v>
      </c>
      <c r="I75" s="6" t="s">
        <v>11</v>
      </c>
      <c r="J75" s="6" t="s">
        <v>12</v>
      </c>
    </row>
    <row r="76" spans="1:10" ht="15.75" hidden="1" x14ac:dyDescent="0.3">
      <c r="A76" s="7"/>
      <c r="B76" s="5" t="s">
        <v>13</v>
      </c>
      <c r="C76" s="8">
        <v>1764858.42</v>
      </c>
      <c r="D76" s="8">
        <v>2281196.17</v>
      </c>
      <c r="E76" s="8">
        <v>1764858.42</v>
      </c>
      <c r="F76" s="8">
        <v>1896496.89</v>
      </c>
      <c r="G76" s="8"/>
      <c r="H76" s="8"/>
      <c r="I76" s="8"/>
      <c r="J76" s="8"/>
    </row>
    <row r="77" spans="1:10" ht="15.75" hidden="1" x14ac:dyDescent="0.3">
      <c r="A77" s="31"/>
      <c r="B77" s="5"/>
      <c r="C77" s="31"/>
      <c r="D77" s="31"/>
      <c r="E77" s="31"/>
      <c r="F77" s="49"/>
      <c r="G77" s="49"/>
      <c r="H77" s="49"/>
      <c r="I77" s="49"/>
      <c r="J77" s="49"/>
    </row>
    <row r="78" spans="1:10" ht="15.75" hidden="1" x14ac:dyDescent="0.3">
      <c r="A78" s="31"/>
      <c r="B78" s="5" t="s">
        <v>14</v>
      </c>
      <c r="C78" s="8">
        <f t="shared" ref="C78:J78" si="3">+C86+C102</f>
        <v>2818474.9200000004</v>
      </c>
      <c r="D78" s="8">
        <f t="shared" si="3"/>
        <v>3820610.29</v>
      </c>
      <c r="E78" s="8">
        <f t="shared" si="3"/>
        <v>2818474.9200000004</v>
      </c>
      <c r="F78" s="8">
        <f t="shared" si="3"/>
        <v>2361172.1800000002</v>
      </c>
      <c r="G78" s="8">
        <f t="shared" si="3"/>
        <v>0</v>
      </c>
      <c r="H78" s="8">
        <f t="shared" si="3"/>
        <v>0</v>
      </c>
      <c r="I78" s="8">
        <f t="shared" si="3"/>
        <v>0</v>
      </c>
      <c r="J78" s="8">
        <f t="shared" si="3"/>
        <v>0</v>
      </c>
    </row>
    <row r="79" spans="1:10" hidden="1" x14ac:dyDescent="0.25">
      <c r="A79" s="35"/>
      <c r="B79" s="15" t="s">
        <v>15</v>
      </c>
      <c r="C79" s="27">
        <v>62500</v>
      </c>
      <c r="D79" s="27">
        <v>138609.60999999999</v>
      </c>
      <c r="E79" s="27">
        <v>62500</v>
      </c>
      <c r="F79" s="27"/>
      <c r="G79" s="27"/>
      <c r="H79" s="27"/>
      <c r="I79" s="27"/>
      <c r="J79" s="27"/>
    </row>
    <row r="80" spans="1:10" hidden="1" x14ac:dyDescent="0.25">
      <c r="A80" s="35"/>
      <c r="B80" s="15" t="s">
        <v>16</v>
      </c>
      <c r="C80" s="27">
        <v>7500</v>
      </c>
      <c r="D80" s="27">
        <v>9818.25</v>
      </c>
      <c r="E80" s="27">
        <v>7500</v>
      </c>
      <c r="F80" s="27">
        <v>9560.36</v>
      </c>
      <c r="G80" s="27"/>
      <c r="H80" s="27"/>
      <c r="I80" s="27"/>
      <c r="J80" s="27"/>
    </row>
    <row r="81" spans="1:10" hidden="1" x14ac:dyDescent="0.25">
      <c r="A81" s="35"/>
      <c r="B81" s="15" t="s">
        <v>17</v>
      </c>
      <c r="C81" s="27">
        <v>8133.97</v>
      </c>
      <c r="D81" s="27"/>
      <c r="E81" s="27">
        <v>8133.97</v>
      </c>
      <c r="F81" s="27">
        <v>39787</v>
      </c>
      <c r="G81" s="27"/>
      <c r="H81" s="27"/>
      <c r="I81" s="27"/>
      <c r="J81" s="27"/>
    </row>
    <row r="82" spans="1:10" hidden="1" x14ac:dyDescent="0.25">
      <c r="A82" s="35"/>
      <c r="B82" s="15" t="s">
        <v>18</v>
      </c>
      <c r="C82" s="27">
        <v>33333.33</v>
      </c>
      <c r="D82" s="27">
        <v>19161.8</v>
      </c>
      <c r="E82" s="27">
        <v>33333.33</v>
      </c>
      <c r="F82" s="27"/>
      <c r="G82" s="27"/>
      <c r="H82" s="27"/>
      <c r="I82" s="27"/>
      <c r="J82" s="27"/>
    </row>
    <row r="83" spans="1:10" hidden="1" x14ac:dyDescent="0.25">
      <c r="A83" s="35"/>
      <c r="B83" s="15" t="s">
        <v>20</v>
      </c>
      <c r="C83" s="27">
        <v>165141.75</v>
      </c>
      <c r="D83" s="27">
        <v>4057.14</v>
      </c>
      <c r="E83" s="27">
        <v>165141.75</v>
      </c>
      <c r="F83" s="27">
        <v>184282.78</v>
      </c>
      <c r="G83" s="27"/>
      <c r="H83" s="27"/>
      <c r="I83" s="27"/>
      <c r="J83" s="27"/>
    </row>
    <row r="84" spans="1:10" hidden="1" x14ac:dyDescent="0.25">
      <c r="A84" s="35"/>
      <c r="B84" s="15" t="s">
        <v>21</v>
      </c>
      <c r="C84" s="27">
        <v>40000</v>
      </c>
      <c r="D84" s="27">
        <v>38120</v>
      </c>
      <c r="E84" s="27">
        <v>40000</v>
      </c>
      <c r="F84" s="27">
        <v>38120</v>
      </c>
      <c r="G84" s="27"/>
      <c r="H84" s="27"/>
      <c r="I84" s="27"/>
      <c r="J84" s="27"/>
    </row>
    <row r="85" spans="1:10" hidden="1" x14ac:dyDescent="0.25">
      <c r="A85" s="35"/>
      <c r="B85" s="15" t="s">
        <v>22</v>
      </c>
      <c r="C85" s="27">
        <v>26305.03</v>
      </c>
      <c r="D85" s="27">
        <v>48548.639999999999</v>
      </c>
      <c r="E85" s="27">
        <v>26305.03</v>
      </c>
      <c r="F85" s="27">
        <v>44604</v>
      </c>
      <c r="G85" s="27"/>
      <c r="H85" s="27"/>
      <c r="I85" s="27"/>
      <c r="J85" s="27"/>
    </row>
    <row r="86" spans="1:10" ht="16.5" hidden="1" thickBot="1" x14ac:dyDescent="0.35">
      <c r="A86" s="35"/>
      <c r="B86" s="17" t="s">
        <v>23</v>
      </c>
      <c r="C86" s="36">
        <f t="shared" ref="C86:J86" si="4">SUM(C79:C85)</f>
        <v>342914.07999999996</v>
      </c>
      <c r="D86" s="36">
        <f t="shared" si="4"/>
        <v>258315.44</v>
      </c>
      <c r="E86" s="36">
        <f t="shared" si="4"/>
        <v>342914.07999999996</v>
      </c>
      <c r="F86" s="36">
        <f t="shared" si="4"/>
        <v>316354.14</v>
      </c>
      <c r="G86" s="36">
        <f t="shared" si="4"/>
        <v>0</v>
      </c>
      <c r="H86" s="36">
        <f t="shared" si="4"/>
        <v>0</v>
      </c>
      <c r="I86" s="36">
        <f t="shared" si="4"/>
        <v>0</v>
      </c>
      <c r="J86" s="36">
        <f t="shared" si="4"/>
        <v>0</v>
      </c>
    </row>
    <row r="87" spans="1:10" ht="15.75" hidden="1" x14ac:dyDescent="0.3">
      <c r="A87" s="35"/>
      <c r="B87" s="18" t="s">
        <v>24</v>
      </c>
      <c r="C87" s="37"/>
      <c r="D87" s="37"/>
      <c r="E87" s="37"/>
      <c r="F87" s="37"/>
      <c r="G87" s="37"/>
      <c r="H87" s="37"/>
      <c r="I87" s="37"/>
      <c r="J87" s="37"/>
    </row>
    <row r="88" spans="1:10" hidden="1" x14ac:dyDescent="0.25">
      <c r="A88" s="35"/>
      <c r="B88" s="15" t="s">
        <v>25</v>
      </c>
      <c r="C88" s="27">
        <v>60936.45</v>
      </c>
      <c r="D88" s="27">
        <v>1023</v>
      </c>
      <c r="E88" s="27">
        <v>60936.45</v>
      </c>
      <c r="F88" s="27">
        <v>58023.7</v>
      </c>
      <c r="G88" s="27"/>
      <c r="H88" s="27"/>
      <c r="I88" s="27"/>
      <c r="J88" s="27"/>
    </row>
    <row r="89" spans="1:10" hidden="1" x14ac:dyDescent="0.25">
      <c r="A89" s="35"/>
      <c r="B89" s="15" t="s">
        <v>26</v>
      </c>
      <c r="C89" s="27">
        <v>600</v>
      </c>
      <c r="D89" s="27"/>
      <c r="E89" s="27">
        <v>600</v>
      </c>
      <c r="F89" s="27"/>
      <c r="G89" s="27"/>
      <c r="H89" s="27"/>
      <c r="I89" s="27"/>
      <c r="J89" s="27"/>
    </row>
    <row r="90" spans="1:10" hidden="1" x14ac:dyDescent="0.25">
      <c r="A90" s="35"/>
      <c r="B90" s="15" t="s">
        <v>49</v>
      </c>
      <c r="C90" s="27">
        <v>945.42</v>
      </c>
      <c r="D90" s="27"/>
      <c r="E90" s="27">
        <v>945.42</v>
      </c>
      <c r="F90" s="27"/>
      <c r="G90" s="27"/>
      <c r="H90" s="27"/>
      <c r="I90" s="27"/>
      <c r="J90" s="27"/>
    </row>
    <row r="91" spans="1:10" hidden="1" x14ac:dyDescent="0.25">
      <c r="A91" s="35"/>
      <c r="B91" s="15" t="s">
        <v>27</v>
      </c>
      <c r="C91" s="27">
        <v>169652.57</v>
      </c>
      <c r="D91" s="27">
        <v>181188.84</v>
      </c>
      <c r="E91" s="27">
        <v>169652.57</v>
      </c>
      <c r="F91" s="27">
        <v>66957.58</v>
      </c>
      <c r="G91" s="27"/>
      <c r="H91" s="27"/>
      <c r="I91" s="27"/>
      <c r="J91" s="27"/>
    </row>
    <row r="92" spans="1:10" hidden="1" x14ac:dyDescent="0.25">
      <c r="A92" s="35"/>
      <c r="B92" s="15" t="s">
        <v>28</v>
      </c>
      <c r="C92" s="27">
        <v>912</v>
      </c>
      <c r="D92" s="27"/>
      <c r="E92" s="27">
        <v>912</v>
      </c>
      <c r="F92" s="27"/>
      <c r="G92" s="27"/>
      <c r="H92" s="27"/>
      <c r="I92" s="27"/>
      <c r="J92" s="27"/>
    </row>
    <row r="93" spans="1:10" hidden="1" x14ac:dyDescent="0.25">
      <c r="A93" s="35"/>
      <c r="B93" s="15" t="s">
        <v>29</v>
      </c>
      <c r="C93" s="27">
        <v>427229.65</v>
      </c>
      <c r="D93" s="27">
        <v>535053.32999999996</v>
      </c>
      <c r="E93" s="27">
        <v>427229.65</v>
      </c>
      <c r="F93" s="27">
        <v>261536.69</v>
      </c>
      <c r="G93" s="27"/>
      <c r="H93" s="27"/>
      <c r="I93" s="27"/>
      <c r="J93" s="27"/>
    </row>
    <row r="94" spans="1:10" hidden="1" x14ac:dyDescent="0.25">
      <c r="A94" s="35"/>
      <c r="B94" s="15" t="s">
        <v>30</v>
      </c>
      <c r="C94" s="27">
        <v>100</v>
      </c>
      <c r="D94" s="27"/>
      <c r="E94" s="27">
        <v>100</v>
      </c>
      <c r="F94" s="27"/>
      <c r="G94" s="27"/>
      <c r="H94" s="27"/>
      <c r="I94" s="27"/>
      <c r="J94" s="27"/>
    </row>
    <row r="95" spans="1:10" hidden="1" x14ac:dyDescent="0.25">
      <c r="A95" s="35"/>
      <c r="B95" s="15" t="s">
        <v>31</v>
      </c>
      <c r="C95" s="27">
        <v>13579.7</v>
      </c>
      <c r="D95" s="27">
        <v>6224.76</v>
      </c>
      <c r="E95" s="27">
        <v>13579.7</v>
      </c>
      <c r="F95" s="27">
        <v>6630</v>
      </c>
      <c r="G95" s="27"/>
      <c r="H95" s="27"/>
      <c r="I95" s="27"/>
      <c r="J95" s="27"/>
    </row>
    <row r="96" spans="1:10" hidden="1" x14ac:dyDescent="0.25">
      <c r="A96" s="35"/>
      <c r="B96" s="15" t="s">
        <v>33</v>
      </c>
      <c r="C96" s="27">
        <v>310</v>
      </c>
      <c r="D96" s="27">
        <v>3610</v>
      </c>
      <c r="E96" s="27">
        <v>310</v>
      </c>
      <c r="F96" s="27"/>
      <c r="G96" s="27"/>
      <c r="H96" s="27"/>
      <c r="I96" s="27"/>
      <c r="J96" s="27"/>
    </row>
    <row r="97" spans="1:10" hidden="1" x14ac:dyDescent="0.25">
      <c r="A97" s="35"/>
      <c r="B97" s="15" t="s">
        <v>34</v>
      </c>
      <c r="C97" s="27">
        <v>10809.43</v>
      </c>
      <c r="D97" s="27">
        <v>39404.76</v>
      </c>
      <c r="E97" s="27">
        <v>10809.43</v>
      </c>
      <c r="F97" s="27">
        <v>23463</v>
      </c>
      <c r="G97" s="27"/>
      <c r="H97" s="27"/>
      <c r="I97" s="27"/>
      <c r="J97" s="27"/>
    </row>
    <row r="98" spans="1:10" hidden="1" x14ac:dyDescent="0.25">
      <c r="A98" s="35"/>
      <c r="B98" s="15" t="s">
        <v>35</v>
      </c>
      <c r="C98" s="27">
        <v>1780006.32</v>
      </c>
      <c r="D98" s="27">
        <v>2752150.16</v>
      </c>
      <c r="E98" s="27">
        <v>1780006.32</v>
      </c>
      <c r="F98" s="27">
        <v>1617110.07</v>
      </c>
      <c r="G98" s="27"/>
      <c r="H98" s="27"/>
      <c r="I98" s="27"/>
      <c r="J98" s="27"/>
    </row>
    <row r="99" spans="1:10" hidden="1" x14ac:dyDescent="0.25">
      <c r="A99" s="35"/>
      <c r="B99" s="15" t="s">
        <v>36</v>
      </c>
      <c r="C99" s="27">
        <v>2208.6999999999998</v>
      </c>
      <c r="D99" s="27"/>
      <c r="E99" s="27">
        <v>2208.6999999999998</v>
      </c>
      <c r="F99" s="27">
        <v>11097</v>
      </c>
      <c r="G99" s="27"/>
      <c r="H99" s="27"/>
      <c r="I99" s="27"/>
      <c r="J99" s="27"/>
    </row>
    <row r="100" spans="1:10" hidden="1" x14ac:dyDescent="0.25">
      <c r="A100" s="35"/>
      <c r="B100" s="15" t="s">
        <v>37</v>
      </c>
      <c r="C100" s="27">
        <v>8105.1</v>
      </c>
      <c r="D100" s="27">
        <v>43640</v>
      </c>
      <c r="E100" s="27">
        <v>8105.1</v>
      </c>
      <c r="F100" s="27"/>
      <c r="G100" s="27"/>
      <c r="H100" s="27"/>
      <c r="I100" s="27"/>
      <c r="J100" s="27"/>
    </row>
    <row r="101" spans="1:10" hidden="1" x14ac:dyDescent="0.25">
      <c r="A101" s="35"/>
      <c r="B101" s="15" t="s">
        <v>38</v>
      </c>
      <c r="C101" s="27">
        <v>165.5</v>
      </c>
      <c r="D101" s="27"/>
      <c r="E101" s="27">
        <v>165.5</v>
      </c>
      <c r="F101" s="27"/>
      <c r="G101" s="27"/>
      <c r="H101" s="27"/>
      <c r="I101" s="27"/>
      <c r="J101" s="27"/>
    </row>
    <row r="102" spans="1:10" ht="16.5" hidden="1" thickBot="1" x14ac:dyDescent="0.35">
      <c r="A102" s="35"/>
      <c r="B102" s="20" t="s">
        <v>39</v>
      </c>
      <c r="C102" s="36">
        <f t="shared" ref="C102:J102" si="5">SUM(C88:C101)</f>
        <v>2475560.8400000003</v>
      </c>
      <c r="D102" s="36">
        <f t="shared" si="5"/>
        <v>3562294.85</v>
      </c>
      <c r="E102" s="36">
        <f t="shared" si="5"/>
        <v>2475560.8400000003</v>
      </c>
      <c r="F102" s="36">
        <f t="shared" si="5"/>
        <v>2044818.04</v>
      </c>
      <c r="G102" s="36">
        <f t="shared" si="5"/>
        <v>0</v>
      </c>
      <c r="H102" s="36">
        <f t="shared" si="5"/>
        <v>0</v>
      </c>
      <c r="I102" s="36">
        <f t="shared" si="5"/>
        <v>0</v>
      </c>
      <c r="J102" s="36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336" t="s">
        <v>73</v>
      </c>
      <c r="B123" s="336"/>
      <c r="C123" s="336"/>
      <c r="D123" s="336"/>
      <c r="E123" s="336"/>
      <c r="F123" s="336"/>
      <c r="G123" s="336"/>
      <c r="H123" s="336"/>
      <c r="I123" s="336"/>
      <c r="J123" s="336"/>
    </row>
    <row r="124" spans="1:10" ht="16.5" hidden="1" customHeight="1" thickBot="1" x14ac:dyDescent="0.35">
      <c r="A124" s="2" t="s">
        <v>4</v>
      </c>
      <c r="B124" s="3" t="s">
        <v>5</v>
      </c>
      <c r="C124" s="343" t="s">
        <v>45</v>
      </c>
      <c r="D124" s="344"/>
      <c r="E124" s="343" t="s">
        <v>46</v>
      </c>
      <c r="F124" s="345"/>
      <c r="G124" s="343" t="s">
        <v>47</v>
      </c>
      <c r="H124" s="344"/>
      <c r="I124" s="343" t="s">
        <v>48</v>
      </c>
      <c r="J124" s="344"/>
    </row>
    <row r="125" spans="1:10" ht="15.75" hidden="1" x14ac:dyDescent="0.3">
      <c r="A125" s="4"/>
      <c r="B125" s="5"/>
      <c r="C125" s="6" t="s">
        <v>11</v>
      </c>
      <c r="D125" s="6" t="s">
        <v>12</v>
      </c>
      <c r="E125" s="6" t="s">
        <v>11</v>
      </c>
      <c r="F125" s="6" t="s">
        <v>12</v>
      </c>
      <c r="G125" s="6" t="s">
        <v>11</v>
      </c>
      <c r="H125" s="6" t="s">
        <v>12</v>
      </c>
      <c r="I125" s="6" t="s">
        <v>11</v>
      </c>
      <c r="J125" s="6" t="s">
        <v>12</v>
      </c>
    </row>
    <row r="126" spans="1:10" ht="15.75" hidden="1" x14ac:dyDescent="0.3">
      <c r="A126" s="7"/>
      <c r="B126" s="5" t="s">
        <v>13</v>
      </c>
      <c r="C126" s="8"/>
      <c r="D126" s="8"/>
      <c r="E126" s="8"/>
      <c r="F126" s="8"/>
      <c r="G126" s="8"/>
      <c r="H126" s="8"/>
      <c r="I126" s="8"/>
      <c r="J126" s="8"/>
    </row>
    <row r="127" spans="1:10" ht="15.75" hidden="1" x14ac:dyDescent="0.3">
      <c r="A127" s="31"/>
      <c r="B127" s="5"/>
      <c r="C127" s="49"/>
      <c r="D127" s="32"/>
      <c r="E127" s="49"/>
      <c r="F127" s="49"/>
      <c r="G127" s="49"/>
      <c r="H127" s="49"/>
      <c r="I127" s="49"/>
      <c r="J127" s="49"/>
    </row>
    <row r="128" spans="1:10" ht="15.75" hidden="1" x14ac:dyDescent="0.3">
      <c r="A128" s="31"/>
      <c r="B128" s="5" t="s">
        <v>14</v>
      </c>
      <c r="C128" s="8">
        <f t="shared" ref="C128:J128" si="6">+C136+C152</f>
        <v>0</v>
      </c>
      <c r="D128" s="8">
        <f t="shared" si="6"/>
        <v>0</v>
      </c>
      <c r="E128" s="8">
        <f t="shared" si="6"/>
        <v>0</v>
      </c>
      <c r="F128" s="8">
        <f t="shared" si="6"/>
        <v>0</v>
      </c>
      <c r="G128" s="8">
        <f t="shared" si="6"/>
        <v>0</v>
      </c>
      <c r="H128" s="8">
        <f t="shared" si="6"/>
        <v>0</v>
      </c>
      <c r="I128" s="8">
        <f t="shared" si="6"/>
        <v>0</v>
      </c>
      <c r="J128" s="8">
        <f t="shared" si="6"/>
        <v>0</v>
      </c>
    </row>
    <row r="129" spans="1:10" hidden="1" x14ac:dyDescent="0.25">
      <c r="A129" s="35"/>
      <c r="B129" s="15" t="s">
        <v>15</v>
      </c>
      <c r="C129" s="27"/>
      <c r="D129" s="27"/>
      <c r="E129" s="27"/>
      <c r="F129" s="27"/>
      <c r="G129" s="27"/>
      <c r="H129" s="27"/>
      <c r="I129" s="27"/>
      <c r="J129" s="27"/>
    </row>
    <row r="130" spans="1:10" hidden="1" x14ac:dyDescent="0.25">
      <c r="A130" s="35"/>
      <c r="B130" s="15" t="s">
        <v>16</v>
      </c>
      <c r="C130" s="27"/>
      <c r="D130" s="27"/>
      <c r="E130" s="27"/>
      <c r="F130" s="27"/>
      <c r="G130" s="27"/>
      <c r="H130" s="27"/>
      <c r="I130" s="27"/>
      <c r="J130" s="27"/>
    </row>
    <row r="131" spans="1:10" hidden="1" x14ac:dyDescent="0.25">
      <c r="A131" s="35"/>
      <c r="B131" s="15" t="s">
        <v>17</v>
      </c>
      <c r="C131" s="27"/>
      <c r="D131" s="27"/>
      <c r="E131" s="27"/>
      <c r="F131" s="27"/>
      <c r="G131" s="27"/>
      <c r="H131" s="27"/>
      <c r="I131" s="27"/>
      <c r="J131" s="27"/>
    </row>
    <row r="132" spans="1:10" hidden="1" x14ac:dyDescent="0.25">
      <c r="A132" s="35"/>
      <c r="B132" s="15" t="s">
        <v>18</v>
      </c>
      <c r="C132" s="27"/>
      <c r="D132" s="27"/>
      <c r="E132" s="27"/>
      <c r="F132" s="27"/>
      <c r="G132" s="27"/>
      <c r="H132" s="27"/>
      <c r="I132" s="27"/>
      <c r="J132" s="27"/>
    </row>
    <row r="133" spans="1:10" hidden="1" x14ac:dyDescent="0.25">
      <c r="A133" s="35"/>
      <c r="B133" s="15" t="s">
        <v>20</v>
      </c>
      <c r="C133" s="27"/>
      <c r="D133" s="27"/>
      <c r="E133" s="27"/>
      <c r="F133" s="27"/>
      <c r="G133" s="27"/>
      <c r="H133" s="27"/>
      <c r="I133" s="27"/>
      <c r="J133" s="27"/>
    </row>
    <row r="134" spans="1:10" hidden="1" x14ac:dyDescent="0.25">
      <c r="A134" s="35"/>
      <c r="B134" s="15" t="s">
        <v>21</v>
      </c>
      <c r="C134" s="27"/>
      <c r="D134" s="27"/>
      <c r="E134" s="27"/>
      <c r="F134" s="27"/>
      <c r="G134" s="27"/>
      <c r="H134" s="27"/>
      <c r="I134" s="27"/>
      <c r="J134" s="27"/>
    </row>
    <row r="135" spans="1:10" hidden="1" x14ac:dyDescent="0.25">
      <c r="A135" s="35"/>
      <c r="B135" s="15" t="s">
        <v>22</v>
      </c>
      <c r="C135" s="27"/>
      <c r="D135" s="27"/>
      <c r="E135" s="27"/>
      <c r="F135" s="27"/>
      <c r="G135" s="27"/>
      <c r="H135" s="27"/>
      <c r="I135" s="27"/>
      <c r="J135" s="27"/>
    </row>
    <row r="136" spans="1:10" ht="16.5" hidden="1" thickBot="1" x14ac:dyDescent="0.35">
      <c r="A136" s="35"/>
      <c r="B136" s="17" t="s">
        <v>23</v>
      </c>
      <c r="C136" s="36">
        <f t="shared" ref="C136:J136" si="7">SUM(C129:C135)</f>
        <v>0</v>
      </c>
      <c r="D136" s="36">
        <f t="shared" si="7"/>
        <v>0</v>
      </c>
      <c r="E136" s="36">
        <f t="shared" si="7"/>
        <v>0</v>
      </c>
      <c r="F136" s="36">
        <f t="shared" si="7"/>
        <v>0</v>
      </c>
      <c r="G136" s="36">
        <f t="shared" si="7"/>
        <v>0</v>
      </c>
      <c r="H136" s="36">
        <f t="shared" si="7"/>
        <v>0</v>
      </c>
      <c r="I136" s="36">
        <f t="shared" si="7"/>
        <v>0</v>
      </c>
      <c r="J136" s="36">
        <f t="shared" si="7"/>
        <v>0</v>
      </c>
    </row>
    <row r="137" spans="1:10" ht="15.75" hidden="1" x14ac:dyDescent="0.3">
      <c r="A137" s="35"/>
      <c r="B137" s="18" t="s">
        <v>24</v>
      </c>
      <c r="C137" s="37"/>
      <c r="D137" s="37"/>
      <c r="E137" s="37"/>
      <c r="F137" s="37"/>
      <c r="G137" s="37"/>
      <c r="H137" s="37"/>
      <c r="I137" s="37"/>
      <c r="J137" s="37"/>
    </row>
    <row r="138" spans="1:10" hidden="1" x14ac:dyDescent="0.25">
      <c r="A138" s="35"/>
      <c r="B138" s="15" t="s">
        <v>25</v>
      </c>
      <c r="C138" s="27"/>
      <c r="D138" s="27"/>
      <c r="E138" s="27"/>
      <c r="F138" s="27"/>
      <c r="G138" s="27"/>
      <c r="H138" s="27"/>
      <c r="I138" s="27"/>
      <c r="J138" s="27"/>
    </row>
    <row r="139" spans="1:10" hidden="1" x14ac:dyDescent="0.25">
      <c r="A139" s="35"/>
      <c r="B139" s="15" t="s">
        <v>74</v>
      </c>
      <c r="C139" s="27"/>
      <c r="D139" s="27"/>
      <c r="E139" s="27"/>
      <c r="F139" s="27"/>
      <c r="G139" s="27"/>
      <c r="H139" s="27"/>
      <c r="I139" s="27"/>
      <c r="J139" s="27"/>
    </row>
    <row r="140" spans="1:10" hidden="1" x14ac:dyDescent="0.25">
      <c r="A140" s="35"/>
      <c r="B140" s="15" t="s">
        <v>49</v>
      </c>
      <c r="C140" s="27"/>
      <c r="D140" s="27"/>
      <c r="E140" s="27"/>
      <c r="F140" s="27"/>
      <c r="G140" s="27"/>
      <c r="H140" s="27"/>
      <c r="I140" s="27"/>
      <c r="J140" s="27"/>
    </row>
    <row r="141" spans="1:10" hidden="1" x14ac:dyDescent="0.25">
      <c r="A141" s="35"/>
      <c r="B141" s="15" t="s">
        <v>27</v>
      </c>
      <c r="C141" s="27"/>
      <c r="D141" s="27"/>
      <c r="E141" s="27"/>
      <c r="F141" s="27"/>
      <c r="G141" s="27"/>
      <c r="H141" s="27"/>
      <c r="I141" s="27"/>
      <c r="J141" s="27"/>
    </row>
    <row r="142" spans="1:10" hidden="1" x14ac:dyDescent="0.25">
      <c r="A142" s="35"/>
      <c r="B142" s="15" t="s">
        <v>28</v>
      </c>
      <c r="C142" s="27"/>
      <c r="D142" s="27"/>
      <c r="E142" s="27"/>
      <c r="F142" s="27"/>
      <c r="G142" s="27"/>
      <c r="H142" s="27"/>
      <c r="I142" s="27"/>
      <c r="J142" s="27"/>
    </row>
    <row r="143" spans="1:10" hidden="1" x14ac:dyDescent="0.25">
      <c r="A143" s="35"/>
      <c r="B143" s="15" t="s">
        <v>29</v>
      </c>
      <c r="C143" s="27"/>
      <c r="D143" s="27"/>
      <c r="E143" s="27"/>
      <c r="F143" s="27"/>
      <c r="G143" s="27"/>
      <c r="H143" s="27"/>
      <c r="I143" s="27"/>
      <c r="J143" s="27"/>
    </row>
    <row r="144" spans="1:10" hidden="1" x14ac:dyDescent="0.25">
      <c r="A144" s="35"/>
      <c r="B144" s="15" t="s">
        <v>30</v>
      </c>
      <c r="C144" s="27"/>
      <c r="D144" s="27"/>
      <c r="E144" s="27"/>
      <c r="F144" s="27"/>
      <c r="G144" s="27"/>
      <c r="H144" s="27"/>
      <c r="I144" s="27"/>
      <c r="J144" s="27"/>
    </row>
    <row r="145" spans="1:10" hidden="1" x14ac:dyDescent="0.25">
      <c r="A145" s="35"/>
      <c r="B145" s="15" t="s">
        <v>31</v>
      </c>
      <c r="C145" s="27"/>
      <c r="D145" s="27"/>
      <c r="E145" s="27"/>
      <c r="F145" s="27"/>
      <c r="G145" s="27"/>
      <c r="H145" s="27"/>
      <c r="I145" s="27"/>
      <c r="J145" s="27"/>
    </row>
    <row r="146" spans="1:10" hidden="1" x14ac:dyDescent="0.25">
      <c r="A146" s="35"/>
      <c r="B146" s="15" t="s">
        <v>33</v>
      </c>
      <c r="C146" s="27"/>
      <c r="D146" s="27"/>
      <c r="E146" s="27"/>
      <c r="F146" s="27"/>
      <c r="G146" s="27"/>
      <c r="H146" s="27"/>
      <c r="I146" s="27"/>
      <c r="J146" s="27"/>
    </row>
    <row r="147" spans="1:10" hidden="1" x14ac:dyDescent="0.25">
      <c r="A147" s="35"/>
      <c r="B147" s="15" t="s">
        <v>34</v>
      </c>
      <c r="C147" s="27"/>
      <c r="D147" s="27"/>
      <c r="E147" s="27"/>
      <c r="F147" s="27"/>
      <c r="G147" s="27"/>
      <c r="H147" s="27"/>
      <c r="I147" s="27"/>
      <c r="J147" s="27"/>
    </row>
    <row r="148" spans="1:10" hidden="1" x14ac:dyDescent="0.25">
      <c r="A148" s="35"/>
      <c r="B148" s="15" t="s">
        <v>35</v>
      </c>
      <c r="C148" s="27"/>
      <c r="D148" s="27"/>
      <c r="E148" s="27"/>
      <c r="F148" s="27"/>
      <c r="G148" s="27"/>
      <c r="H148" s="27"/>
      <c r="I148" s="27"/>
      <c r="J148" s="27"/>
    </row>
    <row r="149" spans="1:10" hidden="1" x14ac:dyDescent="0.25">
      <c r="A149" s="35"/>
      <c r="B149" s="15" t="s">
        <v>36</v>
      </c>
      <c r="C149" s="27"/>
      <c r="D149" s="27"/>
      <c r="E149" s="27"/>
      <c r="F149" s="27"/>
      <c r="G149" s="27"/>
      <c r="H149" s="27"/>
      <c r="I149" s="27"/>
      <c r="J149" s="27"/>
    </row>
    <row r="150" spans="1:10" hidden="1" x14ac:dyDescent="0.25">
      <c r="A150" s="35"/>
      <c r="B150" s="15" t="s">
        <v>37</v>
      </c>
      <c r="C150" s="27"/>
      <c r="D150" s="27"/>
      <c r="E150" s="27"/>
      <c r="F150" s="27"/>
      <c r="G150" s="27"/>
      <c r="H150" s="27"/>
      <c r="I150" s="27"/>
      <c r="J150" s="27"/>
    </row>
    <row r="151" spans="1:10" hidden="1" x14ac:dyDescent="0.25">
      <c r="A151" s="35"/>
      <c r="B151" s="15" t="s">
        <v>38</v>
      </c>
      <c r="C151" s="27"/>
      <c r="D151" s="27"/>
      <c r="E151" s="27"/>
      <c r="F151" s="27"/>
      <c r="G151" s="27"/>
      <c r="H151" s="27"/>
      <c r="I151" s="27"/>
      <c r="J151" s="27"/>
    </row>
    <row r="152" spans="1:10" ht="16.5" hidden="1" thickBot="1" x14ac:dyDescent="0.35">
      <c r="A152" s="35"/>
      <c r="B152" s="20" t="s">
        <v>39</v>
      </c>
      <c r="C152" s="36">
        <f t="shared" ref="C152:J152" si="8">SUM(C138:C151)</f>
        <v>0</v>
      </c>
      <c r="D152" s="36">
        <f t="shared" si="8"/>
        <v>0</v>
      </c>
      <c r="E152" s="36">
        <f t="shared" si="8"/>
        <v>0</v>
      </c>
      <c r="F152" s="36">
        <f t="shared" si="8"/>
        <v>0</v>
      </c>
      <c r="G152" s="36">
        <f t="shared" si="8"/>
        <v>0</v>
      </c>
      <c r="H152" s="36">
        <f t="shared" si="8"/>
        <v>0</v>
      </c>
      <c r="I152" s="36">
        <f t="shared" si="8"/>
        <v>0</v>
      </c>
      <c r="J152" s="36">
        <f t="shared" si="8"/>
        <v>0</v>
      </c>
    </row>
    <row r="153" spans="1:10" hidden="1" x14ac:dyDescent="0.25">
      <c r="D153" s="33"/>
      <c r="J153" s="52"/>
    </row>
    <row r="154" spans="1:10" hidden="1" x14ac:dyDescent="0.25">
      <c r="J154" s="29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358" t="s">
        <v>160</v>
      </c>
      <c r="D177" s="358"/>
      <c r="E177" s="358"/>
      <c r="F177" s="358"/>
    </row>
    <row r="178" spans="3:7" ht="15.75" thickBot="1" x14ac:dyDescent="0.3">
      <c r="C178" s="355" t="s">
        <v>206</v>
      </c>
      <c r="D178" s="355"/>
      <c r="E178" s="355"/>
      <c r="F178" s="355"/>
    </row>
    <row r="179" spans="3:7" ht="16.5" thickBot="1" x14ac:dyDescent="0.35">
      <c r="C179" s="211" t="s">
        <v>4</v>
      </c>
      <c r="D179" s="276" t="s">
        <v>144</v>
      </c>
      <c r="E179" s="356" t="s">
        <v>50</v>
      </c>
      <c r="F179" s="357"/>
    </row>
    <row r="180" spans="3:7" ht="15.75" x14ac:dyDescent="0.3">
      <c r="C180" s="213"/>
      <c r="D180" s="124"/>
      <c r="E180" s="125" t="s">
        <v>11</v>
      </c>
      <c r="F180" s="125" t="s">
        <v>75</v>
      </c>
    </row>
    <row r="181" spans="3:7" ht="15.75" x14ac:dyDescent="0.3">
      <c r="C181" s="147" t="s">
        <v>124</v>
      </c>
      <c r="D181" s="10" t="s">
        <v>13</v>
      </c>
      <c r="E181" s="13">
        <f>+'NOVIEMBRE F-5 CONV. 38-2023'!C170</f>
        <v>0</v>
      </c>
      <c r="F181" s="13">
        <f>+'NOVIEMBRE F-5 CONV. 38-2023'!D170</f>
        <v>0</v>
      </c>
      <c r="G181" s="29"/>
    </row>
    <row r="182" spans="3:7" ht="15.75" x14ac:dyDescent="0.3">
      <c r="C182" s="148"/>
      <c r="D182" s="10"/>
      <c r="E182" s="9"/>
      <c r="F182" s="11"/>
      <c r="G182" s="29"/>
    </row>
    <row r="183" spans="3:7" ht="15.75" x14ac:dyDescent="0.3">
      <c r="C183" s="148"/>
      <c r="D183" s="10" t="s">
        <v>149</v>
      </c>
      <c r="E183" s="13"/>
      <c r="F183" s="13"/>
    </row>
    <row r="184" spans="3:7" x14ac:dyDescent="0.25">
      <c r="C184" s="149">
        <v>111</v>
      </c>
      <c r="D184" s="15" t="s">
        <v>15</v>
      </c>
      <c r="E184" s="16">
        <f>+'NOVIEMBRE F-5 CONV. 38-2023'!C173</f>
        <v>0</v>
      </c>
      <c r="F184" s="16">
        <v>0</v>
      </c>
      <c r="G184" s="29"/>
    </row>
    <row r="185" spans="3:7" x14ac:dyDescent="0.25">
      <c r="C185" s="149">
        <v>113</v>
      </c>
      <c r="D185" s="15" t="s">
        <v>16</v>
      </c>
      <c r="E185" s="16">
        <f>+'NOVIEMBRE F-5 CONV. 38-2023'!C174</f>
        <v>0</v>
      </c>
      <c r="F185" s="16">
        <v>0</v>
      </c>
      <c r="G185" s="29"/>
    </row>
    <row r="186" spans="3:7" x14ac:dyDescent="0.25">
      <c r="C186" s="149">
        <v>122</v>
      </c>
      <c r="D186" s="15" t="s">
        <v>17</v>
      </c>
      <c r="E186" s="16">
        <f>+'NOVIEMBRE F-5 CONV. 38-2023'!C175</f>
        <v>0</v>
      </c>
      <c r="F186" s="16">
        <v>0</v>
      </c>
      <c r="G186" s="29"/>
    </row>
    <row r="187" spans="3:7" x14ac:dyDescent="0.25">
      <c r="C187" s="149">
        <v>163</v>
      </c>
      <c r="D187" s="15" t="s">
        <v>18</v>
      </c>
      <c r="E187" s="16">
        <f>+'NOVIEMBRE F-5 CONV. 38-2023'!C176</f>
        <v>0</v>
      </c>
      <c r="F187" s="16">
        <v>0</v>
      </c>
      <c r="G187" s="29"/>
    </row>
    <row r="188" spans="3:7" ht="27" x14ac:dyDescent="0.25">
      <c r="C188" s="149">
        <v>168</v>
      </c>
      <c r="D188" s="126" t="s">
        <v>136</v>
      </c>
      <c r="E188" s="16">
        <f>+'NOVIEMBRE F-5 CONV. 38-2023'!C177</f>
        <v>0</v>
      </c>
      <c r="F188" s="16">
        <v>0</v>
      </c>
      <c r="G188" s="29"/>
    </row>
    <row r="189" spans="3:7" x14ac:dyDescent="0.25">
      <c r="C189" s="149">
        <v>169</v>
      </c>
      <c r="D189" s="15" t="s">
        <v>137</v>
      </c>
      <c r="E189" s="16">
        <f>+'NOVIEMBRE F-5 CONV. 38-2023'!C178</f>
        <v>0</v>
      </c>
      <c r="F189" s="16">
        <v>0</v>
      </c>
      <c r="G189" s="29"/>
    </row>
    <row r="190" spans="3:7" x14ac:dyDescent="0.25">
      <c r="C190" s="149">
        <v>171</v>
      </c>
      <c r="D190" s="15" t="s">
        <v>138</v>
      </c>
      <c r="E190" s="16">
        <f>+'NOVIEMBRE F-5 CONV. 38-2023'!C179</f>
        <v>0</v>
      </c>
      <c r="F190" s="16">
        <v>0</v>
      </c>
      <c r="G190" s="29"/>
    </row>
    <row r="191" spans="3:7" x14ac:dyDescent="0.25">
      <c r="C191" s="149">
        <v>174</v>
      </c>
      <c r="D191" s="15" t="s">
        <v>19</v>
      </c>
      <c r="E191" s="16">
        <f>+'NOVIEMBRE F-5 CONV. 38-2023'!C180</f>
        <v>0</v>
      </c>
      <c r="F191" s="16">
        <v>0</v>
      </c>
      <c r="G191" s="29"/>
    </row>
    <row r="192" spans="3:7" x14ac:dyDescent="0.25">
      <c r="C192" s="149">
        <v>182</v>
      </c>
      <c r="D192" s="15" t="s">
        <v>20</v>
      </c>
      <c r="E192" s="16">
        <f>+'NOVIEMBRE F-5 CONV. 38-2023'!C181</f>
        <v>0</v>
      </c>
      <c r="F192" s="16">
        <v>0</v>
      </c>
      <c r="G192" s="29"/>
    </row>
    <row r="193" spans="3:8" x14ac:dyDescent="0.25">
      <c r="C193" s="149">
        <v>197</v>
      </c>
      <c r="D193" s="15" t="s">
        <v>21</v>
      </c>
      <c r="E193" s="16">
        <f>+'NOVIEMBRE F-5 CONV. 38-2023'!C182</f>
        <v>0</v>
      </c>
      <c r="F193" s="16">
        <v>0</v>
      </c>
      <c r="G193" s="29"/>
    </row>
    <row r="194" spans="3:8" x14ac:dyDescent="0.25">
      <c r="C194" s="149">
        <v>199</v>
      </c>
      <c r="D194" s="15" t="s">
        <v>22</v>
      </c>
      <c r="E194" s="16">
        <f>+'NOVIEMBRE F-5 CONV. 38-2023'!C183</f>
        <v>0</v>
      </c>
      <c r="F194" s="16">
        <v>0</v>
      </c>
      <c r="G194" s="29"/>
    </row>
    <row r="195" spans="3:8" x14ac:dyDescent="0.25">
      <c r="C195" s="149">
        <v>211</v>
      </c>
      <c r="D195" s="15" t="s">
        <v>25</v>
      </c>
      <c r="E195" s="16">
        <f>+'NOVIEMBRE F-5 CONV. 38-2023'!C184</f>
        <v>0</v>
      </c>
      <c r="F195" s="16">
        <v>0</v>
      </c>
      <c r="G195" s="29"/>
      <c r="H195" s="30"/>
    </row>
    <row r="196" spans="3:8" x14ac:dyDescent="0.25">
      <c r="C196" s="149">
        <v>232</v>
      </c>
      <c r="D196" s="15" t="s">
        <v>26</v>
      </c>
      <c r="E196" s="16">
        <f>+'NOVIEMBRE F-5 CONV. 38-2023'!C185</f>
        <v>0</v>
      </c>
      <c r="F196" s="16">
        <v>0</v>
      </c>
      <c r="G196" s="29"/>
    </row>
    <row r="197" spans="3:8" x14ac:dyDescent="0.25">
      <c r="C197" s="149">
        <v>261</v>
      </c>
      <c r="D197" s="15" t="s">
        <v>27</v>
      </c>
      <c r="E197" s="16">
        <f>+'NOVIEMBRE F-5 CONV. 38-2023'!C186</f>
        <v>0</v>
      </c>
      <c r="F197" s="16">
        <v>0</v>
      </c>
      <c r="G197" s="29"/>
    </row>
    <row r="198" spans="3:8" x14ac:dyDescent="0.25">
      <c r="C198" s="149">
        <v>262</v>
      </c>
      <c r="D198" s="15" t="s">
        <v>28</v>
      </c>
      <c r="E198" s="16">
        <f>+'NOVIEMBRE F-5 CONV. 38-2023'!C187</f>
        <v>0</v>
      </c>
      <c r="F198" s="16">
        <v>0</v>
      </c>
      <c r="G198" s="29"/>
    </row>
    <row r="199" spans="3:8" x14ac:dyDescent="0.25">
      <c r="C199" s="149">
        <v>266</v>
      </c>
      <c r="D199" s="15" t="s">
        <v>29</v>
      </c>
      <c r="E199" s="16">
        <f>+'NOVIEMBRE F-5 CONV. 38-2023'!C188</f>
        <v>0</v>
      </c>
      <c r="F199" s="16">
        <v>0</v>
      </c>
      <c r="G199" s="29"/>
    </row>
    <row r="200" spans="3:8" x14ac:dyDescent="0.25">
      <c r="C200" s="149">
        <v>267</v>
      </c>
      <c r="D200" s="15" t="s">
        <v>30</v>
      </c>
      <c r="E200" s="16">
        <f>+'NOVIEMBRE F-5 CONV. 38-2023'!C189</f>
        <v>0</v>
      </c>
      <c r="F200" s="16">
        <v>0</v>
      </c>
      <c r="G200" s="29"/>
    </row>
    <row r="201" spans="3:8" x14ac:dyDescent="0.25">
      <c r="C201" s="149">
        <v>268</v>
      </c>
      <c r="D201" s="15" t="s">
        <v>31</v>
      </c>
      <c r="E201" s="16">
        <f>+'NOVIEMBRE F-5 CONV. 38-2023'!C190</f>
        <v>0</v>
      </c>
      <c r="F201" s="16">
        <v>0</v>
      </c>
      <c r="G201" s="29"/>
    </row>
    <row r="202" spans="3:8" x14ac:dyDescent="0.25">
      <c r="C202" s="149">
        <v>269</v>
      </c>
      <c r="D202" s="15" t="s">
        <v>32</v>
      </c>
      <c r="E202" s="16">
        <f>+'NOVIEMBRE F-5 CONV. 38-2023'!C191</f>
        <v>0</v>
      </c>
      <c r="F202" s="16">
        <v>0</v>
      </c>
      <c r="G202" s="29"/>
    </row>
    <row r="203" spans="3:8" x14ac:dyDescent="0.25">
      <c r="C203" s="149">
        <v>289</v>
      </c>
      <c r="D203" s="15" t="s">
        <v>33</v>
      </c>
      <c r="E203" s="16">
        <f>+'NOVIEMBRE F-5 CONV. 38-2023'!C192</f>
        <v>0</v>
      </c>
      <c r="F203" s="16">
        <v>0</v>
      </c>
      <c r="G203" s="29"/>
    </row>
    <row r="204" spans="3:8" x14ac:dyDescent="0.25">
      <c r="C204" s="149">
        <v>292</v>
      </c>
      <c r="D204" s="15" t="s">
        <v>34</v>
      </c>
      <c r="E204" s="16">
        <f>+'NOVIEMBRE F-5 CONV. 38-2023'!C193</f>
        <v>0</v>
      </c>
      <c r="F204" s="16">
        <v>0</v>
      </c>
      <c r="G204" s="29"/>
    </row>
    <row r="205" spans="3:8" x14ac:dyDescent="0.25">
      <c r="C205" s="149">
        <v>295</v>
      </c>
      <c r="D205" s="15" t="s">
        <v>35</v>
      </c>
      <c r="E205" s="16">
        <f>+'NOVIEMBRE F-5 CONV. 38-2023'!C194</f>
        <v>0</v>
      </c>
      <c r="F205" s="16">
        <v>0</v>
      </c>
      <c r="G205" s="29"/>
    </row>
    <row r="206" spans="3:8" x14ac:dyDescent="0.25">
      <c r="C206" s="149">
        <v>297</v>
      </c>
      <c r="D206" s="15" t="s">
        <v>36</v>
      </c>
      <c r="E206" s="16">
        <f>+'NOVIEMBRE F-5 CONV. 38-2023'!C195</f>
        <v>0</v>
      </c>
      <c r="F206" s="16">
        <v>0</v>
      </c>
      <c r="G206" s="29"/>
    </row>
    <row r="207" spans="3:8" x14ac:dyDescent="0.25">
      <c r="C207" s="149">
        <v>298</v>
      </c>
      <c r="D207" s="15" t="s">
        <v>37</v>
      </c>
      <c r="E207" s="16">
        <f>+'NOVIEMBRE F-5 CONV. 38-2023'!C196</f>
        <v>0</v>
      </c>
      <c r="F207" s="16">
        <v>0</v>
      </c>
      <c r="G207" s="29"/>
      <c r="H207" s="29"/>
    </row>
    <row r="208" spans="3:8" x14ac:dyDescent="0.25">
      <c r="C208" s="149">
        <v>299</v>
      </c>
      <c r="D208" s="15" t="s">
        <v>38</v>
      </c>
      <c r="E208" s="16">
        <f>+'NOVIEMBRE F-5 CONV. 38-2023'!C197</f>
        <v>0</v>
      </c>
      <c r="F208" s="16">
        <v>0</v>
      </c>
      <c r="G208" s="29"/>
      <c r="H208" s="29"/>
    </row>
    <row r="209" spans="2:7" x14ac:dyDescent="0.25">
      <c r="C209" s="149">
        <v>323</v>
      </c>
      <c r="D209" s="15" t="s">
        <v>40</v>
      </c>
      <c r="E209" s="16">
        <f>+'NOVIEMBRE F-5 CONV. 38-2023'!C198</f>
        <v>15000000</v>
      </c>
      <c r="F209" s="16">
        <v>13606265.699999999</v>
      </c>
      <c r="G209" s="271"/>
    </row>
    <row r="210" spans="2:7" ht="15.75" x14ac:dyDescent="0.3">
      <c r="C210" s="21"/>
      <c r="D210" s="214" t="s">
        <v>151</v>
      </c>
      <c r="E210" s="55">
        <f>SUM(E184:E209)</f>
        <v>15000000</v>
      </c>
      <c r="F210" s="55">
        <f>SUM(F184:F209)</f>
        <v>13606265.699999999</v>
      </c>
      <c r="G210" s="29"/>
    </row>
    <row r="211" spans="2:7" ht="15.75" x14ac:dyDescent="0.3">
      <c r="C211" s="21"/>
      <c r="D211" s="214" t="s">
        <v>52</v>
      </c>
      <c r="E211" s="13">
        <f>E210+E181</f>
        <v>15000000</v>
      </c>
      <c r="F211" s="13">
        <f>+F210+F181</f>
        <v>13606265.699999999</v>
      </c>
      <c r="G211" s="29"/>
    </row>
    <row r="212" spans="2:7" ht="15.75" x14ac:dyDescent="0.3">
      <c r="B212" s="28"/>
      <c r="C212" s="29"/>
      <c r="D212" s="273"/>
      <c r="F212" s="56"/>
      <c r="G212" s="28"/>
    </row>
    <row r="213" spans="2:7" ht="15.75" x14ac:dyDescent="0.3">
      <c r="B213" s="28"/>
      <c r="C213" s="29"/>
      <c r="D213" s="273"/>
      <c r="F213" s="57"/>
    </row>
    <row r="239" spans="2:10" x14ac:dyDescent="0.25">
      <c r="B239" s="46" t="s">
        <v>53</v>
      </c>
      <c r="D239" s="133" t="s">
        <v>79</v>
      </c>
      <c r="E239" s="133"/>
      <c r="F239" s="133"/>
      <c r="G239" s="28" t="s">
        <v>76</v>
      </c>
      <c r="H239" t="s">
        <v>80</v>
      </c>
    </row>
    <row r="240" spans="2:10" x14ac:dyDescent="0.25">
      <c r="D240" s="349" t="s">
        <v>81</v>
      </c>
      <c r="E240" s="349"/>
      <c r="F240" s="349"/>
      <c r="G240" s="28"/>
      <c r="H240" s="28" t="s">
        <v>156</v>
      </c>
      <c r="J240" s="28"/>
    </row>
    <row r="241" spans="2:10" x14ac:dyDescent="0.25">
      <c r="D241" s="349" t="s">
        <v>82</v>
      </c>
      <c r="E241" s="349"/>
      <c r="F241" s="349"/>
      <c r="G241" s="28"/>
      <c r="H241" s="28" t="s">
        <v>157</v>
      </c>
      <c r="J241" s="28"/>
    </row>
    <row r="242" spans="2:10" ht="9" customHeight="1" x14ac:dyDescent="0.25">
      <c r="D242" s="47"/>
      <c r="E242" s="47"/>
      <c r="H242" s="28"/>
      <c r="I242" s="28"/>
      <c r="J242" s="28"/>
    </row>
    <row r="243" spans="2:10" x14ac:dyDescent="0.25">
      <c r="B243" s="46" t="s">
        <v>58</v>
      </c>
      <c r="D243" s="28" t="s">
        <v>205</v>
      </c>
      <c r="H243" s="48"/>
      <c r="I243" s="48"/>
      <c r="J243" s="48"/>
    </row>
    <row r="245" spans="2:10" x14ac:dyDescent="0.25">
      <c r="D245" s="28"/>
    </row>
  </sheetData>
  <mergeCells count="28">
    <mergeCell ref="D241:F241"/>
    <mergeCell ref="A123:J123"/>
    <mergeCell ref="C124:D124"/>
    <mergeCell ref="E124:F124"/>
    <mergeCell ref="G124:H124"/>
    <mergeCell ref="I124:J124"/>
    <mergeCell ref="C177:F177"/>
    <mergeCell ref="A60:B60"/>
    <mergeCell ref="A73:J73"/>
    <mergeCell ref="C178:F178"/>
    <mergeCell ref="E179:F179"/>
    <mergeCell ref="D240:F240"/>
    <mergeCell ref="C74:D74"/>
    <mergeCell ref="E74:F74"/>
    <mergeCell ref="G74:H74"/>
    <mergeCell ref="I74:J74"/>
    <mergeCell ref="I8:J8"/>
    <mergeCell ref="A10:J10"/>
    <mergeCell ref="A11:J11"/>
    <mergeCell ref="A12:J12"/>
    <mergeCell ref="A14:J14"/>
    <mergeCell ref="C15:D15"/>
    <mergeCell ref="E15:F15"/>
    <mergeCell ref="G15:H15"/>
    <mergeCell ref="I15:J15"/>
    <mergeCell ref="A46:J46"/>
    <mergeCell ref="C47:D47"/>
    <mergeCell ref="E47:F47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2"/>
  <sheetViews>
    <sheetView workbookViewId="0">
      <selection activeCell="A111" sqref="A111:L111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</cols>
  <sheetData>
    <row r="2" spans="1:27" x14ac:dyDescent="0.25">
      <c r="F2" s="58"/>
    </row>
    <row r="6" spans="1:27" ht="15.75" thickBot="1" x14ac:dyDescent="0.3"/>
    <row r="7" spans="1:27" ht="16.5" thickBot="1" x14ac:dyDescent="0.3">
      <c r="B7" s="360" t="s">
        <v>0</v>
      </c>
      <c r="C7" s="361"/>
      <c r="J7" s="142" t="s">
        <v>162</v>
      </c>
    </row>
    <row r="8" spans="1:27" ht="15.75" x14ac:dyDescent="0.25">
      <c r="J8" s="143"/>
    </row>
    <row r="9" spans="1:27" x14ac:dyDescent="0.25">
      <c r="A9" s="334" t="s">
        <v>1</v>
      </c>
      <c r="B9" s="334"/>
      <c r="C9" s="334"/>
      <c r="D9" s="334"/>
      <c r="E9" s="334"/>
      <c r="F9" s="334"/>
      <c r="G9" s="334"/>
      <c r="H9" s="334"/>
      <c r="I9" s="334"/>
      <c r="J9" s="334"/>
      <c r="K9" s="334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  <c r="AA9" s="130"/>
    </row>
    <row r="10" spans="1:27" x14ac:dyDescent="0.25">
      <c r="A10" s="334" t="s">
        <v>2</v>
      </c>
      <c r="B10" s="334"/>
      <c r="C10" s="334"/>
      <c r="D10" s="334"/>
      <c r="E10" s="334"/>
      <c r="F10" s="334"/>
      <c r="G10" s="334"/>
      <c r="H10" s="334"/>
      <c r="I10" s="334"/>
      <c r="J10" s="334"/>
      <c r="K10" s="334"/>
      <c r="L10" s="130"/>
      <c r="M10" s="130"/>
      <c r="N10" s="130"/>
      <c r="O10" s="130"/>
      <c r="P10" s="130"/>
      <c r="Q10" s="130"/>
      <c r="R10" s="130"/>
      <c r="S10" s="130"/>
      <c r="T10" s="130"/>
      <c r="U10" s="130"/>
      <c r="V10" s="130"/>
      <c r="W10" s="130"/>
      <c r="X10" s="130"/>
      <c r="Y10" s="130"/>
      <c r="Z10" s="130"/>
      <c r="AA10" s="130"/>
    </row>
    <row r="11" spans="1:27" x14ac:dyDescent="0.25">
      <c r="A11" s="334" t="s">
        <v>163</v>
      </c>
      <c r="B11" s="334"/>
      <c r="C11" s="334"/>
      <c r="D11" s="334"/>
      <c r="E11" s="334"/>
      <c r="F11" s="334"/>
      <c r="G11" s="334"/>
      <c r="H11" s="334"/>
      <c r="I11" s="334"/>
      <c r="J11" s="334"/>
      <c r="K11" s="334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  <c r="X11" s="130"/>
      <c r="Y11" s="130"/>
      <c r="Z11" s="130"/>
      <c r="AA11" s="130"/>
    </row>
    <row r="12" spans="1:27" x14ac:dyDescent="0.25">
      <c r="A12" s="362" t="s">
        <v>139</v>
      </c>
      <c r="B12" s="362"/>
      <c r="C12" s="362"/>
      <c r="D12" s="362"/>
      <c r="E12" s="362"/>
      <c r="F12" s="362"/>
      <c r="G12" s="362"/>
      <c r="H12" s="362"/>
      <c r="I12" s="362"/>
      <c r="J12" s="362"/>
      <c r="K12" s="362"/>
    </row>
    <row r="14" spans="1:27" ht="15" customHeight="1" x14ac:dyDescent="0.25">
      <c r="A14" s="363" t="s">
        <v>164</v>
      </c>
      <c r="B14" s="363"/>
      <c r="C14" s="363"/>
      <c r="D14" s="363"/>
      <c r="E14" s="363"/>
      <c r="F14" s="363"/>
      <c r="G14" s="363"/>
      <c r="H14" s="363"/>
      <c r="I14" s="363"/>
      <c r="J14" s="363"/>
      <c r="K14" s="363"/>
      <c r="L14" s="59"/>
      <c r="M14" s="60"/>
    </row>
    <row r="15" spans="1:27" ht="9" customHeight="1" x14ac:dyDescent="0.25">
      <c r="A15" s="60"/>
      <c r="B15" s="60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</row>
    <row r="16" spans="1:27" x14ac:dyDescent="0.25">
      <c r="A16" s="364" t="s">
        <v>165</v>
      </c>
      <c r="B16" s="366" t="s">
        <v>84</v>
      </c>
      <c r="C16" s="366"/>
      <c r="D16" s="359" t="s">
        <v>85</v>
      </c>
      <c r="E16" s="359"/>
      <c r="F16" s="359" t="s">
        <v>86</v>
      </c>
      <c r="G16" s="359"/>
      <c r="H16" s="366" t="s">
        <v>87</v>
      </c>
      <c r="I16" s="366"/>
      <c r="J16" s="359" t="s">
        <v>88</v>
      </c>
      <c r="K16" s="359"/>
    </row>
    <row r="17" spans="1:13" x14ac:dyDescent="0.25">
      <c r="A17" s="365"/>
      <c r="B17" s="61" t="s">
        <v>166</v>
      </c>
      <c r="C17" s="280" t="s">
        <v>90</v>
      </c>
      <c r="D17" s="61" t="s">
        <v>166</v>
      </c>
      <c r="E17" s="280" t="s">
        <v>90</v>
      </c>
      <c r="F17" s="61" t="s">
        <v>166</v>
      </c>
      <c r="G17" s="280" t="s">
        <v>90</v>
      </c>
      <c r="H17" s="61" t="s">
        <v>166</v>
      </c>
      <c r="I17" s="280" t="s">
        <v>90</v>
      </c>
      <c r="J17" s="61" t="s">
        <v>166</v>
      </c>
      <c r="K17" s="280" t="s">
        <v>90</v>
      </c>
      <c r="L17" s="62"/>
      <c r="M17" s="62"/>
    </row>
    <row r="18" spans="1:13" x14ac:dyDescent="0.25">
      <c r="A18" s="63" t="s">
        <v>66</v>
      </c>
      <c r="B18" s="64">
        <v>0</v>
      </c>
      <c r="C18" s="64">
        <v>0</v>
      </c>
      <c r="D18" s="64">
        <v>0</v>
      </c>
      <c r="E18" s="64">
        <v>0</v>
      </c>
      <c r="F18" s="64">
        <v>0</v>
      </c>
      <c r="G18" s="64">
        <v>0</v>
      </c>
      <c r="H18" s="64">
        <v>0</v>
      </c>
      <c r="I18" s="64">
        <v>0</v>
      </c>
      <c r="J18" s="66">
        <f t="shared" ref="J18:K20" si="0">+B18+D18+F18+H18</f>
        <v>0</v>
      </c>
      <c r="K18" s="66">
        <f t="shared" si="0"/>
        <v>0</v>
      </c>
      <c r="L18" s="67"/>
      <c r="M18" s="67"/>
    </row>
    <row r="19" spans="1:13" x14ac:dyDescent="0.25">
      <c r="A19" s="63" t="s">
        <v>167</v>
      </c>
      <c r="B19" s="64">
        <v>0</v>
      </c>
      <c r="C19" s="64">
        <v>0</v>
      </c>
      <c r="D19" s="64">
        <v>0</v>
      </c>
      <c r="E19" s="64">
        <v>0</v>
      </c>
      <c r="F19" s="64">
        <v>0</v>
      </c>
      <c r="G19" s="64">
        <v>0</v>
      </c>
      <c r="H19" s="64">
        <v>0</v>
      </c>
      <c r="I19" s="64">
        <v>0</v>
      </c>
      <c r="J19" s="66">
        <f t="shared" si="0"/>
        <v>0</v>
      </c>
      <c r="K19" s="66">
        <f t="shared" si="0"/>
        <v>0</v>
      </c>
      <c r="L19" s="67"/>
      <c r="M19" s="67"/>
    </row>
    <row r="20" spans="1:13" ht="15.75" hidden="1" x14ac:dyDescent="0.3">
      <c r="A20" s="63" t="s">
        <v>91</v>
      </c>
      <c r="B20" s="16"/>
      <c r="C20" s="68"/>
      <c r="D20" s="16"/>
      <c r="E20" s="13"/>
      <c r="F20" s="16"/>
      <c r="G20" s="68"/>
      <c r="H20" s="16"/>
      <c r="I20" s="64"/>
      <c r="J20" s="66">
        <f t="shared" si="0"/>
        <v>0</v>
      </c>
      <c r="K20" s="66">
        <f t="shared" si="0"/>
        <v>0</v>
      </c>
      <c r="L20" s="67"/>
      <c r="M20" s="67"/>
    </row>
    <row r="21" spans="1:13" x14ac:dyDescent="0.25">
      <c r="A21" s="63" t="s">
        <v>92</v>
      </c>
      <c r="B21" s="25">
        <f t="shared" ref="B21:K21" si="1">SUM(B18:B20)</f>
        <v>0</v>
      </c>
      <c r="C21" s="25">
        <f t="shared" si="1"/>
        <v>0</v>
      </c>
      <c r="D21" s="25">
        <f t="shared" si="1"/>
        <v>0</v>
      </c>
      <c r="E21" s="25">
        <f t="shared" si="1"/>
        <v>0</v>
      </c>
      <c r="F21" s="25">
        <f t="shared" si="1"/>
        <v>0</v>
      </c>
      <c r="G21" s="25">
        <f t="shared" si="1"/>
        <v>0</v>
      </c>
      <c r="H21" s="25">
        <f t="shared" si="1"/>
        <v>0</v>
      </c>
      <c r="I21" s="25">
        <f t="shared" si="1"/>
        <v>0</v>
      </c>
      <c r="J21" s="25">
        <f t="shared" si="1"/>
        <v>0</v>
      </c>
      <c r="K21" s="25">
        <f t="shared" si="1"/>
        <v>0</v>
      </c>
      <c r="L21" s="70"/>
      <c r="M21" s="67"/>
    </row>
    <row r="22" spans="1:13" x14ac:dyDescent="0.25">
      <c r="A22" s="22"/>
      <c r="B22" s="71"/>
      <c r="C22" s="72"/>
      <c r="D22" s="72"/>
      <c r="E22" s="72"/>
      <c r="F22" s="72"/>
      <c r="G22" s="72"/>
      <c r="H22" s="72"/>
      <c r="I22" s="72"/>
      <c r="J22" s="73"/>
      <c r="K22" s="72"/>
      <c r="L22" s="74"/>
      <c r="M22" s="144"/>
    </row>
    <row r="23" spans="1:13" ht="15" customHeight="1" x14ac:dyDescent="0.25">
      <c r="A23" s="363" t="s">
        <v>168</v>
      </c>
      <c r="B23" s="363"/>
      <c r="C23" s="363"/>
      <c r="D23" s="363"/>
      <c r="E23" s="363"/>
      <c r="F23" s="363"/>
      <c r="G23" s="363"/>
      <c r="H23" s="363"/>
      <c r="I23" s="363"/>
      <c r="J23" s="363"/>
      <c r="K23" s="363"/>
      <c r="L23" s="75"/>
      <c r="M23" s="281"/>
    </row>
    <row r="24" spans="1:13" ht="15" customHeight="1" x14ac:dyDescent="0.25">
      <c r="A24" s="79"/>
      <c r="B24" s="79"/>
      <c r="C24" s="79"/>
      <c r="D24" s="79"/>
      <c r="E24" s="79"/>
      <c r="F24" s="79"/>
      <c r="G24" s="79"/>
      <c r="H24" s="79"/>
      <c r="I24" s="79"/>
      <c r="J24" s="79"/>
      <c r="K24" s="79"/>
      <c r="L24" s="75"/>
      <c r="M24" s="281"/>
    </row>
    <row r="25" spans="1:13" ht="15" customHeight="1" x14ac:dyDescent="0.25">
      <c r="A25" s="364" t="s">
        <v>165</v>
      </c>
      <c r="B25" s="367" t="s">
        <v>93</v>
      </c>
      <c r="C25" s="367"/>
      <c r="D25" s="368" t="s">
        <v>94</v>
      </c>
      <c r="E25" s="368"/>
      <c r="F25" s="368" t="s">
        <v>63</v>
      </c>
      <c r="G25" s="368"/>
      <c r="H25" s="367" t="s">
        <v>64</v>
      </c>
      <c r="I25" s="367"/>
      <c r="J25" s="368" t="s">
        <v>88</v>
      </c>
      <c r="K25" s="368"/>
      <c r="L25" s="75"/>
      <c r="M25" s="281"/>
    </row>
    <row r="26" spans="1:13" ht="15" customHeight="1" x14ac:dyDescent="0.25">
      <c r="A26" s="365"/>
      <c r="B26" s="61" t="s">
        <v>166</v>
      </c>
      <c r="C26" s="280" t="s">
        <v>90</v>
      </c>
      <c r="D26" s="61" t="s">
        <v>166</v>
      </c>
      <c r="E26" s="280" t="s">
        <v>90</v>
      </c>
      <c r="F26" s="61" t="s">
        <v>166</v>
      </c>
      <c r="G26" s="280" t="s">
        <v>90</v>
      </c>
      <c r="H26" s="61" t="s">
        <v>166</v>
      </c>
      <c r="I26" s="280" t="s">
        <v>90</v>
      </c>
      <c r="J26" s="61" t="s">
        <v>166</v>
      </c>
      <c r="K26" s="280" t="s">
        <v>90</v>
      </c>
      <c r="L26" s="75"/>
      <c r="M26" s="281"/>
    </row>
    <row r="27" spans="1:13" ht="15" customHeight="1" x14ac:dyDescent="0.25">
      <c r="A27" s="63" t="s">
        <v>66</v>
      </c>
      <c r="B27" s="64">
        <v>0</v>
      </c>
      <c r="C27" s="64">
        <v>0</v>
      </c>
      <c r="D27" s="64">
        <v>0</v>
      </c>
      <c r="E27" s="64">
        <v>0</v>
      </c>
      <c r="F27" s="64">
        <v>0</v>
      </c>
      <c r="G27" s="64">
        <v>0</v>
      </c>
      <c r="H27" s="64">
        <v>0</v>
      </c>
      <c r="I27" s="64">
        <v>0</v>
      </c>
      <c r="J27" s="66">
        <f>+B27+D27+F27+H27</f>
        <v>0</v>
      </c>
      <c r="K27" s="66">
        <f>+C27+E27+G27+I27</f>
        <v>0</v>
      </c>
      <c r="L27" s="75"/>
      <c r="M27" s="281"/>
    </row>
    <row r="28" spans="1:13" ht="15" customHeight="1" x14ac:dyDescent="0.25">
      <c r="A28" s="63" t="s">
        <v>167</v>
      </c>
      <c r="B28" s="64">
        <v>0</v>
      </c>
      <c r="C28" s="64">
        <v>0</v>
      </c>
      <c r="D28" s="64">
        <v>0</v>
      </c>
      <c r="E28" s="64">
        <v>0</v>
      </c>
      <c r="F28" s="64">
        <v>0</v>
      </c>
      <c r="G28" s="64">
        <v>0</v>
      </c>
      <c r="H28" s="64">
        <v>0</v>
      </c>
      <c r="I28" s="64">
        <v>0</v>
      </c>
      <c r="J28" s="66">
        <f>+B28+D28+F28+H28</f>
        <v>0</v>
      </c>
      <c r="K28" s="66">
        <f>+C28+E28+G28+I28</f>
        <v>0</v>
      </c>
      <c r="L28" s="75"/>
      <c r="M28" s="281"/>
    </row>
    <row r="29" spans="1:13" ht="15" customHeight="1" x14ac:dyDescent="0.25">
      <c r="A29" s="63" t="s">
        <v>92</v>
      </c>
      <c r="B29" s="25">
        <f t="shared" ref="B29:K29" si="2">SUM(B27:B28)</f>
        <v>0</v>
      </c>
      <c r="C29" s="25">
        <f t="shared" si="2"/>
        <v>0</v>
      </c>
      <c r="D29" s="25">
        <f t="shared" si="2"/>
        <v>0</v>
      </c>
      <c r="E29" s="25">
        <f t="shared" si="2"/>
        <v>0</v>
      </c>
      <c r="F29" s="25">
        <f t="shared" si="2"/>
        <v>0</v>
      </c>
      <c r="G29" s="25">
        <f t="shared" si="2"/>
        <v>0</v>
      </c>
      <c r="H29" s="25">
        <f t="shared" si="2"/>
        <v>0</v>
      </c>
      <c r="I29" s="25">
        <f t="shared" si="2"/>
        <v>0</v>
      </c>
      <c r="J29" s="69">
        <f t="shared" si="2"/>
        <v>0</v>
      </c>
      <c r="K29" s="69">
        <f t="shared" si="2"/>
        <v>0</v>
      </c>
      <c r="L29" s="75"/>
      <c r="M29" s="281"/>
    </row>
    <row r="30" spans="1:13" ht="15" customHeight="1" x14ac:dyDescent="0.25">
      <c r="A30" s="76"/>
      <c r="B30" s="77"/>
      <c r="C30" s="77"/>
      <c r="D30" s="77"/>
      <c r="E30" s="77"/>
      <c r="F30" s="77"/>
      <c r="G30" s="77"/>
      <c r="H30" s="77"/>
      <c r="I30" s="77"/>
      <c r="J30" s="78"/>
      <c r="K30" s="78"/>
      <c r="L30" s="75"/>
      <c r="M30" s="281"/>
    </row>
    <row r="31" spans="1:13" ht="15" customHeight="1" x14ac:dyDescent="0.25">
      <c r="A31" s="76"/>
      <c r="B31" s="77"/>
      <c r="C31" s="77"/>
      <c r="D31" s="77"/>
      <c r="E31" s="77"/>
      <c r="F31" s="77"/>
      <c r="G31" s="77"/>
      <c r="H31" s="77"/>
      <c r="I31" s="77"/>
      <c r="J31" s="78"/>
      <c r="K31" s="78"/>
      <c r="L31" s="75"/>
      <c r="M31" s="281"/>
    </row>
    <row r="32" spans="1:13" ht="15" customHeight="1" x14ac:dyDescent="0.25">
      <c r="A32" s="363" t="s">
        <v>169</v>
      </c>
      <c r="B32" s="363"/>
      <c r="C32" s="363"/>
      <c r="D32" s="363"/>
      <c r="E32" s="363"/>
      <c r="F32" s="363"/>
      <c r="G32" s="363"/>
      <c r="H32" s="363"/>
      <c r="I32" s="363"/>
      <c r="J32" s="363"/>
      <c r="K32" s="363"/>
      <c r="L32" s="75"/>
      <c r="M32" s="281"/>
    </row>
    <row r="33" spans="1:13" ht="9" customHeight="1" x14ac:dyDescent="0.25">
      <c r="A33" s="79"/>
      <c r="B33" s="79"/>
      <c r="C33" s="79"/>
      <c r="D33" s="79"/>
      <c r="E33" s="79"/>
      <c r="F33" s="79"/>
      <c r="G33" s="79"/>
      <c r="H33" s="79"/>
      <c r="I33" s="79"/>
      <c r="J33" s="79"/>
      <c r="K33" s="79"/>
      <c r="L33" s="75"/>
      <c r="M33" s="281"/>
    </row>
    <row r="34" spans="1:13" ht="15" customHeight="1" x14ac:dyDescent="0.25">
      <c r="A34" s="364" t="s">
        <v>165</v>
      </c>
      <c r="B34" s="367" t="s">
        <v>65</v>
      </c>
      <c r="C34" s="367"/>
      <c r="D34" s="368" t="s">
        <v>95</v>
      </c>
      <c r="E34" s="368"/>
      <c r="F34" s="368" t="s">
        <v>96</v>
      </c>
      <c r="G34" s="368"/>
      <c r="H34" s="367" t="s">
        <v>97</v>
      </c>
      <c r="I34" s="367"/>
      <c r="J34" s="368" t="s">
        <v>88</v>
      </c>
      <c r="K34" s="368"/>
      <c r="L34" s="75"/>
      <c r="M34" s="281"/>
    </row>
    <row r="35" spans="1:13" ht="15" customHeight="1" x14ac:dyDescent="0.25">
      <c r="A35" s="365"/>
      <c r="B35" s="61" t="s">
        <v>166</v>
      </c>
      <c r="C35" s="280" t="s">
        <v>90</v>
      </c>
      <c r="D35" s="61" t="s">
        <v>166</v>
      </c>
      <c r="E35" s="280" t="s">
        <v>90</v>
      </c>
      <c r="F35" s="61" t="s">
        <v>166</v>
      </c>
      <c r="G35" s="280" t="s">
        <v>90</v>
      </c>
      <c r="H35" s="61" t="s">
        <v>166</v>
      </c>
      <c r="I35" s="280" t="s">
        <v>90</v>
      </c>
      <c r="J35" s="61" t="s">
        <v>166</v>
      </c>
      <c r="K35" s="280" t="s">
        <v>90</v>
      </c>
      <c r="L35" s="75"/>
      <c r="M35" s="281"/>
    </row>
    <row r="36" spans="1:13" ht="15" customHeight="1" x14ac:dyDescent="0.25">
      <c r="A36" s="63" t="s">
        <v>66</v>
      </c>
      <c r="B36" s="65">
        <v>0</v>
      </c>
      <c r="C36" s="65">
        <v>0</v>
      </c>
      <c r="D36" s="65">
        <v>0</v>
      </c>
      <c r="E36" s="65">
        <v>0</v>
      </c>
      <c r="F36" s="65">
        <v>0</v>
      </c>
      <c r="G36" s="16">
        <v>0</v>
      </c>
      <c r="H36" s="65"/>
      <c r="I36" s="16"/>
      <c r="J36" s="66">
        <f>+B36+D36+F36+H36</f>
        <v>0</v>
      </c>
      <c r="K36" s="66">
        <f>+C36+E36+G36+I36</f>
        <v>0</v>
      </c>
      <c r="L36" s="75"/>
      <c r="M36" s="281"/>
    </row>
    <row r="37" spans="1:13" ht="15" customHeight="1" x14ac:dyDescent="0.25">
      <c r="A37" s="63" t="s">
        <v>167</v>
      </c>
      <c r="B37" s="65">
        <v>0</v>
      </c>
      <c r="C37" s="65">
        <v>0</v>
      </c>
      <c r="D37" s="65">
        <v>15000000</v>
      </c>
      <c r="E37" s="65">
        <v>0</v>
      </c>
      <c r="F37" s="16">
        <v>0</v>
      </c>
      <c r="G37" s="16">
        <v>0</v>
      </c>
      <c r="H37" s="16"/>
      <c r="I37" s="16"/>
      <c r="J37" s="66">
        <f>+B37+D37+F37+H37</f>
        <v>15000000</v>
      </c>
      <c r="K37" s="66">
        <f>+C37+E37+G37+I37</f>
        <v>0</v>
      </c>
      <c r="L37" s="75"/>
      <c r="M37" s="281"/>
    </row>
    <row r="38" spans="1:13" ht="15" customHeight="1" x14ac:dyDescent="0.25">
      <c r="A38" s="63" t="s">
        <v>92</v>
      </c>
      <c r="B38" s="25">
        <f t="shared" ref="B38:K38" si="3">SUM(B36:B37)</f>
        <v>0</v>
      </c>
      <c r="C38" s="25">
        <f t="shared" si="3"/>
        <v>0</v>
      </c>
      <c r="D38" s="25">
        <f t="shared" si="3"/>
        <v>15000000</v>
      </c>
      <c r="E38" s="25">
        <f t="shared" si="3"/>
        <v>0</v>
      </c>
      <c r="F38" s="25">
        <f t="shared" si="3"/>
        <v>0</v>
      </c>
      <c r="G38" s="25">
        <f t="shared" si="3"/>
        <v>0</v>
      </c>
      <c r="H38" s="25">
        <f t="shared" si="3"/>
        <v>0</v>
      </c>
      <c r="I38" s="25">
        <f t="shared" si="3"/>
        <v>0</v>
      </c>
      <c r="J38" s="69">
        <f t="shared" si="3"/>
        <v>15000000</v>
      </c>
      <c r="K38" s="69">
        <f t="shared" si="3"/>
        <v>0</v>
      </c>
      <c r="L38" s="75"/>
      <c r="M38" s="281"/>
    </row>
    <row r="39" spans="1:13" ht="15" customHeight="1" x14ac:dyDescent="0.25">
      <c r="A39" s="80"/>
      <c r="B39" s="81"/>
      <c r="C39" s="81"/>
      <c r="D39" s="81"/>
      <c r="E39" s="81"/>
      <c r="F39" s="81"/>
      <c r="G39" s="81"/>
      <c r="H39" s="81"/>
      <c r="I39" s="81"/>
      <c r="J39" s="82"/>
      <c r="K39" s="82"/>
      <c r="L39" s="75"/>
      <c r="M39" s="281"/>
    </row>
    <row r="40" spans="1:13" ht="15" customHeight="1" x14ac:dyDescent="0.25">
      <c r="A40" s="83" t="s">
        <v>170</v>
      </c>
      <c r="B40" s="70"/>
      <c r="C40" s="67"/>
      <c r="D40" s="67"/>
      <c r="E40" s="67"/>
      <c r="F40" s="67"/>
      <c r="G40" s="67"/>
      <c r="H40" s="67"/>
      <c r="I40" s="67"/>
      <c r="J40" s="67"/>
      <c r="K40" s="67"/>
      <c r="L40" s="75"/>
      <c r="M40" s="281"/>
    </row>
    <row r="41" spans="1:13" ht="15" customHeight="1" x14ac:dyDescent="0.25">
      <c r="A41" s="369" t="s">
        <v>83</v>
      </c>
      <c r="B41" s="366" t="s">
        <v>171</v>
      </c>
      <c r="C41" s="366"/>
      <c r="D41" s="67"/>
      <c r="E41" s="67"/>
      <c r="F41" s="67"/>
      <c r="G41" s="67"/>
      <c r="H41" s="67"/>
      <c r="I41" s="67"/>
      <c r="J41" s="67"/>
      <c r="K41" s="67"/>
      <c r="L41" s="75"/>
      <c r="M41" s="281"/>
    </row>
    <row r="42" spans="1:13" ht="15" customHeight="1" x14ac:dyDescent="0.25">
      <c r="A42" s="370"/>
      <c r="B42" s="61" t="s">
        <v>89</v>
      </c>
      <c r="C42" s="280" t="s">
        <v>90</v>
      </c>
      <c r="D42" s="67"/>
      <c r="E42" s="67"/>
      <c r="F42" s="67"/>
      <c r="G42" s="67"/>
      <c r="H42" s="67"/>
      <c r="I42" s="67"/>
      <c r="J42" s="67"/>
      <c r="K42" s="67"/>
      <c r="L42" s="75"/>
      <c r="M42" s="281"/>
    </row>
    <row r="43" spans="1:13" ht="15" customHeight="1" x14ac:dyDescent="0.25">
      <c r="A43" s="84" t="s">
        <v>66</v>
      </c>
      <c r="B43" s="85">
        <f>+J18+J27+J36</f>
        <v>0</v>
      </c>
      <c r="C43" s="85">
        <f>+K18+K27+K36</f>
        <v>0</v>
      </c>
      <c r="D43" s="67"/>
      <c r="E43" s="67"/>
      <c r="F43" s="67"/>
      <c r="G43" s="67"/>
      <c r="H43" s="67"/>
      <c r="I43" s="67"/>
      <c r="J43" s="67"/>
      <c r="K43" s="67"/>
      <c r="L43" s="75"/>
      <c r="M43" s="281"/>
    </row>
    <row r="44" spans="1:13" ht="15" customHeight="1" x14ac:dyDescent="0.25">
      <c r="A44" s="63" t="s">
        <v>167</v>
      </c>
      <c r="B44" s="85">
        <f>+J19+J28+J37</f>
        <v>15000000</v>
      </c>
      <c r="C44" s="85">
        <f>+K19+K28+K37</f>
        <v>0</v>
      </c>
      <c r="D44" s="67"/>
      <c r="E44" s="67"/>
      <c r="F44" s="67"/>
      <c r="G44" s="67"/>
      <c r="H44" s="67"/>
      <c r="I44" s="67"/>
      <c r="J44" s="67"/>
      <c r="K44" s="67"/>
      <c r="L44" s="75"/>
      <c r="M44" s="281"/>
    </row>
    <row r="45" spans="1:13" ht="15" customHeight="1" thickBot="1" x14ac:dyDescent="0.3">
      <c r="A45" s="84" t="s">
        <v>92</v>
      </c>
      <c r="B45" s="215">
        <f>SUM(B43:B44)</f>
        <v>15000000</v>
      </c>
      <c r="C45" s="216">
        <f>SUM(C43:C44)</f>
        <v>0</v>
      </c>
      <c r="D45" s="67"/>
      <c r="E45" s="67"/>
      <c r="F45" s="67"/>
      <c r="G45" s="67"/>
      <c r="H45" s="67"/>
      <c r="I45" s="67"/>
      <c r="J45" s="67"/>
      <c r="K45" s="67"/>
      <c r="L45" s="75"/>
      <c r="M45" s="281"/>
    </row>
    <row r="46" spans="1:13" ht="15.75" thickTop="1" x14ac:dyDescent="0.25">
      <c r="A46" s="86"/>
      <c r="B46" s="70"/>
      <c r="C46" s="87"/>
      <c r="D46" s="67"/>
      <c r="E46" s="67"/>
      <c r="F46" s="67"/>
      <c r="G46" s="67"/>
      <c r="H46" s="67"/>
      <c r="I46" s="67"/>
      <c r="J46" s="67"/>
      <c r="K46" s="67"/>
      <c r="L46" s="75"/>
      <c r="M46" s="281"/>
    </row>
    <row r="47" spans="1:13" x14ac:dyDescent="0.25">
      <c r="A47" s="86"/>
      <c r="B47" s="29"/>
      <c r="C47" s="87"/>
    </row>
    <row r="69" spans="1:11" x14ac:dyDescent="0.25">
      <c r="A69" s="46" t="s">
        <v>53</v>
      </c>
      <c r="C69" s="133" t="s">
        <v>79</v>
      </c>
      <c r="D69" s="133"/>
      <c r="E69" s="133"/>
      <c r="F69" s="28" t="s">
        <v>76</v>
      </c>
      <c r="H69" t="s">
        <v>59</v>
      </c>
    </row>
    <row r="70" spans="1:11" x14ac:dyDescent="0.25">
      <c r="C70" s="349" t="s">
        <v>77</v>
      </c>
      <c r="D70" s="349"/>
      <c r="E70" s="349"/>
      <c r="F70" s="28"/>
      <c r="G70" s="28"/>
      <c r="H70" s="28" t="s">
        <v>156</v>
      </c>
      <c r="I70" s="28"/>
      <c r="J70" s="28"/>
      <c r="K70" s="28"/>
    </row>
    <row r="71" spans="1:11" x14ac:dyDescent="0.25">
      <c r="C71" s="349" t="s">
        <v>98</v>
      </c>
      <c r="D71" s="349"/>
      <c r="E71" s="349"/>
      <c r="F71" s="28"/>
      <c r="G71" s="28"/>
      <c r="H71" s="28" t="s">
        <v>157</v>
      </c>
      <c r="I71" s="28"/>
      <c r="J71" s="28"/>
      <c r="K71" s="28"/>
    </row>
    <row r="72" spans="1:11" x14ac:dyDescent="0.25">
      <c r="A72" s="46" t="s">
        <v>58</v>
      </c>
      <c r="C72" s="28" t="s">
        <v>205</v>
      </c>
      <c r="G72" s="48"/>
      <c r="H72" s="48"/>
      <c r="I72" s="48"/>
    </row>
  </sheetData>
  <mergeCells count="30">
    <mergeCell ref="A41:A42"/>
    <mergeCell ref="B41:C41"/>
    <mergeCell ref="C70:E70"/>
    <mergeCell ref="C71:E71"/>
    <mergeCell ref="A32:K32"/>
    <mergeCell ref="A34:A35"/>
    <mergeCell ref="B34:C34"/>
    <mergeCell ref="D34:E34"/>
    <mergeCell ref="F34:G34"/>
    <mergeCell ref="H34:I34"/>
    <mergeCell ref="J34:K34"/>
    <mergeCell ref="A23:K23"/>
    <mergeCell ref="A25:A26"/>
    <mergeCell ref="B25:C25"/>
    <mergeCell ref="D25:E25"/>
    <mergeCell ref="F25:G25"/>
    <mergeCell ref="H25:I25"/>
    <mergeCell ref="J25:K25"/>
    <mergeCell ref="J16:K16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</mergeCells>
  <hyperlinks>
    <hyperlink ref="A12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33"/>
  <sheetViews>
    <sheetView topLeftCell="A182" workbookViewId="0">
      <selection activeCell="D198" sqref="D198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4" width="5.710937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70" width="5.710937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6" width="5.710937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2" width="5.710937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8" width="5.710937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4" width="5.710937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50" width="5.710937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6" width="5.710937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2" width="5.710937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8" width="5.710937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4" width="5.710937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30" width="5.710937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6" width="5.710937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2" width="5.710937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8" width="5.710937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4" width="5.710937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10" width="5.710937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6" width="5.710937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2" width="5.710937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8" width="5.710937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4" width="5.710937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90" width="5.710937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6" width="5.710937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2" width="5.710937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8" width="5.710937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4" width="5.710937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70" width="5.710937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6" width="5.710937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2" width="5.710937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8" width="5.710937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4" width="5.710937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50" width="5.710937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6" width="5.710937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2" width="5.710937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8" width="5.710937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4" width="5.710937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30" width="5.710937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6" width="5.710937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2" width="5.710937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8" width="5.710937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4" width="5.710937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10" width="5.710937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6" width="5.710937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2" width="5.710937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8" width="5.710937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4" width="5.710937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90" width="5.710937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6" width="5.710937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2" width="5.710937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8" width="5.710937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4" width="5.710937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70" width="5.710937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6" width="5.710937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2" width="5.710937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8" width="5.710937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4" width="5.710937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50" width="5.710937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6" width="5.710937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2" width="5.710937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8" width="5.710937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4" width="5.710937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30" width="5.710937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6" width="5.710937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2" width="5.710937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331" t="s">
        <v>142</v>
      </c>
      <c r="L8" s="332"/>
    </row>
    <row r="10" spans="1:19" x14ac:dyDescent="0.25">
      <c r="A10" s="333" t="s">
        <v>1</v>
      </c>
      <c r="B10" s="333"/>
      <c r="C10" s="333"/>
      <c r="D10" s="333"/>
      <c r="E10" s="333"/>
      <c r="F10" s="333"/>
      <c r="G10" s="333"/>
      <c r="H10" s="333"/>
      <c r="I10" s="333"/>
      <c r="J10" s="333"/>
      <c r="K10" s="333"/>
      <c r="L10" s="333"/>
      <c r="M10" s="130"/>
      <c r="N10" s="130"/>
      <c r="O10" s="130"/>
      <c r="P10" s="130"/>
      <c r="Q10" s="130"/>
      <c r="R10" s="130"/>
      <c r="S10" s="130"/>
    </row>
    <row r="11" spans="1:19" x14ac:dyDescent="0.25">
      <c r="A11" s="334" t="s">
        <v>2</v>
      </c>
      <c r="B11" s="334"/>
      <c r="C11" s="334"/>
      <c r="D11" s="334"/>
      <c r="E11" s="334"/>
      <c r="F11" s="334"/>
      <c r="G11" s="334"/>
      <c r="H11" s="334"/>
      <c r="I11" s="334"/>
      <c r="J11" s="334"/>
      <c r="K11" s="334"/>
      <c r="L11" s="334"/>
      <c r="M11" s="130"/>
      <c r="N11" s="130"/>
      <c r="O11" s="130"/>
      <c r="P11" s="130"/>
      <c r="Q11" s="130"/>
      <c r="R11" s="130"/>
      <c r="S11" s="130"/>
    </row>
    <row r="12" spans="1:19" x14ac:dyDescent="0.25">
      <c r="A12" s="335" t="s">
        <v>3</v>
      </c>
      <c r="B12" s="334"/>
      <c r="C12" s="334"/>
      <c r="D12" s="334"/>
      <c r="E12" s="334"/>
      <c r="F12" s="334"/>
      <c r="G12" s="334"/>
      <c r="H12" s="334"/>
      <c r="I12" s="334"/>
      <c r="J12" s="334"/>
      <c r="K12" s="334"/>
      <c r="L12" s="334"/>
      <c r="M12" s="130"/>
      <c r="N12" s="130"/>
      <c r="O12" s="130"/>
      <c r="P12" s="130"/>
      <c r="Q12" s="130"/>
      <c r="R12" s="130"/>
      <c r="S12" s="130"/>
    </row>
    <row r="13" spans="1:19" x14ac:dyDescent="0.25">
      <c r="A13" s="283"/>
      <c r="B13" s="283"/>
      <c r="C13" s="283"/>
      <c r="D13" s="283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</row>
    <row r="14" spans="1:19" ht="16.5" thickBot="1" x14ac:dyDescent="0.3">
      <c r="A14" s="336" t="s">
        <v>143</v>
      </c>
      <c r="B14" s="336"/>
      <c r="C14" s="336"/>
      <c r="D14" s="336"/>
      <c r="E14" s="336"/>
      <c r="F14" s="336"/>
      <c r="G14" s="336"/>
      <c r="H14" s="336"/>
      <c r="I14" s="336"/>
      <c r="J14" s="336"/>
      <c r="K14" s="336"/>
      <c r="L14" s="336"/>
      <c r="M14" s="131"/>
      <c r="N14" s="131"/>
      <c r="O14" s="131"/>
      <c r="P14" s="131"/>
      <c r="Q14" s="131"/>
      <c r="R14" s="131"/>
      <c r="S14" s="131"/>
    </row>
    <row r="15" spans="1:19" ht="30.75" customHeight="1" thickBot="1" x14ac:dyDescent="0.35">
      <c r="A15" s="2" t="s">
        <v>4</v>
      </c>
      <c r="B15" s="3" t="s">
        <v>144</v>
      </c>
      <c r="C15" s="343" t="s">
        <v>6</v>
      </c>
      <c r="D15" s="344"/>
      <c r="E15" s="343" t="s">
        <v>7</v>
      </c>
      <c r="F15" s="345"/>
      <c r="G15" s="343" t="s">
        <v>8</v>
      </c>
      <c r="H15" s="344"/>
      <c r="I15" s="343" t="s">
        <v>9</v>
      </c>
      <c r="J15" s="344"/>
      <c r="K15" s="346" t="s">
        <v>10</v>
      </c>
      <c r="L15" s="347"/>
      <c r="M15" s="284"/>
      <c r="N15" s="337"/>
      <c r="O15" s="337"/>
      <c r="P15" s="337"/>
      <c r="Q15" s="337"/>
      <c r="R15" s="337"/>
      <c r="S15" s="337"/>
    </row>
    <row r="16" spans="1:19" ht="15.75" x14ac:dyDescent="0.3">
      <c r="A16" s="199"/>
      <c r="B16" s="200"/>
      <c r="C16" s="213" t="s">
        <v>145</v>
      </c>
      <c r="D16" s="213" t="s">
        <v>146</v>
      </c>
      <c r="E16" s="213" t="s">
        <v>145</v>
      </c>
      <c r="F16" s="213" t="s">
        <v>146</v>
      </c>
      <c r="G16" s="213" t="s">
        <v>145</v>
      </c>
      <c r="H16" s="213" t="s">
        <v>146</v>
      </c>
      <c r="I16" s="213" t="s">
        <v>145</v>
      </c>
      <c r="J16" s="213" t="s">
        <v>146</v>
      </c>
      <c r="K16" s="213" t="s">
        <v>145</v>
      </c>
      <c r="L16" s="254" t="s">
        <v>146</v>
      </c>
      <c r="M16" s="132"/>
      <c r="N16" s="284"/>
      <c r="O16" s="132"/>
      <c r="P16" s="284"/>
      <c r="Q16" s="132"/>
      <c r="R16" s="284"/>
      <c r="S16" s="132"/>
    </row>
    <row r="17" spans="1:19" ht="15.75" x14ac:dyDescent="0.3">
      <c r="A17" s="204"/>
      <c r="B17" s="10" t="s">
        <v>13</v>
      </c>
      <c r="C17" s="125"/>
      <c r="D17" s="125"/>
      <c r="E17" s="125"/>
      <c r="F17" s="125"/>
      <c r="G17" s="125"/>
      <c r="H17" s="125"/>
      <c r="I17" s="125"/>
      <c r="J17" s="125"/>
      <c r="K17" s="125"/>
      <c r="L17" s="255"/>
      <c r="M17" s="132"/>
      <c r="N17" s="284"/>
      <c r="O17" s="132"/>
      <c r="P17" s="284"/>
      <c r="Q17" s="132"/>
      <c r="R17" s="284"/>
      <c r="S17" s="132"/>
    </row>
    <row r="18" spans="1:19" ht="15.75" x14ac:dyDescent="0.3">
      <c r="A18" s="150" t="s">
        <v>124</v>
      </c>
      <c r="B18" s="10" t="s">
        <v>147</v>
      </c>
      <c r="C18" s="25">
        <v>3361148.47</v>
      </c>
      <c r="D18" s="13">
        <v>2939970.14</v>
      </c>
      <c r="E18" s="13">
        <v>3361148.47</v>
      </c>
      <c r="F18" s="13">
        <v>2914006.39</v>
      </c>
      <c r="G18" s="13">
        <v>3361148.47</v>
      </c>
      <c r="H18" s="13">
        <v>2948436.76</v>
      </c>
      <c r="I18" s="13">
        <v>3361148.47</v>
      </c>
      <c r="J18" s="13">
        <v>2929171.29</v>
      </c>
      <c r="K18" s="13">
        <f>+C18+E18+G18+I18</f>
        <v>13444593.880000001</v>
      </c>
      <c r="L18" s="138">
        <f>+D18+F18+H18+J18</f>
        <v>11731584.579999998</v>
      </c>
      <c r="M18" s="133"/>
      <c r="N18" s="133"/>
      <c r="O18" s="133"/>
      <c r="P18" s="133"/>
      <c r="Q18" s="133"/>
      <c r="R18" s="133"/>
      <c r="S18" s="133"/>
    </row>
    <row r="19" spans="1:19" ht="15.75" x14ac:dyDescent="0.3">
      <c r="A19" s="150"/>
      <c r="B19" s="10" t="s">
        <v>148</v>
      </c>
      <c r="C19" s="25"/>
      <c r="D19" s="13"/>
      <c r="E19" s="13"/>
      <c r="F19" s="13"/>
      <c r="G19" s="13"/>
      <c r="H19" s="13">
        <v>1076452.82</v>
      </c>
      <c r="I19" s="13"/>
      <c r="J19" s="13">
        <v>358716.74</v>
      </c>
      <c r="K19" s="13"/>
      <c r="L19" s="138">
        <f>+D19+F19+H19+J19</f>
        <v>1435169.56</v>
      </c>
      <c r="M19" s="133"/>
      <c r="N19" s="133"/>
      <c r="O19" s="133"/>
      <c r="P19" s="133"/>
      <c r="Q19" s="133"/>
      <c r="R19" s="133"/>
      <c r="S19" s="133"/>
    </row>
    <row r="20" spans="1:19" ht="15.75" x14ac:dyDescent="0.3">
      <c r="A20" s="150"/>
      <c r="B20" s="10" t="s">
        <v>125</v>
      </c>
      <c r="C20" s="25">
        <f>SUM(C18:C19)</f>
        <v>3361148.47</v>
      </c>
      <c r="D20" s="25">
        <f t="shared" ref="D20:L20" si="0">SUM(D18:D19)</f>
        <v>2939970.14</v>
      </c>
      <c r="E20" s="25">
        <f t="shared" si="0"/>
        <v>3361148.47</v>
      </c>
      <c r="F20" s="25">
        <f t="shared" si="0"/>
        <v>2914006.39</v>
      </c>
      <c r="G20" s="25">
        <f t="shared" si="0"/>
        <v>3361148.47</v>
      </c>
      <c r="H20" s="25">
        <f t="shared" si="0"/>
        <v>4024889.58</v>
      </c>
      <c r="I20" s="25">
        <f t="shared" si="0"/>
        <v>3361148.47</v>
      </c>
      <c r="J20" s="25">
        <f t="shared" si="0"/>
        <v>3287888.0300000003</v>
      </c>
      <c r="K20" s="25">
        <f t="shared" si="0"/>
        <v>13444593.880000001</v>
      </c>
      <c r="L20" s="187">
        <f t="shared" si="0"/>
        <v>13166754.139999999</v>
      </c>
      <c r="M20" s="133"/>
      <c r="N20" s="133"/>
      <c r="O20" s="133"/>
      <c r="P20" s="133"/>
      <c r="Q20" s="133"/>
      <c r="R20" s="133"/>
      <c r="S20" s="133"/>
    </row>
    <row r="21" spans="1:19" ht="15.75" x14ac:dyDescent="0.3">
      <c r="A21" s="151"/>
      <c r="B21" s="10"/>
      <c r="C21" s="11"/>
      <c r="D21" s="9"/>
      <c r="E21" s="12"/>
      <c r="F21" s="12"/>
      <c r="G21" s="9"/>
      <c r="H21" s="12"/>
      <c r="I21" s="9"/>
      <c r="J21" s="12"/>
      <c r="K21" s="11"/>
      <c r="L21" s="139"/>
      <c r="M21" s="133"/>
      <c r="N21" s="133"/>
      <c r="O21" s="133"/>
      <c r="P21" s="133"/>
      <c r="Q21" s="133"/>
      <c r="R21" s="133"/>
      <c r="S21" s="133"/>
    </row>
    <row r="22" spans="1:19" ht="15.75" x14ac:dyDescent="0.3">
      <c r="A22" s="151"/>
      <c r="B22" s="10" t="s">
        <v>149</v>
      </c>
      <c r="C22" s="13"/>
      <c r="D22" s="13"/>
      <c r="E22" s="13"/>
      <c r="F22" s="13"/>
      <c r="G22" s="13"/>
      <c r="H22" s="13"/>
      <c r="I22" s="13"/>
      <c r="J22" s="13"/>
      <c r="K22" s="13"/>
      <c r="L22" s="138"/>
      <c r="M22" s="133"/>
      <c r="N22" s="133"/>
      <c r="O22" s="133"/>
      <c r="P22" s="133"/>
      <c r="Q22" s="133"/>
      <c r="R22" s="133"/>
      <c r="S22" s="133"/>
    </row>
    <row r="23" spans="1:19" x14ac:dyDescent="0.25">
      <c r="A23" s="256">
        <v>111</v>
      </c>
      <c r="B23" s="15" t="s">
        <v>15</v>
      </c>
      <c r="C23" s="19">
        <v>0</v>
      </c>
      <c r="D23" s="19">
        <v>0</v>
      </c>
      <c r="E23" s="19">
        <v>88000</v>
      </c>
      <c r="F23" s="19">
        <v>0</v>
      </c>
      <c r="G23" s="19">
        <v>88000</v>
      </c>
      <c r="H23" s="19">
        <v>87425.59</v>
      </c>
      <c r="I23" s="19">
        <v>88000</v>
      </c>
      <c r="J23" s="19">
        <v>100265.42</v>
      </c>
      <c r="K23" s="19">
        <f>+C23+E23+G23+I23</f>
        <v>264000</v>
      </c>
      <c r="L23" s="190">
        <f>+D23+F23+H23+J23</f>
        <v>187691.01</v>
      </c>
      <c r="M23" s="133"/>
      <c r="N23" s="133"/>
      <c r="O23" s="133"/>
      <c r="P23" s="133"/>
      <c r="Q23" s="133"/>
      <c r="R23" s="133"/>
      <c r="S23" s="133"/>
    </row>
    <row r="24" spans="1:19" x14ac:dyDescent="0.25">
      <c r="A24" s="140">
        <v>113</v>
      </c>
      <c r="B24" s="40" t="s">
        <v>150</v>
      </c>
      <c r="C24" s="16">
        <v>0</v>
      </c>
      <c r="D24" s="16">
        <v>0</v>
      </c>
      <c r="E24" s="16">
        <v>11585.06</v>
      </c>
      <c r="F24" s="16">
        <v>8525.7000000000007</v>
      </c>
      <c r="G24" s="16">
        <v>11585.06</v>
      </c>
      <c r="H24" s="16">
        <v>11440.41</v>
      </c>
      <c r="I24" s="16">
        <v>11585.06</v>
      </c>
      <c r="J24" s="16">
        <v>11412.67</v>
      </c>
      <c r="K24" s="16">
        <f t="shared" ref="K24:L39" si="1">+C24+E24+G24+I24</f>
        <v>34755.18</v>
      </c>
      <c r="L24" s="141">
        <f t="shared" si="1"/>
        <v>31378.78</v>
      </c>
      <c r="M24" s="133"/>
      <c r="N24" s="133"/>
      <c r="O24" s="133"/>
      <c r="P24" s="133"/>
      <c r="Q24" s="133"/>
      <c r="R24" s="133"/>
      <c r="S24" s="133"/>
    </row>
    <row r="25" spans="1:19" x14ac:dyDescent="0.25">
      <c r="A25" s="140">
        <v>122</v>
      </c>
      <c r="B25" s="40" t="s">
        <v>17</v>
      </c>
      <c r="C25" s="16">
        <v>0</v>
      </c>
      <c r="D25" s="16">
        <v>0</v>
      </c>
      <c r="E25" s="16">
        <v>68124.37</v>
      </c>
      <c r="F25" s="16">
        <v>0</v>
      </c>
      <c r="G25" s="16">
        <v>0</v>
      </c>
      <c r="H25" s="16">
        <v>440</v>
      </c>
      <c r="I25" s="16">
        <v>0</v>
      </c>
      <c r="J25" s="16">
        <v>42472.5</v>
      </c>
      <c r="K25" s="16">
        <f t="shared" si="1"/>
        <v>68124.37</v>
      </c>
      <c r="L25" s="141">
        <f t="shared" si="1"/>
        <v>42912.5</v>
      </c>
      <c r="M25" s="133"/>
      <c r="N25" s="133"/>
      <c r="O25" s="133"/>
      <c r="P25" s="133"/>
      <c r="Q25" s="133"/>
      <c r="R25" s="133"/>
      <c r="S25" s="133"/>
    </row>
    <row r="26" spans="1:19" x14ac:dyDescent="0.25">
      <c r="A26" s="140">
        <v>163</v>
      </c>
      <c r="B26" s="40" t="s">
        <v>18</v>
      </c>
      <c r="C26" s="16">
        <v>50000</v>
      </c>
      <c r="D26" s="16">
        <v>0</v>
      </c>
      <c r="E26" s="16">
        <f>16335+50000</f>
        <v>66335</v>
      </c>
      <c r="F26" s="16">
        <v>0</v>
      </c>
      <c r="G26" s="16">
        <f>214550+50000</f>
        <v>264550</v>
      </c>
      <c r="H26" s="16">
        <v>6400.89</v>
      </c>
      <c r="I26" s="16">
        <v>50000</v>
      </c>
      <c r="J26" s="16">
        <v>133312.10999999999</v>
      </c>
      <c r="K26" s="16">
        <f t="shared" si="1"/>
        <v>430885</v>
      </c>
      <c r="L26" s="141">
        <f t="shared" si="1"/>
        <v>139713</v>
      </c>
      <c r="M26" s="133"/>
      <c r="N26" s="133"/>
      <c r="O26" s="133"/>
      <c r="P26" s="133"/>
      <c r="Q26" s="133"/>
      <c r="R26" s="133"/>
      <c r="S26" s="133"/>
    </row>
    <row r="27" spans="1:19" x14ac:dyDescent="0.25">
      <c r="A27" s="140">
        <v>168</v>
      </c>
      <c r="B27" s="40" t="s">
        <v>136</v>
      </c>
      <c r="C27" s="16">
        <v>0</v>
      </c>
      <c r="D27" s="16">
        <v>0</v>
      </c>
      <c r="E27" s="16">
        <v>0</v>
      </c>
      <c r="F27" s="16">
        <v>0</v>
      </c>
      <c r="G27" s="16">
        <v>0</v>
      </c>
      <c r="H27" s="16">
        <v>0</v>
      </c>
      <c r="I27" s="16">
        <v>0</v>
      </c>
      <c r="J27" s="16">
        <v>0</v>
      </c>
      <c r="K27" s="16">
        <f t="shared" si="1"/>
        <v>0</v>
      </c>
      <c r="L27" s="141">
        <f>+D27+F27+H27+J27</f>
        <v>0</v>
      </c>
      <c r="M27" s="133"/>
      <c r="N27" s="133"/>
      <c r="O27" s="133"/>
      <c r="P27" s="133"/>
      <c r="Q27" s="133"/>
      <c r="R27" s="133"/>
      <c r="S27" s="133"/>
    </row>
    <row r="28" spans="1:19" x14ac:dyDescent="0.25">
      <c r="A28" s="140">
        <v>169</v>
      </c>
      <c r="B28" s="40" t="s">
        <v>137</v>
      </c>
      <c r="C28" s="16">
        <v>10000</v>
      </c>
      <c r="D28" s="16">
        <v>0</v>
      </c>
      <c r="E28" s="16">
        <v>0</v>
      </c>
      <c r="F28" s="16">
        <v>0</v>
      </c>
      <c r="G28" s="16">
        <v>0</v>
      </c>
      <c r="H28" s="16">
        <v>0</v>
      </c>
      <c r="I28" s="16">
        <v>0</v>
      </c>
      <c r="J28" s="16">
        <v>0</v>
      </c>
      <c r="K28" s="16">
        <f t="shared" si="1"/>
        <v>10000</v>
      </c>
      <c r="L28" s="141">
        <f t="shared" si="1"/>
        <v>0</v>
      </c>
      <c r="M28" s="133"/>
      <c r="N28" s="133"/>
      <c r="O28" s="133"/>
      <c r="P28" s="133"/>
      <c r="Q28" s="133"/>
      <c r="R28" s="133"/>
      <c r="S28" s="133"/>
    </row>
    <row r="29" spans="1:19" x14ac:dyDescent="0.25">
      <c r="A29" s="140">
        <v>171</v>
      </c>
      <c r="B29" s="40" t="s">
        <v>138</v>
      </c>
      <c r="C29" s="16">
        <v>10000</v>
      </c>
      <c r="D29" s="16">
        <v>0</v>
      </c>
      <c r="E29" s="16">
        <v>0</v>
      </c>
      <c r="F29" s="16">
        <v>0</v>
      </c>
      <c r="G29" s="16">
        <v>8140</v>
      </c>
      <c r="H29" s="16">
        <v>0</v>
      </c>
      <c r="I29" s="16">
        <v>1320</v>
      </c>
      <c r="J29" s="16">
        <v>7400</v>
      </c>
      <c r="K29" s="16">
        <f t="shared" si="1"/>
        <v>19460</v>
      </c>
      <c r="L29" s="141">
        <f t="shared" si="1"/>
        <v>7400</v>
      </c>
      <c r="M29" s="133"/>
      <c r="N29" s="133"/>
      <c r="O29" s="133"/>
      <c r="P29" s="133"/>
      <c r="Q29" s="133"/>
      <c r="R29" s="133"/>
      <c r="S29" s="133"/>
    </row>
    <row r="30" spans="1:19" x14ac:dyDescent="0.25">
      <c r="A30" s="140">
        <v>174</v>
      </c>
      <c r="B30" s="40" t="s">
        <v>19</v>
      </c>
      <c r="C30" s="16">
        <v>15765.66</v>
      </c>
      <c r="D30" s="16">
        <v>0</v>
      </c>
      <c r="E30" s="16">
        <v>5765.66</v>
      </c>
      <c r="F30" s="16">
        <v>5765.66</v>
      </c>
      <c r="G30" s="16">
        <v>7265.66</v>
      </c>
      <c r="H30" s="16">
        <v>5765.66</v>
      </c>
      <c r="I30" s="16">
        <v>7265.66</v>
      </c>
      <c r="J30" s="16">
        <v>5765.66</v>
      </c>
      <c r="K30" s="16">
        <f t="shared" si="1"/>
        <v>36062.639999999999</v>
      </c>
      <c r="L30" s="141">
        <f t="shared" si="1"/>
        <v>17296.98</v>
      </c>
      <c r="M30" s="133"/>
      <c r="N30" s="133"/>
      <c r="O30" s="133"/>
      <c r="P30" s="133"/>
      <c r="Q30" s="133"/>
      <c r="R30" s="133"/>
      <c r="S30" s="133"/>
    </row>
    <row r="31" spans="1:19" x14ac:dyDescent="0.25">
      <c r="A31" s="140">
        <v>182</v>
      </c>
      <c r="B31" s="40" t="s">
        <v>20</v>
      </c>
      <c r="C31" s="16">
        <v>278286</v>
      </c>
      <c r="D31" s="16">
        <v>0</v>
      </c>
      <c r="E31" s="16">
        <v>274686</v>
      </c>
      <c r="F31" s="16">
        <v>50615</v>
      </c>
      <c r="G31" s="16">
        <v>277086</v>
      </c>
      <c r="H31" s="16">
        <v>257315</v>
      </c>
      <c r="I31" s="16">
        <v>266886</v>
      </c>
      <c r="J31" s="16">
        <v>288696</v>
      </c>
      <c r="K31" s="16">
        <f t="shared" si="1"/>
        <v>1096944</v>
      </c>
      <c r="L31" s="141">
        <f t="shared" si="1"/>
        <v>596626</v>
      </c>
      <c r="M31" s="133"/>
      <c r="N31" s="133"/>
      <c r="O31" s="133"/>
      <c r="P31" s="133"/>
      <c r="Q31" s="133"/>
      <c r="R31" s="133"/>
      <c r="S31" s="133"/>
    </row>
    <row r="32" spans="1:19" x14ac:dyDescent="0.25">
      <c r="A32" s="140">
        <v>197</v>
      </c>
      <c r="B32" s="40" t="s">
        <v>21</v>
      </c>
      <c r="C32" s="16">
        <v>0</v>
      </c>
      <c r="D32" s="16">
        <v>0</v>
      </c>
      <c r="E32" s="16">
        <v>43200</v>
      </c>
      <c r="F32" s="16">
        <v>0</v>
      </c>
      <c r="G32" s="16">
        <v>43200</v>
      </c>
      <c r="H32" s="16">
        <v>42000</v>
      </c>
      <c r="I32" s="16">
        <v>43200</v>
      </c>
      <c r="J32" s="16">
        <v>42000</v>
      </c>
      <c r="K32" s="16">
        <f t="shared" si="1"/>
        <v>129600</v>
      </c>
      <c r="L32" s="141">
        <f t="shared" si="1"/>
        <v>84000</v>
      </c>
      <c r="M32" s="133"/>
      <c r="N32" s="133"/>
      <c r="O32" s="133"/>
      <c r="P32" s="133"/>
      <c r="Q32" s="133"/>
      <c r="R32" s="133"/>
      <c r="S32" s="133"/>
    </row>
    <row r="33" spans="1:19" x14ac:dyDescent="0.25">
      <c r="A33" s="140">
        <v>199</v>
      </c>
      <c r="B33" s="40" t="s">
        <v>22</v>
      </c>
      <c r="C33" s="16">
        <v>60838.7</v>
      </c>
      <c r="D33" s="16">
        <v>0</v>
      </c>
      <c r="E33" s="16">
        <v>147087.5</v>
      </c>
      <c r="F33" s="16">
        <v>8200.7999999999993</v>
      </c>
      <c r="G33" s="16">
        <v>48537.5</v>
      </c>
      <c r="H33" s="16">
        <v>69332.800000000003</v>
      </c>
      <c r="I33" s="16">
        <v>48537.5</v>
      </c>
      <c r="J33" s="16">
        <v>58547.1</v>
      </c>
      <c r="K33" s="16">
        <f t="shared" si="1"/>
        <v>305001.2</v>
      </c>
      <c r="L33" s="141">
        <f t="shared" si="1"/>
        <v>136080.70000000001</v>
      </c>
      <c r="M33" s="133"/>
      <c r="N33" s="133"/>
      <c r="O33" s="133"/>
      <c r="P33" s="133"/>
      <c r="Q33" s="133"/>
      <c r="R33" s="133"/>
      <c r="S33" s="133"/>
    </row>
    <row r="34" spans="1:19" x14ac:dyDescent="0.25">
      <c r="A34" s="140">
        <v>211</v>
      </c>
      <c r="B34" s="40" t="s">
        <v>25</v>
      </c>
      <c r="C34" s="16">
        <v>37249</v>
      </c>
      <c r="D34" s="16">
        <v>0</v>
      </c>
      <c r="E34" s="16">
        <v>47931.75</v>
      </c>
      <c r="F34" s="16">
        <v>0</v>
      </c>
      <c r="G34" s="16">
        <v>47931.75</v>
      </c>
      <c r="H34" s="16">
        <v>59267.75</v>
      </c>
      <c r="I34" s="16">
        <v>37249</v>
      </c>
      <c r="J34" s="16">
        <v>51050.5</v>
      </c>
      <c r="K34" s="16">
        <f t="shared" si="1"/>
        <v>170361.5</v>
      </c>
      <c r="L34" s="141">
        <f>+D34+F34+H34+J34</f>
        <v>110318.25</v>
      </c>
      <c r="M34" s="133"/>
      <c r="N34" s="133"/>
      <c r="O34" s="133"/>
      <c r="P34" s="133"/>
      <c r="Q34" s="133"/>
      <c r="R34" s="133"/>
      <c r="S34" s="133"/>
    </row>
    <row r="35" spans="1:19" x14ac:dyDescent="0.25">
      <c r="A35" s="140">
        <v>232</v>
      </c>
      <c r="B35" s="40" t="s">
        <v>26</v>
      </c>
      <c r="C35" s="16">
        <v>0</v>
      </c>
      <c r="D35" s="16">
        <v>0</v>
      </c>
      <c r="E35" s="16">
        <v>86640</v>
      </c>
      <c r="F35" s="16">
        <v>0</v>
      </c>
      <c r="G35" s="16">
        <v>0</v>
      </c>
      <c r="H35" s="16">
        <v>0</v>
      </c>
      <c r="I35" s="16">
        <v>0</v>
      </c>
      <c r="J35" s="16">
        <v>0</v>
      </c>
      <c r="K35" s="16">
        <f t="shared" si="1"/>
        <v>86640</v>
      </c>
      <c r="L35" s="141">
        <f t="shared" si="1"/>
        <v>0</v>
      </c>
      <c r="M35" s="133"/>
      <c r="N35" s="133"/>
      <c r="O35" s="133"/>
      <c r="P35" s="133"/>
      <c r="Q35" s="133"/>
      <c r="R35" s="133"/>
      <c r="S35" s="133"/>
    </row>
    <row r="36" spans="1:19" x14ac:dyDescent="0.25">
      <c r="A36" s="140">
        <v>261</v>
      </c>
      <c r="B36" s="40" t="s">
        <v>27</v>
      </c>
      <c r="C36" s="16">
        <v>0</v>
      </c>
      <c r="D36" s="16">
        <v>0</v>
      </c>
      <c r="E36" s="16">
        <v>826396.92</v>
      </c>
      <c r="F36" s="16">
        <v>62510.51</v>
      </c>
      <c r="G36" s="16">
        <v>0</v>
      </c>
      <c r="H36" s="16">
        <v>64391.24</v>
      </c>
      <c r="I36" s="16">
        <v>0</v>
      </c>
      <c r="J36" s="16">
        <v>162057.62</v>
      </c>
      <c r="K36" s="16">
        <f t="shared" si="1"/>
        <v>826396.92</v>
      </c>
      <c r="L36" s="141">
        <f t="shared" si="1"/>
        <v>288959.37</v>
      </c>
      <c r="M36" s="133"/>
      <c r="N36" s="133"/>
      <c r="O36" s="133"/>
      <c r="P36" s="133"/>
      <c r="Q36" s="133"/>
      <c r="R36" s="133"/>
      <c r="S36" s="133"/>
    </row>
    <row r="37" spans="1:19" x14ac:dyDescent="0.25">
      <c r="A37" s="140">
        <v>262</v>
      </c>
      <c r="B37" s="40" t="s">
        <v>28</v>
      </c>
      <c r="C37" s="16">
        <v>7947.35</v>
      </c>
      <c r="D37" s="16">
        <v>0</v>
      </c>
      <c r="E37" s="16">
        <v>0</v>
      </c>
      <c r="F37" s="16">
        <v>0</v>
      </c>
      <c r="G37" s="16">
        <v>0</v>
      </c>
      <c r="H37" s="16">
        <v>0</v>
      </c>
      <c r="I37" s="16">
        <v>0</v>
      </c>
      <c r="J37" s="16">
        <v>0</v>
      </c>
      <c r="K37" s="16">
        <f t="shared" si="1"/>
        <v>7947.35</v>
      </c>
      <c r="L37" s="141">
        <f t="shared" si="1"/>
        <v>0</v>
      </c>
      <c r="M37" s="133"/>
      <c r="N37" s="133"/>
      <c r="O37" s="133"/>
      <c r="P37" s="133"/>
      <c r="Q37" s="133"/>
      <c r="R37" s="133"/>
      <c r="S37" s="133"/>
    </row>
    <row r="38" spans="1:19" x14ac:dyDescent="0.25">
      <c r="A38" s="140">
        <v>266</v>
      </c>
      <c r="B38" s="40" t="s">
        <v>29</v>
      </c>
      <c r="C38" s="16">
        <v>0</v>
      </c>
      <c r="D38" s="16">
        <v>0</v>
      </c>
      <c r="E38" s="16">
        <v>619212.26</v>
      </c>
      <c r="F38" s="16">
        <v>0</v>
      </c>
      <c r="G38" s="16">
        <v>0</v>
      </c>
      <c r="H38" s="16">
        <v>186614</v>
      </c>
      <c r="I38" s="16">
        <v>0</v>
      </c>
      <c r="J38" s="16">
        <v>131300</v>
      </c>
      <c r="K38" s="16">
        <f t="shared" si="1"/>
        <v>619212.26</v>
      </c>
      <c r="L38" s="141">
        <f t="shared" si="1"/>
        <v>317914</v>
      </c>
      <c r="M38" s="133"/>
      <c r="N38" s="133"/>
      <c r="O38" s="133"/>
      <c r="P38" s="133"/>
      <c r="Q38" s="133"/>
      <c r="R38" s="133"/>
      <c r="S38" s="133"/>
    </row>
    <row r="39" spans="1:19" x14ac:dyDescent="0.25">
      <c r="A39" s="140">
        <v>267</v>
      </c>
      <c r="B39" s="40" t="s">
        <v>30</v>
      </c>
      <c r="C39" s="16">
        <v>8994</v>
      </c>
      <c r="D39" s="16">
        <v>0</v>
      </c>
      <c r="E39" s="16">
        <v>0</v>
      </c>
      <c r="F39" s="16">
        <v>0</v>
      </c>
      <c r="G39" s="16">
        <v>0</v>
      </c>
      <c r="H39" s="16">
        <v>0</v>
      </c>
      <c r="I39" s="16">
        <v>0</v>
      </c>
      <c r="J39" s="16">
        <v>0</v>
      </c>
      <c r="K39" s="16">
        <f t="shared" si="1"/>
        <v>8994</v>
      </c>
      <c r="L39" s="141">
        <f t="shared" si="1"/>
        <v>0</v>
      </c>
      <c r="M39" s="133"/>
      <c r="N39" s="133"/>
      <c r="O39" s="133"/>
      <c r="P39" s="133"/>
      <c r="Q39" s="133"/>
      <c r="R39" s="133"/>
      <c r="S39" s="133"/>
    </row>
    <row r="40" spans="1:19" x14ac:dyDescent="0.25">
      <c r="A40" s="140">
        <v>268</v>
      </c>
      <c r="B40" s="40" t="s">
        <v>31</v>
      </c>
      <c r="C40" s="16">
        <v>0</v>
      </c>
      <c r="D40" s="16">
        <v>0</v>
      </c>
      <c r="E40" s="16">
        <v>78656.5</v>
      </c>
      <c r="F40" s="16">
        <v>0</v>
      </c>
      <c r="G40" s="16">
        <v>0</v>
      </c>
      <c r="H40" s="16">
        <v>54260</v>
      </c>
      <c r="I40" s="16">
        <v>0</v>
      </c>
      <c r="J40" s="16">
        <v>10270</v>
      </c>
      <c r="K40" s="16">
        <f t="shared" ref="K40:L48" si="2">+C40+E40+G40+I40</f>
        <v>78656.5</v>
      </c>
      <c r="L40" s="141">
        <f t="shared" si="2"/>
        <v>64530</v>
      </c>
      <c r="M40" s="133"/>
      <c r="N40" s="133"/>
      <c r="O40" s="133"/>
      <c r="P40" s="133"/>
      <c r="Q40" s="133"/>
      <c r="R40" s="133"/>
      <c r="S40" s="133"/>
    </row>
    <row r="41" spans="1:19" x14ac:dyDescent="0.25">
      <c r="A41" s="140">
        <v>269</v>
      </c>
      <c r="B41" s="40" t="s">
        <v>32</v>
      </c>
      <c r="C41" s="16">
        <v>9916.0499999999993</v>
      </c>
      <c r="D41" s="16">
        <v>0</v>
      </c>
      <c r="E41" s="16">
        <v>0</v>
      </c>
      <c r="F41" s="16">
        <v>0</v>
      </c>
      <c r="G41" s="16">
        <v>0</v>
      </c>
      <c r="H41" s="16">
        <v>0</v>
      </c>
      <c r="I41" s="16">
        <v>0</v>
      </c>
      <c r="J41" s="16">
        <v>0</v>
      </c>
      <c r="K41" s="16">
        <f t="shared" si="2"/>
        <v>9916.0499999999993</v>
      </c>
      <c r="L41" s="141">
        <f t="shared" si="2"/>
        <v>0</v>
      </c>
      <c r="M41" s="133"/>
      <c r="N41" s="133"/>
      <c r="O41" s="133"/>
      <c r="P41" s="133"/>
      <c r="Q41" s="133"/>
      <c r="R41" s="133"/>
      <c r="S41" s="133"/>
    </row>
    <row r="42" spans="1:19" x14ac:dyDescent="0.25">
      <c r="A42" s="140">
        <v>289</v>
      </c>
      <c r="B42" s="40" t="s">
        <v>33</v>
      </c>
      <c r="C42" s="16">
        <v>0</v>
      </c>
      <c r="D42" s="16">
        <v>0</v>
      </c>
      <c r="E42" s="16">
        <v>11237.5</v>
      </c>
      <c r="F42" s="16">
        <v>0</v>
      </c>
      <c r="G42" s="16">
        <v>0</v>
      </c>
      <c r="H42" s="16">
        <v>11237.5</v>
      </c>
      <c r="I42" s="16">
        <v>0</v>
      </c>
      <c r="J42" s="16">
        <v>0</v>
      </c>
      <c r="K42" s="16">
        <f t="shared" si="2"/>
        <v>11237.5</v>
      </c>
      <c r="L42" s="141">
        <f t="shared" si="2"/>
        <v>11237.5</v>
      </c>
      <c r="M42" s="133"/>
      <c r="N42" s="133"/>
      <c r="O42" s="133"/>
      <c r="P42" s="133"/>
      <c r="Q42" s="133"/>
      <c r="R42" s="133"/>
      <c r="S42" s="133"/>
    </row>
    <row r="43" spans="1:19" x14ac:dyDescent="0.25">
      <c r="A43" s="140">
        <v>292</v>
      </c>
      <c r="B43" s="40" t="s">
        <v>34</v>
      </c>
      <c r="C43" s="16">
        <v>0</v>
      </c>
      <c r="D43" s="16">
        <v>0</v>
      </c>
      <c r="E43" s="16">
        <v>149896.79</v>
      </c>
      <c r="F43" s="16">
        <v>0</v>
      </c>
      <c r="G43" s="16">
        <v>0</v>
      </c>
      <c r="H43" s="16">
        <v>99135.15</v>
      </c>
      <c r="I43" s="16">
        <v>0</v>
      </c>
      <c r="J43" s="16">
        <v>7095</v>
      </c>
      <c r="K43" s="16">
        <f t="shared" si="2"/>
        <v>149896.79</v>
      </c>
      <c r="L43" s="141">
        <f t="shared" si="2"/>
        <v>106230.15</v>
      </c>
      <c r="M43" s="133"/>
      <c r="N43" s="133"/>
      <c r="O43" s="133"/>
      <c r="P43" s="133"/>
      <c r="Q43" s="133"/>
      <c r="R43" s="133"/>
      <c r="S43" s="133"/>
    </row>
    <row r="44" spans="1:19" x14ac:dyDescent="0.25">
      <c r="A44" s="140">
        <v>295</v>
      </c>
      <c r="B44" s="40" t="s">
        <v>35</v>
      </c>
      <c r="C44" s="16">
        <v>0</v>
      </c>
      <c r="D44" s="16">
        <v>0</v>
      </c>
      <c r="E44" s="16">
        <v>3038004.73</v>
      </c>
      <c r="F44" s="16">
        <v>0</v>
      </c>
      <c r="G44" s="16">
        <v>0</v>
      </c>
      <c r="H44" s="16">
        <v>651275.76</v>
      </c>
      <c r="I44" s="16">
        <v>0</v>
      </c>
      <c r="J44" s="16">
        <v>461151.65</v>
      </c>
      <c r="K44" s="16">
        <f t="shared" si="2"/>
        <v>3038004.73</v>
      </c>
      <c r="L44" s="141">
        <f t="shared" si="2"/>
        <v>1112427.4100000001</v>
      </c>
      <c r="M44" s="133"/>
      <c r="N44" s="133"/>
      <c r="O44" s="133"/>
      <c r="P44" s="133"/>
      <c r="Q44" s="133"/>
      <c r="R44" s="133"/>
      <c r="S44" s="133"/>
    </row>
    <row r="45" spans="1:19" x14ac:dyDescent="0.25">
      <c r="A45" s="140">
        <v>297</v>
      </c>
      <c r="B45" s="40" t="s">
        <v>36</v>
      </c>
      <c r="C45" s="16">
        <v>10000</v>
      </c>
      <c r="D45" s="16">
        <v>0</v>
      </c>
      <c r="E45" s="16">
        <v>8945.44</v>
      </c>
      <c r="F45" s="16">
        <v>0</v>
      </c>
      <c r="G45" s="16">
        <v>0</v>
      </c>
      <c r="H45" s="16">
        <v>0</v>
      </c>
      <c r="I45" s="16">
        <v>0</v>
      </c>
      <c r="J45" s="16">
        <v>16586.2</v>
      </c>
      <c r="K45" s="16">
        <f t="shared" si="2"/>
        <v>18945.440000000002</v>
      </c>
      <c r="L45" s="141">
        <f t="shared" si="2"/>
        <v>16586.2</v>
      </c>
      <c r="M45" s="133"/>
      <c r="N45" s="133"/>
      <c r="O45" s="133"/>
      <c r="P45" s="133"/>
      <c r="Q45" s="133"/>
      <c r="R45" s="133"/>
      <c r="S45" s="133"/>
    </row>
    <row r="46" spans="1:19" x14ac:dyDescent="0.25">
      <c r="A46" s="140">
        <v>298</v>
      </c>
      <c r="B46" s="40" t="s">
        <v>37</v>
      </c>
      <c r="C46" s="16">
        <v>33333.33</v>
      </c>
      <c r="D46" s="16">
        <v>0</v>
      </c>
      <c r="E46" s="16">
        <f>33333.33+9801.67</f>
        <v>43135</v>
      </c>
      <c r="F46" s="16">
        <v>0</v>
      </c>
      <c r="G46" s="16">
        <v>33333.33</v>
      </c>
      <c r="H46" s="16">
        <v>12500</v>
      </c>
      <c r="I46" s="16">
        <v>33333.33</v>
      </c>
      <c r="J46" s="16">
        <v>73419.55</v>
      </c>
      <c r="K46" s="16">
        <f t="shared" si="2"/>
        <v>143134.99</v>
      </c>
      <c r="L46" s="141">
        <f t="shared" si="2"/>
        <v>85919.55</v>
      </c>
      <c r="M46" s="133"/>
      <c r="N46" s="133"/>
      <c r="O46" s="133"/>
      <c r="P46" s="133"/>
      <c r="Q46" s="133"/>
      <c r="R46" s="133"/>
      <c r="S46" s="133"/>
    </row>
    <row r="47" spans="1:19" x14ac:dyDescent="0.25">
      <c r="A47" s="140">
        <v>299</v>
      </c>
      <c r="B47" s="40" t="s">
        <v>38</v>
      </c>
      <c r="C47" s="16">
        <v>19097.080000000002</v>
      </c>
      <c r="D47" s="16">
        <v>0</v>
      </c>
      <c r="E47" s="16">
        <v>19097.080000000002</v>
      </c>
      <c r="F47" s="16">
        <v>0</v>
      </c>
      <c r="G47" s="16">
        <v>19097.080000000002</v>
      </c>
      <c r="H47" s="16">
        <v>0</v>
      </c>
      <c r="I47" s="16">
        <v>19097.080000000002</v>
      </c>
      <c r="J47" s="16">
        <v>11561.43</v>
      </c>
      <c r="K47" s="16">
        <f t="shared" si="2"/>
        <v>76388.320000000007</v>
      </c>
      <c r="L47" s="141">
        <f t="shared" si="2"/>
        <v>11561.43</v>
      </c>
      <c r="M47" s="133"/>
      <c r="N47" s="133"/>
      <c r="O47" s="133"/>
      <c r="P47" s="133"/>
      <c r="Q47" s="133"/>
      <c r="R47" s="133"/>
      <c r="S47" s="133"/>
    </row>
    <row r="48" spans="1:19" ht="15.75" thickBot="1" x14ac:dyDescent="0.3">
      <c r="A48" s="257">
        <v>323</v>
      </c>
      <c r="B48" s="191" t="s">
        <v>141</v>
      </c>
      <c r="C48" s="192">
        <v>0</v>
      </c>
      <c r="D48" s="192">
        <v>0</v>
      </c>
      <c r="E48" s="192">
        <v>0</v>
      </c>
      <c r="F48" s="192">
        <v>0</v>
      </c>
      <c r="G48" s="192">
        <v>0</v>
      </c>
      <c r="H48" s="192">
        <v>0</v>
      </c>
      <c r="I48" s="192">
        <v>0</v>
      </c>
      <c r="J48" s="192">
        <v>0</v>
      </c>
      <c r="K48" s="192">
        <f t="shared" si="2"/>
        <v>0</v>
      </c>
      <c r="L48" s="193">
        <f t="shared" si="2"/>
        <v>0</v>
      </c>
      <c r="M48" s="133"/>
      <c r="N48" s="133"/>
      <c r="O48" s="133"/>
      <c r="P48" s="133"/>
      <c r="Q48" s="133"/>
      <c r="R48" s="133"/>
      <c r="S48" s="133"/>
    </row>
    <row r="49" spans="1:19" ht="16.5" thickBot="1" x14ac:dyDescent="0.35">
      <c r="A49" s="194"/>
      <c r="B49" s="20" t="s">
        <v>151</v>
      </c>
      <c r="C49" s="195">
        <f>SUM(C23:C48)</f>
        <v>551427.16999999993</v>
      </c>
      <c r="D49" s="195">
        <f t="shared" ref="D49:J49" si="3">SUM(D23:D48)</f>
        <v>0</v>
      </c>
      <c r="E49" s="195">
        <f t="shared" si="3"/>
        <v>5633937.5600000005</v>
      </c>
      <c r="F49" s="195">
        <f t="shared" si="3"/>
        <v>135617.67000000001</v>
      </c>
      <c r="G49" s="195">
        <f t="shared" si="3"/>
        <v>848726.37999999989</v>
      </c>
      <c r="H49" s="195">
        <f t="shared" si="3"/>
        <v>1618801.75</v>
      </c>
      <c r="I49" s="195">
        <f t="shared" si="3"/>
        <v>606473.62999999989</v>
      </c>
      <c r="J49" s="195">
        <f t="shared" si="3"/>
        <v>1614363.41</v>
      </c>
      <c r="K49" s="195">
        <f>SUM(K23:K48)</f>
        <v>7640564.7400000012</v>
      </c>
      <c r="L49" s="196">
        <f>SUM(L23:L48)</f>
        <v>3368782.83</v>
      </c>
      <c r="M49" s="133"/>
      <c r="N49" s="133"/>
      <c r="O49" s="133"/>
      <c r="P49" s="133"/>
      <c r="Q49" s="133"/>
      <c r="R49" s="133"/>
      <c r="S49" s="133"/>
    </row>
    <row r="50" spans="1:19" ht="16.5" thickBot="1" x14ac:dyDescent="0.35">
      <c r="A50" s="197"/>
      <c r="B50" s="119" t="s">
        <v>52</v>
      </c>
      <c r="C50" s="198">
        <f t="shared" ref="C50:L50" si="4">+C49+C20</f>
        <v>3912575.64</v>
      </c>
      <c r="D50" s="195">
        <f t="shared" si="4"/>
        <v>2939970.14</v>
      </c>
      <c r="E50" s="195">
        <f t="shared" si="4"/>
        <v>8995086.0300000012</v>
      </c>
      <c r="F50" s="195">
        <f t="shared" si="4"/>
        <v>3049624.06</v>
      </c>
      <c r="G50" s="195">
        <f t="shared" si="4"/>
        <v>4209874.8499999996</v>
      </c>
      <c r="H50" s="195">
        <f t="shared" si="4"/>
        <v>5643691.3300000001</v>
      </c>
      <c r="I50" s="195">
        <f t="shared" si="4"/>
        <v>3967622.1</v>
      </c>
      <c r="J50" s="195">
        <f t="shared" si="4"/>
        <v>4902251.4400000004</v>
      </c>
      <c r="K50" s="195">
        <f t="shared" si="4"/>
        <v>21085158.620000001</v>
      </c>
      <c r="L50" s="196">
        <f t="shared" si="4"/>
        <v>16535536.969999999</v>
      </c>
    </row>
    <row r="51" spans="1:19" x14ac:dyDescent="0.25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</row>
    <row r="52" spans="1:19" x14ac:dyDescent="0.25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</row>
    <row r="53" spans="1:19" x14ac:dyDescent="0.25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</row>
    <row r="54" spans="1:19" x14ac:dyDescent="0.25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</row>
    <row r="55" spans="1:19" x14ac:dyDescent="0.25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</row>
    <row r="56" spans="1:19" ht="16.5" customHeight="1" thickBot="1" x14ac:dyDescent="0.3">
      <c r="A56" s="371" t="s">
        <v>152</v>
      </c>
      <c r="B56" s="371"/>
      <c r="C56" s="371"/>
      <c r="D56" s="371"/>
      <c r="E56" s="371"/>
      <c r="F56" s="371"/>
      <c r="G56" s="371"/>
      <c r="H56" s="371"/>
      <c r="I56" s="371"/>
      <c r="J56" s="371"/>
      <c r="K56" s="371"/>
      <c r="L56" s="371"/>
    </row>
    <row r="57" spans="1:19" ht="16.5" customHeight="1" thickBot="1" x14ac:dyDescent="0.35">
      <c r="A57" s="23" t="s">
        <v>4</v>
      </c>
      <c r="B57" s="24" t="str">
        <f>+B15</f>
        <v>CATEGORIA DEL GASTO DE FUNCIONAMIENTO</v>
      </c>
      <c r="C57" s="338" t="s">
        <v>41</v>
      </c>
      <c r="D57" s="339"/>
      <c r="E57" s="338" t="s">
        <v>42</v>
      </c>
      <c r="F57" s="339"/>
      <c r="G57" s="338" t="s">
        <v>43</v>
      </c>
      <c r="H57" s="339"/>
      <c r="I57" s="338" t="s">
        <v>44</v>
      </c>
      <c r="J57" s="340"/>
      <c r="K57" s="341" t="s">
        <v>10</v>
      </c>
      <c r="L57" s="342"/>
    </row>
    <row r="58" spans="1:19" ht="15.75" customHeight="1" x14ac:dyDescent="0.3">
      <c r="A58" s="199"/>
      <c r="B58" s="200"/>
      <c r="C58" s="258" t="s">
        <v>145</v>
      </c>
      <c r="D58" s="258" t="s">
        <v>146</v>
      </c>
      <c r="E58" s="258" t="s">
        <v>145</v>
      </c>
      <c r="F58" s="258" t="s">
        <v>146</v>
      </c>
      <c r="G58" s="258" t="s">
        <v>145</v>
      </c>
      <c r="H58" s="258" t="s">
        <v>146</v>
      </c>
      <c r="I58" s="258" t="s">
        <v>145</v>
      </c>
      <c r="J58" s="258" t="s">
        <v>146</v>
      </c>
      <c r="K58" s="258" t="s">
        <v>145</v>
      </c>
      <c r="L58" s="259" t="s">
        <v>146</v>
      </c>
    </row>
    <row r="59" spans="1:19" ht="15.75" customHeight="1" x14ac:dyDescent="0.3">
      <c r="A59" s="150" t="s">
        <v>124</v>
      </c>
      <c r="B59" s="10" t="s">
        <v>13</v>
      </c>
      <c r="C59" s="13"/>
      <c r="D59" s="13"/>
      <c r="E59" s="13"/>
      <c r="F59" s="13"/>
      <c r="G59" s="13"/>
      <c r="H59" s="13"/>
      <c r="I59" s="13"/>
      <c r="J59" s="13"/>
      <c r="K59" s="13"/>
      <c r="L59" s="138"/>
    </row>
    <row r="60" spans="1:19" ht="15.75" customHeight="1" x14ac:dyDescent="0.3">
      <c r="A60" s="150"/>
      <c r="B60" s="10" t="s">
        <v>147</v>
      </c>
      <c r="C60" s="13">
        <v>3361148.47</v>
      </c>
      <c r="D60" s="13">
        <v>2940365.11</v>
      </c>
      <c r="E60" s="13">
        <v>3361148.47</v>
      </c>
      <c r="F60" s="13">
        <v>3011624.06</v>
      </c>
      <c r="G60" s="13">
        <v>6070495.4699999997</v>
      </c>
      <c r="H60" s="13">
        <v>3028479</v>
      </c>
      <c r="I60" s="13">
        <v>3361148.47</v>
      </c>
      <c r="J60" s="13">
        <v>3015901.35</v>
      </c>
      <c r="K60" s="13">
        <f>+C60+E60+G60+I60</f>
        <v>16153940.880000001</v>
      </c>
      <c r="L60" s="138">
        <f>+D60+F60+H60+J60</f>
        <v>11996369.52</v>
      </c>
    </row>
    <row r="61" spans="1:19" ht="15.75" customHeight="1" x14ac:dyDescent="0.3">
      <c r="A61" s="150"/>
      <c r="B61" s="10" t="s">
        <v>153</v>
      </c>
      <c r="C61" s="13"/>
      <c r="D61" s="13"/>
      <c r="E61" s="13"/>
      <c r="F61" s="13"/>
      <c r="G61" s="13"/>
      <c r="H61" s="13">
        <v>2668116.4</v>
      </c>
      <c r="I61" s="13"/>
      <c r="J61" s="13">
        <v>0</v>
      </c>
      <c r="K61" s="13"/>
      <c r="L61" s="138">
        <f>+D61+F61+H61+J61</f>
        <v>2668116.4</v>
      </c>
    </row>
    <row r="62" spans="1:19" ht="15.75" customHeight="1" x14ac:dyDescent="0.3">
      <c r="A62" s="150"/>
      <c r="B62" s="10" t="s">
        <v>148</v>
      </c>
      <c r="C62" s="13"/>
      <c r="D62" s="13">
        <v>360102.28</v>
      </c>
      <c r="E62" s="13"/>
      <c r="F62" s="13">
        <v>369024.16</v>
      </c>
      <c r="G62" s="13"/>
      <c r="H62" s="13">
        <v>0</v>
      </c>
      <c r="I62" s="13"/>
      <c r="J62" s="13">
        <v>739957.97</v>
      </c>
      <c r="K62" s="13"/>
      <c r="L62" s="138">
        <f>+D62+F62+H62+J62</f>
        <v>1469084.41</v>
      </c>
    </row>
    <row r="63" spans="1:19" ht="15.75" customHeight="1" x14ac:dyDescent="0.3">
      <c r="A63" s="150"/>
      <c r="B63" s="10" t="s">
        <v>125</v>
      </c>
      <c r="C63" s="13">
        <f>SUM(C60:C62)</f>
        <v>3361148.47</v>
      </c>
      <c r="D63" s="13">
        <f t="shared" ref="D63:J63" si="5">SUM(D60:D62)</f>
        <v>3300467.3899999997</v>
      </c>
      <c r="E63" s="13">
        <f t="shared" si="5"/>
        <v>3361148.47</v>
      </c>
      <c r="F63" s="13">
        <f t="shared" si="5"/>
        <v>3380648.22</v>
      </c>
      <c r="G63" s="13">
        <f t="shared" si="5"/>
        <v>6070495.4699999997</v>
      </c>
      <c r="H63" s="13">
        <f t="shared" si="5"/>
        <v>5696595.4000000004</v>
      </c>
      <c r="I63" s="13">
        <f t="shared" si="5"/>
        <v>3361148.47</v>
      </c>
      <c r="J63" s="13">
        <f t="shared" si="5"/>
        <v>3755859.3200000003</v>
      </c>
      <c r="K63" s="13">
        <f>SUM(K60:K62)</f>
        <v>16153940.880000001</v>
      </c>
      <c r="L63" s="138">
        <f>SUM(L60:L62)</f>
        <v>16133570.33</v>
      </c>
    </row>
    <row r="64" spans="1:19" ht="15.75" customHeight="1" x14ac:dyDescent="0.3">
      <c r="A64" s="9"/>
      <c r="B64" s="10"/>
      <c r="C64" s="9"/>
      <c r="D64" s="9"/>
      <c r="E64" s="9"/>
      <c r="F64" s="12"/>
      <c r="G64" s="12"/>
      <c r="H64" s="12"/>
      <c r="I64" s="12"/>
      <c r="J64" s="12"/>
      <c r="K64" s="11"/>
      <c r="L64" s="139"/>
    </row>
    <row r="65" spans="1:12" ht="15.75" customHeight="1" x14ac:dyDescent="0.3">
      <c r="A65" s="9"/>
      <c r="B65" s="10" t="s">
        <v>149</v>
      </c>
      <c r="C65" s="13"/>
      <c r="D65" s="13"/>
      <c r="E65" s="13"/>
      <c r="F65" s="13"/>
      <c r="G65" s="13"/>
      <c r="H65" s="13"/>
      <c r="I65" s="13"/>
      <c r="J65" s="13"/>
      <c r="K65" s="13"/>
      <c r="L65" s="138"/>
    </row>
    <row r="66" spans="1:12" ht="15" customHeight="1" x14ac:dyDescent="0.25">
      <c r="A66" s="14">
        <v>111</v>
      </c>
      <c r="B66" s="40" t="s">
        <v>15</v>
      </c>
      <c r="C66" s="16">
        <v>88000</v>
      </c>
      <c r="D66" s="16">
        <v>97538.98</v>
      </c>
      <c r="E66" s="16">
        <v>88000</v>
      </c>
      <c r="F66" s="16">
        <v>107910.41</v>
      </c>
      <c r="G66" s="16">
        <v>88000</v>
      </c>
      <c r="H66" s="16">
        <v>101929.93</v>
      </c>
      <c r="I66" s="16">
        <v>88000</v>
      </c>
      <c r="J66" s="16">
        <v>100438.7</v>
      </c>
      <c r="K66" s="16">
        <f>+C66+E66+G66+I66</f>
        <v>352000</v>
      </c>
      <c r="L66" s="141">
        <f>+D66+F66+H66+J66</f>
        <v>407818.02</v>
      </c>
    </row>
    <row r="67" spans="1:12" ht="15" customHeight="1" x14ac:dyDescent="0.25">
      <c r="A67" s="14">
        <v>113</v>
      </c>
      <c r="B67" s="201" t="s">
        <v>150</v>
      </c>
      <c r="C67" s="16">
        <v>11585.06</v>
      </c>
      <c r="D67" s="16">
        <v>11401.8</v>
      </c>
      <c r="E67" s="16">
        <v>11585.06</v>
      </c>
      <c r="F67" s="16">
        <v>11464.57</v>
      </c>
      <c r="G67" s="16">
        <v>11585.06</v>
      </c>
      <c r="H67" s="16">
        <v>11458.71</v>
      </c>
      <c r="I67" s="16">
        <v>11585.06</v>
      </c>
      <c r="J67" s="16">
        <v>11479.01</v>
      </c>
      <c r="K67" s="16">
        <f t="shared" ref="K67:L76" si="6">+C67+E67+G67+I67</f>
        <v>46340.24</v>
      </c>
      <c r="L67" s="141">
        <f t="shared" si="6"/>
        <v>45804.090000000004</v>
      </c>
    </row>
    <row r="68" spans="1:12" ht="15" customHeight="1" x14ac:dyDescent="0.25">
      <c r="A68" s="14">
        <v>122</v>
      </c>
      <c r="B68" s="40" t="s">
        <v>17</v>
      </c>
      <c r="C68" s="16">
        <v>0</v>
      </c>
      <c r="D68" s="16">
        <v>11495</v>
      </c>
      <c r="E68" s="16">
        <v>0</v>
      </c>
      <c r="F68" s="16">
        <v>4070</v>
      </c>
      <c r="G68" s="16">
        <v>0</v>
      </c>
      <c r="H68" s="16">
        <v>2343</v>
      </c>
      <c r="I68" s="16">
        <v>0</v>
      </c>
      <c r="J68" s="16">
        <v>0</v>
      </c>
      <c r="K68" s="16">
        <f t="shared" si="6"/>
        <v>0</v>
      </c>
      <c r="L68" s="141">
        <f t="shared" si="6"/>
        <v>17908</v>
      </c>
    </row>
    <row r="69" spans="1:12" ht="15" customHeight="1" x14ac:dyDescent="0.25">
      <c r="A69" s="140">
        <v>163</v>
      </c>
      <c r="B69" s="15" t="s">
        <v>18</v>
      </c>
      <c r="C69" s="16">
        <f>35375+50000</f>
        <v>85375</v>
      </c>
      <c r="D69" s="16">
        <v>68707</v>
      </c>
      <c r="E69" s="16">
        <f>18575+50000</f>
        <v>68575</v>
      </c>
      <c r="F69" s="16">
        <v>53647.66</v>
      </c>
      <c r="G69" s="16">
        <f>176415+50000</f>
        <v>226415</v>
      </c>
      <c r="H69" s="16">
        <v>53986</v>
      </c>
      <c r="I69" s="16">
        <v>50000</v>
      </c>
      <c r="J69" s="16">
        <v>89559.56</v>
      </c>
      <c r="K69" s="16">
        <f t="shared" si="6"/>
        <v>430365</v>
      </c>
      <c r="L69" s="141">
        <f t="shared" si="6"/>
        <v>265900.21999999997</v>
      </c>
    </row>
    <row r="70" spans="1:12" ht="27" customHeight="1" x14ac:dyDescent="0.25">
      <c r="A70" s="140">
        <v>168</v>
      </c>
      <c r="B70" s="126" t="s">
        <v>136</v>
      </c>
      <c r="C70" s="16">
        <v>0</v>
      </c>
      <c r="D70" s="16">
        <v>0</v>
      </c>
      <c r="E70" s="16">
        <v>0</v>
      </c>
      <c r="F70" s="16">
        <v>0</v>
      </c>
      <c r="G70" s="16">
        <v>0</v>
      </c>
      <c r="H70" s="16">
        <v>0</v>
      </c>
      <c r="I70" s="16">
        <v>0</v>
      </c>
      <c r="J70" s="16">
        <v>0</v>
      </c>
      <c r="K70" s="16">
        <f>+C70+E70+G70+I70</f>
        <v>0</v>
      </c>
      <c r="L70" s="141">
        <f>+D70+F70+H70+J70</f>
        <v>0</v>
      </c>
    </row>
    <row r="71" spans="1:12" ht="15" customHeight="1" x14ac:dyDescent="0.25">
      <c r="A71" s="140">
        <v>169</v>
      </c>
      <c r="B71" s="15" t="s">
        <v>137</v>
      </c>
      <c r="C71" s="16">
        <v>14550</v>
      </c>
      <c r="D71" s="16">
        <v>0</v>
      </c>
      <c r="E71" s="16">
        <v>0</v>
      </c>
      <c r="F71" s="16">
        <v>0</v>
      </c>
      <c r="G71" s="16">
        <v>0</v>
      </c>
      <c r="H71" s="16">
        <v>13150</v>
      </c>
      <c r="I71" s="16">
        <v>0</v>
      </c>
      <c r="J71" s="16">
        <v>0</v>
      </c>
      <c r="K71" s="16">
        <f t="shared" si="6"/>
        <v>14550</v>
      </c>
      <c r="L71" s="141">
        <f t="shared" si="6"/>
        <v>13150</v>
      </c>
    </row>
    <row r="72" spans="1:12" ht="15" customHeight="1" x14ac:dyDescent="0.25">
      <c r="A72" s="140">
        <v>171</v>
      </c>
      <c r="B72" s="15" t="s">
        <v>138</v>
      </c>
      <c r="C72" s="16">
        <v>1320</v>
      </c>
      <c r="D72" s="16">
        <v>6852.5</v>
      </c>
      <c r="E72" s="16">
        <v>1320</v>
      </c>
      <c r="F72" s="16">
        <v>1200</v>
      </c>
      <c r="G72" s="16">
        <v>8140</v>
      </c>
      <c r="H72" s="16">
        <v>1200</v>
      </c>
      <c r="I72" s="16">
        <v>1320</v>
      </c>
      <c r="J72" s="16">
        <v>1200</v>
      </c>
      <c r="K72" s="16">
        <f t="shared" si="6"/>
        <v>12100</v>
      </c>
      <c r="L72" s="141">
        <f t="shared" si="6"/>
        <v>10452.5</v>
      </c>
    </row>
    <row r="73" spans="1:12" ht="15" customHeight="1" x14ac:dyDescent="0.25">
      <c r="A73" s="140">
        <v>174</v>
      </c>
      <c r="B73" s="15" t="s">
        <v>19</v>
      </c>
      <c r="C73" s="16">
        <v>29765.66</v>
      </c>
      <c r="D73" s="16">
        <v>7115.66</v>
      </c>
      <c r="E73" s="16">
        <v>7265.66</v>
      </c>
      <c r="F73" s="16">
        <v>7115.66</v>
      </c>
      <c r="G73" s="16">
        <v>7265.66</v>
      </c>
      <c r="H73" s="16">
        <v>8465.66</v>
      </c>
      <c r="I73" s="16">
        <v>7265.66</v>
      </c>
      <c r="J73" s="16">
        <v>7115.66</v>
      </c>
      <c r="K73" s="16">
        <f t="shared" si="6"/>
        <v>51562.64</v>
      </c>
      <c r="L73" s="141">
        <f t="shared" si="6"/>
        <v>29812.639999999999</v>
      </c>
    </row>
    <row r="74" spans="1:12" ht="15" customHeight="1" x14ac:dyDescent="0.25">
      <c r="A74" s="140">
        <v>182</v>
      </c>
      <c r="B74" s="15" t="s">
        <v>20</v>
      </c>
      <c r="C74" s="16">
        <v>296886</v>
      </c>
      <c r="D74" s="16">
        <v>333329</v>
      </c>
      <c r="E74" s="16">
        <v>277686</v>
      </c>
      <c r="F74" s="16">
        <v>281256</v>
      </c>
      <c r="G74" s="16">
        <v>270486</v>
      </c>
      <c r="H74" s="16">
        <v>328677</v>
      </c>
      <c r="I74" s="16">
        <v>281886</v>
      </c>
      <c r="J74" s="16">
        <v>292049</v>
      </c>
      <c r="K74" s="16">
        <f t="shared" si="6"/>
        <v>1126944</v>
      </c>
      <c r="L74" s="141">
        <f t="shared" si="6"/>
        <v>1235311</v>
      </c>
    </row>
    <row r="75" spans="1:12" ht="15" customHeight="1" x14ac:dyDescent="0.25">
      <c r="A75" s="140">
        <v>197</v>
      </c>
      <c r="B75" s="40" t="s">
        <v>21</v>
      </c>
      <c r="C75" s="16">
        <v>38400</v>
      </c>
      <c r="D75" s="16">
        <v>0</v>
      </c>
      <c r="E75" s="16">
        <v>0</v>
      </c>
      <c r="F75" s="16">
        <v>0</v>
      </c>
      <c r="G75" s="16">
        <v>0</v>
      </c>
      <c r="H75" s="16">
        <v>0</v>
      </c>
      <c r="I75" s="16">
        <v>0</v>
      </c>
      <c r="J75" s="16">
        <v>0</v>
      </c>
      <c r="K75" s="16">
        <f t="shared" si="6"/>
        <v>38400</v>
      </c>
      <c r="L75" s="141">
        <f t="shared" si="6"/>
        <v>0</v>
      </c>
    </row>
    <row r="76" spans="1:12" ht="15" customHeight="1" x14ac:dyDescent="0.25">
      <c r="A76" s="140">
        <v>199</v>
      </c>
      <c r="B76" s="40" t="s">
        <v>22</v>
      </c>
      <c r="C76" s="16">
        <v>50789</v>
      </c>
      <c r="D76" s="114">
        <v>65496.54</v>
      </c>
      <c r="E76" s="16">
        <v>52839.199999999997</v>
      </c>
      <c r="F76" s="114">
        <v>63814.1</v>
      </c>
      <c r="G76" s="16">
        <v>94489</v>
      </c>
      <c r="H76" s="114">
        <v>62879.9</v>
      </c>
      <c r="I76" s="16">
        <v>50789</v>
      </c>
      <c r="J76" s="114">
        <v>63494.2</v>
      </c>
      <c r="K76" s="114">
        <f t="shared" si="6"/>
        <v>248906.2</v>
      </c>
      <c r="L76" s="202">
        <f t="shared" si="6"/>
        <v>255684.74</v>
      </c>
    </row>
    <row r="77" spans="1:12" ht="15" customHeight="1" x14ac:dyDescent="0.25">
      <c r="A77" s="140">
        <v>211</v>
      </c>
      <c r="B77" s="40" t="s">
        <v>25</v>
      </c>
      <c r="C77" s="16">
        <v>47931.75</v>
      </c>
      <c r="D77" s="16">
        <v>52824.75</v>
      </c>
      <c r="E77" s="16">
        <v>47931.75</v>
      </c>
      <c r="F77" s="16">
        <v>57095.75</v>
      </c>
      <c r="G77" s="16">
        <v>47931.75</v>
      </c>
      <c r="H77" s="16">
        <v>25463</v>
      </c>
      <c r="I77" s="16">
        <v>28698.25</v>
      </c>
      <c r="J77" s="16">
        <v>12343.25</v>
      </c>
      <c r="K77" s="16">
        <f>+C77+E77+G77+I77</f>
        <v>172493.5</v>
      </c>
      <c r="L77" s="141">
        <f>+D77+F77+H77+J77</f>
        <v>147726.75</v>
      </c>
    </row>
    <row r="78" spans="1:12" ht="15" customHeight="1" x14ac:dyDescent="0.25">
      <c r="A78" s="140">
        <v>232</v>
      </c>
      <c r="B78" s="15" t="s">
        <v>26</v>
      </c>
      <c r="C78" s="16">
        <v>86640</v>
      </c>
      <c r="D78" s="16">
        <v>0</v>
      </c>
      <c r="E78" s="16">
        <v>0</v>
      </c>
      <c r="F78" s="16">
        <v>20798</v>
      </c>
      <c r="G78" s="16">
        <v>0</v>
      </c>
      <c r="H78" s="16">
        <v>0</v>
      </c>
      <c r="I78" s="16">
        <v>0</v>
      </c>
      <c r="J78" s="16">
        <v>45825</v>
      </c>
      <c r="K78" s="16">
        <f t="shared" ref="K78:L91" si="7">+C78+E78+G78+I78</f>
        <v>86640</v>
      </c>
      <c r="L78" s="141">
        <f t="shared" si="7"/>
        <v>66623</v>
      </c>
    </row>
    <row r="79" spans="1:12" ht="15" customHeight="1" x14ac:dyDescent="0.25">
      <c r="A79" s="140">
        <v>261</v>
      </c>
      <c r="B79" s="15" t="s">
        <v>27</v>
      </c>
      <c r="C79" s="16">
        <v>0</v>
      </c>
      <c r="D79" s="16">
        <v>64332.02</v>
      </c>
      <c r="E79" s="16">
        <v>0</v>
      </c>
      <c r="F79" s="16">
        <v>0</v>
      </c>
      <c r="G79" s="16">
        <v>0</v>
      </c>
      <c r="H79" s="16">
        <v>109281.64</v>
      </c>
      <c r="I79" s="16">
        <v>0</v>
      </c>
      <c r="J79" s="16">
        <v>20458.96</v>
      </c>
      <c r="K79" s="16">
        <f t="shared" si="7"/>
        <v>0</v>
      </c>
      <c r="L79" s="141">
        <f t="shared" si="7"/>
        <v>194072.62</v>
      </c>
    </row>
    <row r="80" spans="1:12" ht="15" customHeight="1" x14ac:dyDescent="0.25">
      <c r="A80" s="140">
        <v>262</v>
      </c>
      <c r="B80" s="15" t="s">
        <v>28</v>
      </c>
      <c r="C80" s="16">
        <v>0</v>
      </c>
      <c r="D80" s="16">
        <v>0</v>
      </c>
      <c r="E80" s="16">
        <v>0</v>
      </c>
      <c r="F80" s="16">
        <v>0</v>
      </c>
      <c r="G80" s="16">
        <v>0</v>
      </c>
      <c r="H80" s="16">
        <v>0</v>
      </c>
      <c r="I80" s="16">
        <v>0</v>
      </c>
      <c r="J80" s="16">
        <v>7947.35</v>
      </c>
      <c r="K80" s="16">
        <f t="shared" si="7"/>
        <v>0</v>
      </c>
      <c r="L80" s="141">
        <f t="shared" si="7"/>
        <v>7947.35</v>
      </c>
    </row>
    <row r="81" spans="1:12" ht="15" customHeight="1" x14ac:dyDescent="0.25">
      <c r="A81" s="140">
        <v>266</v>
      </c>
      <c r="B81" s="15" t="s">
        <v>29</v>
      </c>
      <c r="C81" s="16">
        <v>810000</v>
      </c>
      <c r="D81" s="16">
        <v>4050</v>
      </c>
      <c r="E81" s="16">
        <v>0</v>
      </c>
      <c r="F81" s="16">
        <v>816961.68</v>
      </c>
      <c r="G81" s="16">
        <v>0</v>
      </c>
      <c r="H81" s="16">
        <v>36650</v>
      </c>
      <c r="I81" s="16">
        <v>0</v>
      </c>
      <c r="J81" s="16">
        <v>48691.5</v>
      </c>
      <c r="K81" s="16">
        <f t="shared" si="7"/>
        <v>810000</v>
      </c>
      <c r="L81" s="141">
        <f t="shared" si="7"/>
        <v>906353.18</v>
      </c>
    </row>
    <row r="82" spans="1:12" ht="15" customHeight="1" x14ac:dyDescent="0.25">
      <c r="A82" s="140">
        <v>267</v>
      </c>
      <c r="B82" s="15" t="s">
        <v>30</v>
      </c>
      <c r="C82" s="16">
        <v>0</v>
      </c>
      <c r="D82" s="16">
        <v>0</v>
      </c>
      <c r="E82" s="16">
        <v>0</v>
      </c>
      <c r="F82" s="16">
        <v>0</v>
      </c>
      <c r="G82" s="16">
        <v>0</v>
      </c>
      <c r="H82" s="16">
        <v>0</v>
      </c>
      <c r="I82" s="16">
        <v>0</v>
      </c>
      <c r="J82" s="16">
        <v>8994</v>
      </c>
      <c r="K82" s="16">
        <f t="shared" si="7"/>
        <v>0</v>
      </c>
      <c r="L82" s="141">
        <f t="shared" si="7"/>
        <v>8994</v>
      </c>
    </row>
    <row r="83" spans="1:12" ht="15" customHeight="1" x14ac:dyDescent="0.25">
      <c r="A83" s="140">
        <v>268</v>
      </c>
      <c r="B83" s="15" t="s">
        <v>31</v>
      </c>
      <c r="C83" s="16">
        <v>44287</v>
      </c>
      <c r="D83" s="16">
        <v>0</v>
      </c>
      <c r="E83" s="16">
        <v>0</v>
      </c>
      <c r="F83" s="16">
        <v>21594</v>
      </c>
      <c r="G83" s="16">
        <v>0</v>
      </c>
      <c r="H83" s="16">
        <v>29330</v>
      </c>
      <c r="I83" s="16">
        <v>0</v>
      </c>
      <c r="J83" s="16">
        <v>0</v>
      </c>
      <c r="K83" s="16">
        <f t="shared" si="7"/>
        <v>44287</v>
      </c>
      <c r="L83" s="141">
        <f t="shared" si="7"/>
        <v>50924</v>
      </c>
    </row>
    <row r="84" spans="1:12" ht="15" customHeight="1" x14ac:dyDescent="0.25">
      <c r="A84" s="140">
        <v>269</v>
      </c>
      <c r="B84" s="15" t="s">
        <v>32</v>
      </c>
      <c r="C84" s="16">
        <v>0</v>
      </c>
      <c r="D84" s="16">
        <v>0</v>
      </c>
      <c r="E84" s="16">
        <v>0</v>
      </c>
      <c r="F84" s="16">
        <v>0</v>
      </c>
      <c r="G84" s="16">
        <v>0</v>
      </c>
      <c r="H84" s="16">
        <v>0</v>
      </c>
      <c r="I84" s="16">
        <v>0</v>
      </c>
      <c r="J84" s="16">
        <v>0</v>
      </c>
      <c r="K84" s="16">
        <f t="shared" si="7"/>
        <v>0</v>
      </c>
      <c r="L84" s="141">
        <f t="shared" si="7"/>
        <v>0</v>
      </c>
    </row>
    <row r="85" spans="1:12" ht="15" customHeight="1" x14ac:dyDescent="0.25">
      <c r="A85" s="140">
        <v>289</v>
      </c>
      <c r="B85" s="15" t="s">
        <v>33</v>
      </c>
      <c r="C85" s="16">
        <v>0</v>
      </c>
      <c r="D85" s="16">
        <v>0</v>
      </c>
      <c r="E85" s="16">
        <v>0</v>
      </c>
      <c r="F85" s="16">
        <v>0</v>
      </c>
      <c r="G85" s="16">
        <v>0</v>
      </c>
      <c r="H85" s="16">
        <v>0</v>
      </c>
      <c r="I85" s="16">
        <v>0</v>
      </c>
      <c r="J85" s="16">
        <v>0</v>
      </c>
      <c r="K85" s="16">
        <f t="shared" si="7"/>
        <v>0</v>
      </c>
      <c r="L85" s="141">
        <f t="shared" si="7"/>
        <v>0</v>
      </c>
    </row>
    <row r="86" spans="1:12" ht="15" customHeight="1" x14ac:dyDescent="0.25">
      <c r="A86" s="140">
        <v>292</v>
      </c>
      <c r="B86" s="15" t="s">
        <v>34</v>
      </c>
      <c r="C86" s="16">
        <v>0</v>
      </c>
      <c r="D86" s="16">
        <v>0</v>
      </c>
      <c r="E86" s="16">
        <v>0</v>
      </c>
      <c r="F86" s="16">
        <v>14995</v>
      </c>
      <c r="G86" s="16">
        <v>0</v>
      </c>
      <c r="H86" s="16">
        <v>18057.5</v>
      </c>
      <c r="I86" s="16">
        <v>0</v>
      </c>
      <c r="J86" s="16">
        <v>0</v>
      </c>
      <c r="K86" s="16">
        <f t="shared" si="7"/>
        <v>0</v>
      </c>
      <c r="L86" s="141">
        <f t="shared" si="7"/>
        <v>33052.5</v>
      </c>
    </row>
    <row r="87" spans="1:12" ht="15" customHeight="1" x14ac:dyDescent="0.25">
      <c r="A87" s="140">
        <v>295</v>
      </c>
      <c r="B87" s="15" t="s">
        <v>35</v>
      </c>
      <c r="C87" s="16">
        <v>730322.4</v>
      </c>
      <c r="D87" s="16">
        <v>771043.5</v>
      </c>
      <c r="E87" s="16">
        <v>16994377.93</v>
      </c>
      <c r="F87" s="16">
        <v>2084938.52</v>
      </c>
      <c r="G87" s="16">
        <v>0</v>
      </c>
      <c r="H87" s="16">
        <v>4299867.74</v>
      </c>
      <c r="I87" s="16">
        <v>0</v>
      </c>
      <c r="J87" s="16">
        <v>1719696.6</v>
      </c>
      <c r="K87" s="16">
        <f t="shared" si="7"/>
        <v>17724700.329999998</v>
      </c>
      <c r="L87" s="141">
        <f t="shared" si="7"/>
        <v>8875546.3599999994</v>
      </c>
    </row>
    <row r="88" spans="1:12" ht="15" customHeight="1" x14ac:dyDescent="0.25">
      <c r="A88" s="140">
        <v>297</v>
      </c>
      <c r="B88" s="40" t="s">
        <v>36</v>
      </c>
      <c r="C88" s="16">
        <v>0</v>
      </c>
      <c r="D88" s="16">
        <v>0</v>
      </c>
      <c r="E88" s="16">
        <v>0</v>
      </c>
      <c r="F88" s="16">
        <v>0</v>
      </c>
      <c r="G88" s="16">
        <v>0</v>
      </c>
      <c r="H88" s="16">
        <v>0</v>
      </c>
      <c r="I88" s="16">
        <v>0</v>
      </c>
      <c r="J88" s="16">
        <v>2356.25</v>
      </c>
      <c r="K88" s="16">
        <f t="shared" si="7"/>
        <v>0</v>
      </c>
      <c r="L88" s="141">
        <f t="shared" si="7"/>
        <v>2356.25</v>
      </c>
    </row>
    <row r="89" spans="1:12" ht="15" customHeight="1" x14ac:dyDescent="0.25">
      <c r="A89" s="140">
        <v>298</v>
      </c>
      <c r="B89" s="40" t="s">
        <v>37</v>
      </c>
      <c r="C89" s="16">
        <v>33333.33</v>
      </c>
      <c r="D89" s="16">
        <v>23425.45</v>
      </c>
      <c r="E89" s="16">
        <v>33333.33</v>
      </c>
      <c r="F89" s="16">
        <v>0</v>
      </c>
      <c r="G89" s="16">
        <v>33333.33</v>
      </c>
      <c r="H89" s="16">
        <v>25750</v>
      </c>
      <c r="I89" s="16">
        <v>33333.33</v>
      </c>
      <c r="J89" s="16">
        <v>43433.48</v>
      </c>
      <c r="K89" s="16">
        <f t="shared" si="7"/>
        <v>133333.32</v>
      </c>
      <c r="L89" s="141">
        <f t="shared" si="7"/>
        <v>92608.93</v>
      </c>
    </row>
    <row r="90" spans="1:12" ht="15" customHeight="1" x14ac:dyDescent="0.25">
      <c r="A90" s="140">
        <v>299</v>
      </c>
      <c r="B90" s="40" t="s">
        <v>38</v>
      </c>
      <c r="C90" s="16">
        <v>19097.080000000002</v>
      </c>
      <c r="D90" s="114">
        <v>37258.03</v>
      </c>
      <c r="E90" s="16">
        <v>19097.080000000002</v>
      </c>
      <c r="F90" s="114">
        <v>11113.48</v>
      </c>
      <c r="G90" s="16">
        <v>19097.080000000002</v>
      </c>
      <c r="H90" s="114">
        <v>70056.06</v>
      </c>
      <c r="I90" s="16">
        <v>19097.080000000002</v>
      </c>
      <c r="J90" s="114">
        <v>87874.5</v>
      </c>
      <c r="K90" s="16">
        <f>+C90+E90+G90+I90</f>
        <v>76388.320000000007</v>
      </c>
      <c r="L90" s="141">
        <f>+D90+F90+H90+J90</f>
        <v>206302.07</v>
      </c>
    </row>
    <row r="91" spans="1:12" ht="15.75" customHeight="1" thickBot="1" x14ac:dyDescent="0.3">
      <c r="A91" s="194">
        <v>323</v>
      </c>
      <c r="B91" s="203" t="s">
        <v>141</v>
      </c>
      <c r="C91" s="16">
        <v>2500000</v>
      </c>
      <c r="D91" s="192">
        <v>0</v>
      </c>
      <c r="E91" s="16"/>
      <c r="F91" s="192">
        <v>68000</v>
      </c>
      <c r="G91" s="192">
        <v>0</v>
      </c>
      <c r="H91" s="192">
        <v>73920</v>
      </c>
      <c r="I91" s="16">
        <v>0</v>
      </c>
      <c r="J91" s="192">
        <v>0</v>
      </c>
      <c r="K91" s="192">
        <f t="shared" si="7"/>
        <v>2500000</v>
      </c>
      <c r="L91" s="193">
        <f t="shared" si="7"/>
        <v>141920</v>
      </c>
    </row>
    <row r="92" spans="1:12" ht="16.5" customHeight="1" thickBot="1" x14ac:dyDescent="0.35">
      <c r="A92" s="118"/>
      <c r="B92" s="115" t="s">
        <v>151</v>
      </c>
      <c r="C92" s="116">
        <f>SUM(C66:C91)</f>
        <v>4888282.28</v>
      </c>
      <c r="D92" s="116">
        <f t="shared" ref="D92:J92" si="8">SUM(D66:D91)</f>
        <v>1554870.23</v>
      </c>
      <c r="E92" s="116">
        <f t="shared" si="8"/>
        <v>17602011.009999998</v>
      </c>
      <c r="F92" s="116">
        <f t="shared" si="8"/>
        <v>3625974.83</v>
      </c>
      <c r="G92" s="116">
        <f t="shared" si="8"/>
        <v>806742.87999999989</v>
      </c>
      <c r="H92" s="116">
        <f t="shared" si="8"/>
        <v>5272466.1399999997</v>
      </c>
      <c r="I92" s="116">
        <f t="shared" si="8"/>
        <v>571974.37999999989</v>
      </c>
      <c r="J92" s="116">
        <f t="shared" si="8"/>
        <v>2562957.02</v>
      </c>
      <c r="K92" s="116">
        <f>SUM(K66:K91)</f>
        <v>23869010.549999997</v>
      </c>
      <c r="L92" s="117">
        <f>SUM(L66:L91)</f>
        <v>13016268.219999999</v>
      </c>
    </row>
    <row r="93" spans="1:12" ht="16.5" customHeight="1" thickBot="1" x14ac:dyDescent="0.35">
      <c r="A93" s="120"/>
      <c r="B93" s="115" t="s">
        <v>52</v>
      </c>
      <c r="C93" s="116">
        <f>+C92+C63</f>
        <v>8249430.75</v>
      </c>
      <c r="D93" s="116">
        <f t="shared" ref="D93:J93" si="9">+D92+D63</f>
        <v>4855337.6199999992</v>
      </c>
      <c r="E93" s="116">
        <f t="shared" si="9"/>
        <v>20963159.479999997</v>
      </c>
      <c r="F93" s="116">
        <f t="shared" si="9"/>
        <v>7006623.0500000007</v>
      </c>
      <c r="G93" s="116">
        <f t="shared" si="9"/>
        <v>6877238.3499999996</v>
      </c>
      <c r="H93" s="116">
        <f t="shared" si="9"/>
        <v>10969061.539999999</v>
      </c>
      <c r="I93" s="116">
        <f t="shared" si="9"/>
        <v>3933122.85</v>
      </c>
      <c r="J93" s="116">
        <f t="shared" si="9"/>
        <v>6318816.3399999999</v>
      </c>
      <c r="K93" s="116">
        <f>+K92+K63</f>
        <v>40022951.43</v>
      </c>
      <c r="L93" s="117">
        <f>+L92+L63</f>
        <v>29149838.549999997</v>
      </c>
    </row>
    <row r="94" spans="1:12" ht="15" customHeight="1" x14ac:dyDescent="0.25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</row>
    <row r="95" spans="1:12" ht="15" customHeight="1" x14ac:dyDescent="0.25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</row>
    <row r="96" spans="1:12" ht="15" customHeight="1" x14ac:dyDescent="0.25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</row>
    <row r="97" spans="1:12" ht="15" customHeight="1" x14ac:dyDescent="0.25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</row>
    <row r="98" spans="1:12" ht="15" customHeight="1" x14ac:dyDescent="0.25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</row>
    <row r="99" spans="1:12" ht="15" customHeight="1" x14ac:dyDescent="0.25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</row>
    <row r="100" spans="1:12" ht="15" customHeight="1" x14ac:dyDescent="0.25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</row>
    <row r="101" spans="1:12" ht="15" customHeight="1" x14ac:dyDescent="0.25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</row>
    <row r="102" spans="1:12" ht="15" customHeight="1" x14ac:dyDescent="0.25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</row>
    <row r="103" spans="1:12" ht="15" customHeight="1" x14ac:dyDescent="0.25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</row>
    <row r="104" spans="1:12" ht="15" customHeight="1" x14ac:dyDescent="0.25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</row>
    <row r="105" spans="1:12" ht="15" customHeight="1" x14ac:dyDescent="0.25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</row>
    <row r="106" spans="1:12" ht="15" customHeight="1" x14ac:dyDescent="0.25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</row>
    <row r="107" spans="1:12" ht="15" customHeight="1" x14ac:dyDescent="0.25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</row>
    <row r="108" spans="1:12" ht="15" customHeight="1" x14ac:dyDescent="0.25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</row>
    <row r="109" spans="1:12" ht="15" customHeight="1" x14ac:dyDescent="0.25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</row>
    <row r="110" spans="1:12" ht="15" customHeight="1" x14ac:dyDescent="0.25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</row>
    <row r="111" spans="1:12" ht="16.5" customHeight="1" thickBot="1" x14ac:dyDescent="0.3">
      <c r="A111" s="371" t="s">
        <v>154</v>
      </c>
      <c r="B111" s="371"/>
      <c r="C111" s="371"/>
      <c r="D111" s="371"/>
      <c r="E111" s="371"/>
      <c r="F111" s="371"/>
      <c r="G111" s="371"/>
      <c r="H111" s="371"/>
      <c r="I111" s="371"/>
      <c r="J111" s="371"/>
      <c r="K111" s="371"/>
      <c r="L111" s="371"/>
    </row>
    <row r="112" spans="1:12" ht="16.5" customHeight="1" thickBot="1" x14ac:dyDescent="0.35">
      <c r="A112" s="23" t="s">
        <v>4</v>
      </c>
      <c r="B112" s="24" t="s">
        <v>5</v>
      </c>
      <c r="C112" s="338" t="s">
        <v>45</v>
      </c>
      <c r="D112" s="339"/>
      <c r="E112" s="338" t="s">
        <v>46</v>
      </c>
      <c r="F112" s="339"/>
      <c r="G112" s="338" t="s">
        <v>47</v>
      </c>
      <c r="H112" s="339"/>
      <c r="I112" s="338" t="s">
        <v>48</v>
      </c>
      <c r="J112" s="340"/>
      <c r="K112" s="341" t="s">
        <v>10</v>
      </c>
      <c r="L112" s="342"/>
    </row>
    <row r="113" spans="1:12" ht="15.75" customHeight="1" x14ac:dyDescent="0.3">
      <c r="A113" s="204"/>
      <c r="B113" s="10"/>
      <c r="C113" s="258" t="s">
        <v>145</v>
      </c>
      <c r="D113" s="258" t="s">
        <v>146</v>
      </c>
      <c r="E113" s="258" t="s">
        <v>145</v>
      </c>
      <c r="F113" s="258" t="s">
        <v>146</v>
      </c>
      <c r="G113" s="258" t="s">
        <v>145</v>
      </c>
      <c r="H113" s="258" t="s">
        <v>146</v>
      </c>
      <c r="I113" s="258" t="s">
        <v>145</v>
      </c>
      <c r="J113" s="258" t="s">
        <v>146</v>
      </c>
      <c r="K113" s="258" t="s">
        <v>145</v>
      </c>
      <c r="L113" s="259" t="s">
        <v>146</v>
      </c>
    </row>
    <row r="114" spans="1:12" ht="15.75" customHeight="1" x14ac:dyDescent="0.3">
      <c r="A114" s="150" t="s">
        <v>124</v>
      </c>
      <c r="B114" s="10" t="s">
        <v>13</v>
      </c>
      <c r="C114" s="13"/>
      <c r="D114" s="13"/>
      <c r="E114" s="13"/>
      <c r="F114" s="13"/>
      <c r="G114" s="13"/>
      <c r="H114" s="13"/>
      <c r="I114" s="13"/>
      <c r="J114" s="13"/>
      <c r="K114" s="13"/>
      <c r="L114" s="138"/>
    </row>
    <row r="115" spans="1:12" ht="15.75" customHeight="1" x14ac:dyDescent="0.3">
      <c r="A115" s="150"/>
      <c r="B115" s="10" t="s">
        <v>147</v>
      </c>
      <c r="C115" s="25">
        <v>3361148.47</v>
      </c>
      <c r="D115" s="13">
        <f>3372846.06-368538.34</f>
        <v>3004307.72</v>
      </c>
      <c r="E115" s="13">
        <v>3361148.47</v>
      </c>
      <c r="F115" s="13">
        <f>3012401.02-53.4</f>
        <v>3012347.62</v>
      </c>
      <c r="G115" s="13">
        <v>3361148.47</v>
      </c>
      <c r="H115" s="13">
        <v>3104951.93</v>
      </c>
      <c r="I115" s="13">
        <v>6236627.6500000004</v>
      </c>
      <c r="J115" s="13">
        <f>2922144.27+3080822.59</f>
        <v>6002966.8599999994</v>
      </c>
      <c r="K115" s="13">
        <f>+C115+E115+G115+I115</f>
        <v>16320073.060000001</v>
      </c>
      <c r="L115" s="138">
        <f>+D115+F115+H115+J115</f>
        <v>15124574.129999999</v>
      </c>
    </row>
    <row r="116" spans="1:12" ht="15.75" customHeight="1" x14ac:dyDescent="0.3">
      <c r="A116" s="150"/>
      <c r="B116" s="10" t="s">
        <v>148</v>
      </c>
      <c r="C116" s="13">
        <v>0</v>
      </c>
      <c r="D116" s="13">
        <v>368538.34</v>
      </c>
      <c r="E116" s="13"/>
      <c r="F116" s="13">
        <v>368809.02</v>
      </c>
      <c r="G116" s="13"/>
      <c r="H116" s="13">
        <v>379986.33</v>
      </c>
      <c r="I116" s="13"/>
      <c r="J116" s="13">
        <v>376375.53</v>
      </c>
      <c r="K116" s="13">
        <f>+C116+E116+G116+I116</f>
        <v>0</v>
      </c>
      <c r="L116" s="138">
        <f>+D116+F116+H116+J116</f>
        <v>1493709.2200000002</v>
      </c>
    </row>
    <row r="117" spans="1:12" ht="15.75" customHeight="1" x14ac:dyDescent="0.3">
      <c r="A117" s="150"/>
      <c r="B117" s="10" t="s">
        <v>125</v>
      </c>
      <c r="C117" s="13">
        <f>SUM(C115:C116)</f>
        <v>3361148.47</v>
      </c>
      <c r="D117" s="13">
        <f t="shared" ref="D117:L117" si="10">SUM(D115:D116)</f>
        <v>3372846.06</v>
      </c>
      <c r="E117" s="13">
        <f t="shared" si="10"/>
        <v>3361148.47</v>
      </c>
      <c r="F117" s="13">
        <f t="shared" si="10"/>
        <v>3381156.64</v>
      </c>
      <c r="G117" s="13">
        <f t="shared" si="10"/>
        <v>3361148.47</v>
      </c>
      <c r="H117" s="13">
        <f t="shared" si="10"/>
        <v>3484938.2600000002</v>
      </c>
      <c r="I117" s="13">
        <f t="shared" si="10"/>
        <v>6236627.6500000004</v>
      </c>
      <c r="J117" s="13">
        <f t="shared" si="10"/>
        <v>6379342.3899999997</v>
      </c>
      <c r="K117" s="13">
        <f t="shared" si="10"/>
        <v>16320073.060000001</v>
      </c>
      <c r="L117" s="138">
        <f t="shared" si="10"/>
        <v>16618283.35</v>
      </c>
    </row>
    <row r="118" spans="1:12" ht="15.75" customHeight="1" x14ac:dyDescent="0.3">
      <c r="A118" s="151"/>
      <c r="B118" s="10"/>
      <c r="C118" s="12"/>
      <c r="D118" s="11"/>
      <c r="E118" s="12"/>
      <c r="F118" s="12"/>
      <c r="G118" s="12"/>
      <c r="H118" s="12"/>
      <c r="I118" s="12"/>
      <c r="J118" s="12"/>
      <c r="K118" s="11"/>
      <c r="L118" s="139"/>
    </row>
    <row r="119" spans="1:12" ht="15.75" customHeight="1" x14ac:dyDescent="0.3">
      <c r="A119" s="151"/>
      <c r="B119" s="10" t="s">
        <v>14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8"/>
    </row>
    <row r="120" spans="1:12" ht="15" customHeight="1" x14ac:dyDescent="0.25">
      <c r="A120" s="140">
        <v>111</v>
      </c>
      <c r="B120" s="15" t="s">
        <v>15</v>
      </c>
      <c r="C120" s="16">
        <v>88000</v>
      </c>
      <c r="D120" s="16">
        <v>102900.73</v>
      </c>
      <c r="E120" s="16">
        <v>146423.57999999999</v>
      </c>
      <c r="F120" s="16">
        <v>100663.29</v>
      </c>
      <c r="G120" s="16">
        <f>88000+58423.58</f>
        <v>146423.58000000002</v>
      </c>
      <c r="H120" s="16">
        <v>98909.34</v>
      </c>
      <c r="I120" s="16">
        <f>88000+58423.57</f>
        <v>146423.57</v>
      </c>
      <c r="J120" s="16">
        <v>186084.71</v>
      </c>
      <c r="K120" s="16">
        <f>+C120+E120+G120+I120</f>
        <v>527270.73</v>
      </c>
      <c r="L120" s="141">
        <f>+D120+F120+H120+J120</f>
        <v>488558.06999999995</v>
      </c>
    </row>
    <row r="121" spans="1:12" ht="15" customHeight="1" x14ac:dyDescent="0.25">
      <c r="A121" s="140">
        <v>113</v>
      </c>
      <c r="B121" s="205" t="s">
        <v>150</v>
      </c>
      <c r="C121" s="16">
        <v>11585.06</v>
      </c>
      <c r="D121" s="16">
        <v>11467.41</v>
      </c>
      <c r="E121" s="16">
        <v>11067.77</v>
      </c>
      <c r="F121" s="16">
        <v>11449.66</v>
      </c>
      <c r="G121" s="16">
        <f>11585.06-517.29</f>
        <v>11067.77</v>
      </c>
      <c r="H121" s="16">
        <v>11442.71</v>
      </c>
      <c r="I121" s="16">
        <f>11585.06-517.28</f>
        <v>11067.779999999999</v>
      </c>
      <c r="J121" s="16">
        <v>14289.55</v>
      </c>
      <c r="K121" s="16">
        <f t="shared" ref="K121:L136" si="11">+C121+E121+G121+I121</f>
        <v>44788.380000000005</v>
      </c>
      <c r="L121" s="141">
        <f t="shared" si="11"/>
        <v>48649.33</v>
      </c>
    </row>
    <row r="122" spans="1:12" ht="15" customHeight="1" x14ac:dyDescent="0.25">
      <c r="A122" s="140">
        <v>122</v>
      </c>
      <c r="B122" s="15" t="s">
        <v>17</v>
      </c>
      <c r="C122" s="16">
        <v>0</v>
      </c>
      <c r="D122" s="16">
        <v>0</v>
      </c>
      <c r="E122" s="16">
        <v>0</v>
      </c>
      <c r="F122" s="16">
        <v>5640</v>
      </c>
      <c r="G122" s="16">
        <v>0</v>
      </c>
      <c r="H122" s="16">
        <v>1510</v>
      </c>
      <c r="I122" s="16">
        <v>0</v>
      </c>
      <c r="J122" s="16">
        <v>0</v>
      </c>
      <c r="K122" s="16">
        <f t="shared" si="11"/>
        <v>0</v>
      </c>
      <c r="L122" s="141">
        <f t="shared" si="11"/>
        <v>7150</v>
      </c>
    </row>
    <row r="123" spans="1:12" ht="15" customHeight="1" x14ac:dyDescent="0.25">
      <c r="A123" s="140">
        <v>163</v>
      </c>
      <c r="B123" s="15" t="s">
        <v>18</v>
      </c>
      <c r="C123" s="16">
        <f>62900+50000</f>
        <v>112900</v>
      </c>
      <c r="D123" s="16">
        <v>54054.44</v>
      </c>
      <c r="E123" s="16">
        <v>20144.13</v>
      </c>
      <c r="F123" s="16">
        <v>15450</v>
      </c>
      <c r="G123" s="16">
        <f>50000+165790-45065.87</f>
        <v>170724.13</v>
      </c>
      <c r="H123" s="16">
        <v>21573.66</v>
      </c>
      <c r="I123" s="16">
        <f>50000+16375-45065.88</f>
        <v>21309.120000000003</v>
      </c>
      <c r="J123" s="16">
        <v>689501.86</v>
      </c>
      <c r="K123" s="16">
        <f t="shared" si="11"/>
        <v>325077.38</v>
      </c>
      <c r="L123" s="141">
        <f t="shared" si="11"/>
        <v>780579.96</v>
      </c>
    </row>
    <row r="124" spans="1:12" ht="27" customHeight="1" x14ac:dyDescent="0.25">
      <c r="A124" s="140">
        <v>168</v>
      </c>
      <c r="B124" s="126" t="s">
        <v>136</v>
      </c>
      <c r="C124" s="16">
        <v>0</v>
      </c>
      <c r="D124" s="16">
        <v>0</v>
      </c>
      <c r="E124" s="16">
        <v>0</v>
      </c>
      <c r="F124" s="16">
        <v>0</v>
      </c>
      <c r="G124" s="16">
        <v>0</v>
      </c>
      <c r="H124" s="16">
        <v>0</v>
      </c>
      <c r="I124" s="16">
        <v>0</v>
      </c>
      <c r="J124" s="16">
        <v>0</v>
      </c>
      <c r="K124" s="16">
        <f>+C124+E124+G124+I124</f>
        <v>0</v>
      </c>
      <c r="L124" s="141">
        <f>+D124+F124+H124+J124</f>
        <v>0</v>
      </c>
    </row>
    <row r="125" spans="1:12" ht="15" customHeight="1" x14ac:dyDescent="0.25">
      <c r="A125" s="140">
        <v>169</v>
      </c>
      <c r="B125" s="15" t="s">
        <v>137</v>
      </c>
      <c r="C125" s="16">
        <v>0</v>
      </c>
      <c r="D125" s="16">
        <v>0</v>
      </c>
      <c r="E125" s="16">
        <v>0</v>
      </c>
      <c r="F125" s="16">
        <v>0</v>
      </c>
      <c r="G125" s="16">
        <v>18600</v>
      </c>
      <c r="H125" s="16">
        <v>0</v>
      </c>
      <c r="I125" s="16">
        <v>0</v>
      </c>
      <c r="J125" s="16">
        <v>29750</v>
      </c>
      <c r="K125" s="16">
        <f t="shared" si="11"/>
        <v>18600</v>
      </c>
      <c r="L125" s="141">
        <f t="shared" si="11"/>
        <v>29750</v>
      </c>
    </row>
    <row r="126" spans="1:12" ht="15" customHeight="1" x14ac:dyDescent="0.25">
      <c r="A126" s="140">
        <v>171</v>
      </c>
      <c r="B126" s="15" t="s">
        <v>138</v>
      </c>
      <c r="C126" s="16">
        <v>1320</v>
      </c>
      <c r="D126" s="16">
        <v>7400</v>
      </c>
      <c r="E126" s="16">
        <v>1284.17</v>
      </c>
      <c r="F126" s="16">
        <v>8135</v>
      </c>
      <c r="G126" s="16">
        <f>8140-35.83</f>
        <v>8104.17</v>
      </c>
      <c r="H126" s="16">
        <v>1200</v>
      </c>
      <c r="I126" s="16">
        <f>1320-35.84</f>
        <v>1284.1600000000001</v>
      </c>
      <c r="J126" s="16">
        <v>8600</v>
      </c>
      <c r="K126" s="16">
        <f t="shared" si="11"/>
        <v>11992.5</v>
      </c>
      <c r="L126" s="141">
        <f t="shared" si="11"/>
        <v>25335</v>
      </c>
    </row>
    <row r="127" spans="1:12" ht="15" customHeight="1" x14ac:dyDescent="0.25">
      <c r="A127" s="140">
        <v>174</v>
      </c>
      <c r="B127" s="15" t="s">
        <v>19</v>
      </c>
      <c r="C127" s="16">
        <v>7265.66</v>
      </c>
      <c r="D127" s="16">
        <v>29615.66</v>
      </c>
      <c r="E127" s="16">
        <v>7265.66</v>
      </c>
      <c r="F127" s="16">
        <v>5765.66</v>
      </c>
      <c r="G127" s="16">
        <v>7265.66</v>
      </c>
      <c r="H127" s="16">
        <v>5765.66</v>
      </c>
      <c r="I127" s="16">
        <v>7265.66</v>
      </c>
      <c r="J127" s="16">
        <v>25631.32</v>
      </c>
      <c r="K127" s="16">
        <f t="shared" si="11"/>
        <v>29062.639999999999</v>
      </c>
      <c r="L127" s="141">
        <f t="shared" si="11"/>
        <v>66778.299999999988</v>
      </c>
    </row>
    <row r="128" spans="1:12" ht="15" customHeight="1" x14ac:dyDescent="0.25">
      <c r="A128" s="140">
        <v>182</v>
      </c>
      <c r="B128" s="15" t="s">
        <v>20</v>
      </c>
      <c r="C128" s="16">
        <v>198300</v>
      </c>
      <c r="D128" s="16">
        <v>323108</v>
      </c>
      <c r="E128" s="16">
        <v>172889</v>
      </c>
      <c r="F128" s="16">
        <v>275995</v>
      </c>
      <c r="G128" s="16">
        <f>211300-35611</f>
        <v>175689</v>
      </c>
      <c r="H128" s="16">
        <v>197815</v>
      </c>
      <c r="I128" s="16">
        <f>197400-35611</f>
        <v>161789</v>
      </c>
      <c r="J128" s="16">
        <v>303690</v>
      </c>
      <c r="K128" s="16">
        <f t="shared" si="11"/>
        <v>708667</v>
      </c>
      <c r="L128" s="141">
        <f t="shared" si="11"/>
        <v>1100608</v>
      </c>
    </row>
    <row r="129" spans="1:12" ht="15" customHeight="1" x14ac:dyDescent="0.25">
      <c r="A129" s="140">
        <v>197</v>
      </c>
      <c r="B129" s="15" t="s">
        <v>21</v>
      </c>
      <c r="C129" s="16">
        <v>0</v>
      </c>
      <c r="D129" s="16">
        <v>0</v>
      </c>
      <c r="E129" s="16">
        <v>0</v>
      </c>
      <c r="F129" s="16">
        <v>0</v>
      </c>
      <c r="G129" s="16">
        <v>0</v>
      </c>
      <c r="H129" s="16">
        <v>0</v>
      </c>
      <c r="I129" s="16">
        <v>0</v>
      </c>
      <c r="J129" s="16">
        <v>84000</v>
      </c>
      <c r="K129" s="16">
        <f t="shared" si="11"/>
        <v>0</v>
      </c>
      <c r="L129" s="141">
        <f t="shared" si="11"/>
        <v>84000</v>
      </c>
    </row>
    <row r="130" spans="1:12" ht="15" customHeight="1" x14ac:dyDescent="0.25">
      <c r="A130" s="206">
        <v>199</v>
      </c>
      <c r="B130" s="40" t="s">
        <v>22</v>
      </c>
      <c r="C130" s="16">
        <v>50789</v>
      </c>
      <c r="D130" s="114">
        <v>59720.61</v>
      </c>
      <c r="E130" s="114">
        <v>38875.800000000003</v>
      </c>
      <c r="F130" s="114">
        <v>61994.54</v>
      </c>
      <c r="G130" s="16">
        <f>50789-22164.2</f>
        <v>28624.799999999999</v>
      </c>
      <c r="H130" s="114">
        <v>52812.2</v>
      </c>
      <c r="I130" s="16">
        <f>50789-22164.19</f>
        <v>28624.81</v>
      </c>
      <c r="J130" s="114">
        <v>134529.01999999999</v>
      </c>
      <c r="K130" s="114">
        <f t="shared" si="11"/>
        <v>146914.41</v>
      </c>
      <c r="L130" s="202">
        <f t="shared" si="11"/>
        <v>309056.37</v>
      </c>
    </row>
    <row r="131" spans="1:12" ht="15" customHeight="1" x14ac:dyDescent="0.25">
      <c r="A131" s="140">
        <v>211</v>
      </c>
      <c r="B131" s="15" t="s">
        <v>25</v>
      </c>
      <c r="C131" s="16">
        <v>0</v>
      </c>
      <c r="D131" s="16">
        <v>0</v>
      </c>
      <c r="E131" s="16">
        <v>0</v>
      </c>
      <c r="F131" s="16">
        <v>84651</v>
      </c>
      <c r="G131" s="25">
        <f>47931.75-47931.75</f>
        <v>0</v>
      </c>
      <c r="H131" s="16">
        <v>0</v>
      </c>
      <c r="I131" s="25">
        <f>37249-37249</f>
        <v>0</v>
      </c>
      <c r="J131" s="16">
        <v>0</v>
      </c>
      <c r="K131" s="16">
        <f t="shared" si="11"/>
        <v>0</v>
      </c>
      <c r="L131" s="141">
        <f>+D131+F131+H131+J131</f>
        <v>84651</v>
      </c>
    </row>
    <row r="132" spans="1:12" ht="15" customHeight="1" x14ac:dyDescent="0.25">
      <c r="A132" s="140">
        <v>232</v>
      </c>
      <c r="B132" s="15" t="s">
        <v>26</v>
      </c>
      <c r="C132" s="16">
        <v>11533</v>
      </c>
      <c r="D132" s="16">
        <v>0</v>
      </c>
      <c r="E132" s="16">
        <v>0</v>
      </c>
      <c r="F132" s="16">
        <v>2625</v>
      </c>
      <c r="G132" s="16">
        <v>0</v>
      </c>
      <c r="H132" s="16">
        <v>77315</v>
      </c>
      <c r="I132" s="16">
        <v>0</v>
      </c>
      <c r="J132" s="16">
        <v>38223</v>
      </c>
      <c r="K132" s="16">
        <f t="shared" si="11"/>
        <v>11533</v>
      </c>
      <c r="L132" s="141">
        <f t="shared" si="11"/>
        <v>118163</v>
      </c>
    </row>
    <row r="133" spans="1:12" ht="15" customHeight="1" x14ac:dyDescent="0.25">
      <c r="A133" s="140">
        <v>261</v>
      </c>
      <c r="B133" s="15" t="s">
        <v>27</v>
      </c>
      <c r="C133" s="16">
        <v>0</v>
      </c>
      <c r="D133" s="16">
        <v>72046.69</v>
      </c>
      <c r="E133" s="16">
        <v>0</v>
      </c>
      <c r="F133" s="16">
        <v>54856.92</v>
      </c>
      <c r="G133" s="16">
        <v>0</v>
      </c>
      <c r="H133" s="16">
        <v>47764.73</v>
      </c>
      <c r="I133" s="16">
        <v>0</v>
      </c>
      <c r="J133" s="16">
        <v>168625.39</v>
      </c>
      <c r="K133" s="16">
        <f t="shared" si="11"/>
        <v>0</v>
      </c>
      <c r="L133" s="141">
        <f t="shared" si="11"/>
        <v>343293.73</v>
      </c>
    </row>
    <row r="134" spans="1:12" ht="15" customHeight="1" x14ac:dyDescent="0.25">
      <c r="A134" s="140">
        <v>262</v>
      </c>
      <c r="B134" s="15" t="s">
        <v>28</v>
      </c>
      <c r="C134" s="16">
        <v>0</v>
      </c>
      <c r="D134" s="16">
        <v>0</v>
      </c>
      <c r="E134" s="16">
        <v>0</v>
      </c>
      <c r="F134" s="16">
        <v>0</v>
      </c>
      <c r="G134" s="16">
        <v>0</v>
      </c>
      <c r="H134" s="16">
        <v>0</v>
      </c>
      <c r="I134" s="16">
        <v>0</v>
      </c>
      <c r="J134" s="16">
        <v>0</v>
      </c>
      <c r="K134" s="16">
        <f t="shared" si="11"/>
        <v>0</v>
      </c>
      <c r="L134" s="141">
        <f t="shared" si="11"/>
        <v>0</v>
      </c>
    </row>
    <row r="135" spans="1:12" ht="15" customHeight="1" x14ac:dyDescent="0.25">
      <c r="A135" s="140">
        <v>266</v>
      </c>
      <c r="B135" s="15" t="s">
        <v>29</v>
      </c>
      <c r="C135" s="16">
        <v>0</v>
      </c>
      <c r="D135" s="16">
        <v>0</v>
      </c>
      <c r="E135" s="16">
        <v>19956.14</v>
      </c>
      <c r="F135" s="16">
        <v>84965</v>
      </c>
      <c r="G135" s="16">
        <f>19956.14</f>
        <v>19956.14</v>
      </c>
      <c r="H135" s="16">
        <v>114037.1</v>
      </c>
      <c r="I135" s="16">
        <f>19956.14</f>
        <v>19956.14</v>
      </c>
      <c r="J135" s="16">
        <v>65789.55</v>
      </c>
      <c r="K135" s="16">
        <f t="shared" si="11"/>
        <v>59868.42</v>
      </c>
      <c r="L135" s="141">
        <f t="shared" si="11"/>
        <v>264791.65000000002</v>
      </c>
    </row>
    <row r="136" spans="1:12" ht="15" customHeight="1" x14ac:dyDescent="0.25">
      <c r="A136" s="140">
        <v>267</v>
      </c>
      <c r="B136" s="15" t="s">
        <v>30</v>
      </c>
      <c r="C136" s="16">
        <v>0</v>
      </c>
      <c r="D136" s="16">
        <v>0</v>
      </c>
      <c r="E136" s="16">
        <v>0</v>
      </c>
      <c r="F136" s="16">
        <v>0</v>
      </c>
      <c r="G136" s="16">
        <v>0</v>
      </c>
      <c r="H136" s="16">
        <v>0</v>
      </c>
      <c r="I136" s="16">
        <v>0</v>
      </c>
      <c r="J136" s="16">
        <v>0</v>
      </c>
      <c r="K136" s="16">
        <f t="shared" si="11"/>
        <v>0</v>
      </c>
      <c r="L136" s="141">
        <f t="shared" si="11"/>
        <v>0</v>
      </c>
    </row>
    <row r="137" spans="1:12" ht="15" customHeight="1" x14ac:dyDescent="0.25">
      <c r="A137" s="140">
        <v>268</v>
      </c>
      <c r="B137" s="15" t="s">
        <v>31</v>
      </c>
      <c r="C137" s="16">
        <v>0</v>
      </c>
      <c r="D137" s="16">
        <v>0</v>
      </c>
      <c r="E137" s="16">
        <v>2261.5</v>
      </c>
      <c r="F137" s="16">
        <v>0</v>
      </c>
      <c r="G137" s="16">
        <v>2261.5</v>
      </c>
      <c r="H137" s="16">
        <v>0</v>
      </c>
      <c r="I137" s="16">
        <v>2261.5</v>
      </c>
      <c r="J137" s="16">
        <v>14245.15</v>
      </c>
      <c r="K137" s="16">
        <f t="shared" ref="K137:L145" si="12">+C137+E137+G137+I137</f>
        <v>6784.5</v>
      </c>
      <c r="L137" s="141">
        <f t="shared" si="12"/>
        <v>14245.15</v>
      </c>
    </row>
    <row r="138" spans="1:12" ht="15" customHeight="1" x14ac:dyDescent="0.25">
      <c r="A138" s="140">
        <v>269</v>
      </c>
      <c r="B138" s="15" t="s">
        <v>32</v>
      </c>
      <c r="C138" s="16">
        <v>0</v>
      </c>
      <c r="D138" s="16">
        <v>9916.0499999999993</v>
      </c>
      <c r="E138" s="16">
        <v>0</v>
      </c>
      <c r="F138" s="16">
        <v>0</v>
      </c>
      <c r="G138" s="16">
        <v>0</v>
      </c>
      <c r="H138" s="16">
        <v>0</v>
      </c>
      <c r="I138" s="16">
        <v>0</v>
      </c>
      <c r="J138" s="16">
        <v>0</v>
      </c>
      <c r="K138" s="16">
        <f t="shared" si="12"/>
        <v>0</v>
      </c>
      <c r="L138" s="141">
        <f t="shared" si="12"/>
        <v>9916.0499999999993</v>
      </c>
    </row>
    <row r="139" spans="1:12" ht="15" customHeight="1" x14ac:dyDescent="0.25">
      <c r="A139" s="140">
        <v>289</v>
      </c>
      <c r="B139" s="15" t="s">
        <v>33</v>
      </c>
      <c r="C139" s="16">
        <v>0</v>
      </c>
      <c r="D139" s="16">
        <v>0</v>
      </c>
      <c r="E139" s="16">
        <v>0</v>
      </c>
      <c r="F139" s="16">
        <v>0</v>
      </c>
      <c r="G139" s="16">
        <v>0</v>
      </c>
      <c r="H139" s="16">
        <v>0</v>
      </c>
      <c r="I139" s="16">
        <v>0</v>
      </c>
      <c r="J139" s="16">
        <v>0</v>
      </c>
      <c r="K139" s="16">
        <f t="shared" si="12"/>
        <v>0</v>
      </c>
      <c r="L139" s="141">
        <f t="shared" si="12"/>
        <v>0</v>
      </c>
    </row>
    <row r="140" spans="1:12" ht="15" customHeight="1" x14ac:dyDescent="0.25">
      <c r="A140" s="140">
        <v>292</v>
      </c>
      <c r="B140" s="15" t="s">
        <v>34</v>
      </c>
      <c r="C140" s="16">
        <v>0</v>
      </c>
      <c r="D140" s="16">
        <v>0</v>
      </c>
      <c r="E140" s="16">
        <v>872.45</v>
      </c>
      <c r="F140" s="16">
        <v>0</v>
      </c>
      <c r="G140" s="16">
        <v>872.45</v>
      </c>
      <c r="H140" s="16">
        <v>0</v>
      </c>
      <c r="I140" s="16">
        <v>872.46</v>
      </c>
      <c r="J140" s="16">
        <v>13208.75</v>
      </c>
      <c r="K140" s="16">
        <f t="shared" si="12"/>
        <v>2617.36</v>
      </c>
      <c r="L140" s="141">
        <f t="shared" si="12"/>
        <v>13208.75</v>
      </c>
    </row>
    <row r="141" spans="1:12" ht="15" customHeight="1" x14ac:dyDescent="0.25">
      <c r="A141" s="140">
        <v>295</v>
      </c>
      <c r="B141" s="15" t="s">
        <v>35</v>
      </c>
      <c r="C141" s="16">
        <v>0</v>
      </c>
      <c r="D141" s="16">
        <v>3044286.94</v>
      </c>
      <c r="E141" s="16">
        <v>124167.25</v>
      </c>
      <c r="F141" s="16">
        <v>1598184.54</v>
      </c>
      <c r="G141" s="16">
        <v>124167.25</v>
      </c>
      <c r="H141" s="16">
        <v>2748946.6</v>
      </c>
      <c r="I141" s="16">
        <v>124167.26</v>
      </c>
      <c r="J141" s="16">
        <v>3755710.5</v>
      </c>
      <c r="K141" s="16">
        <f t="shared" si="12"/>
        <v>372501.76000000001</v>
      </c>
      <c r="L141" s="141">
        <f t="shared" si="12"/>
        <v>11147128.58</v>
      </c>
    </row>
    <row r="142" spans="1:12" ht="15" customHeight="1" x14ac:dyDescent="0.25">
      <c r="A142" s="140">
        <v>297</v>
      </c>
      <c r="B142" s="15" t="s">
        <v>36</v>
      </c>
      <c r="C142" s="16">
        <v>0</v>
      </c>
      <c r="D142" s="16">
        <v>0</v>
      </c>
      <c r="E142" s="16">
        <v>4267.7</v>
      </c>
      <c r="F142" s="16">
        <v>0</v>
      </c>
      <c r="G142" s="16">
        <v>4267.7</v>
      </c>
      <c r="H142" s="16">
        <v>0</v>
      </c>
      <c r="I142" s="16">
        <v>4267.7</v>
      </c>
      <c r="J142" s="16">
        <v>12658.1</v>
      </c>
      <c r="K142" s="16">
        <f t="shared" si="12"/>
        <v>12803.099999999999</v>
      </c>
      <c r="L142" s="141">
        <f t="shared" si="12"/>
        <v>12658.1</v>
      </c>
    </row>
    <row r="143" spans="1:12" ht="15" customHeight="1" x14ac:dyDescent="0.25">
      <c r="A143" s="140">
        <v>298</v>
      </c>
      <c r="B143" s="40" t="s">
        <v>37</v>
      </c>
      <c r="C143" s="16">
        <v>33333.33</v>
      </c>
      <c r="D143" s="16">
        <v>104338.68</v>
      </c>
      <c r="E143" s="16">
        <v>61206.83</v>
      </c>
      <c r="F143" s="16">
        <v>36570</v>
      </c>
      <c r="G143" s="16">
        <f>33333.33+27873.5</f>
        <v>61206.83</v>
      </c>
      <c r="H143" s="16">
        <v>7610</v>
      </c>
      <c r="I143" s="16">
        <f>33333.37+27873.49</f>
        <v>61206.86</v>
      </c>
      <c r="J143" s="16">
        <v>166265</v>
      </c>
      <c r="K143" s="16">
        <f t="shared" si="12"/>
        <v>216953.84999999998</v>
      </c>
      <c r="L143" s="141">
        <f t="shared" si="12"/>
        <v>314783.68</v>
      </c>
    </row>
    <row r="144" spans="1:12" ht="15" customHeight="1" x14ac:dyDescent="0.25">
      <c r="A144" s="140">
        <v>299</v>
      </c>
      <c r="B144" s="40" t="s">
        <v>38</v>
      </c>
      <c r="C144" s="16">
        <v>19097.09</v>
      </c>
      <c r="D144" s="114">
        <v>11040.54</v>
      </c>
      <c r="E144" s="114">
        <v>19090.59</v>
      </c>
      <c r="F144" s="114">
        <v>254.46</v>
      </c>
      <c r="G144" s="16">
        <v>19097.09</v>
      </c>
      <c r="H144" s="114">
        <v>0</v>
      </c>
      <c r="I144" s="16">
        <v>19097.09</v>
      </c>
      <c r="J144" s="114">
        <v>0</v>
      </c>
      <c r="K144" s="16">
        <f>+C144+E144+G144+I144</f>
        <v>76381.86</v>
      </c>
      <c r="L144" s="141">
        <f>+D144+F144+H144+J144</f>
        <v>11295</v>
      </c>
    </row>
    <row r="145" spans="1:12" ht="15.75" customHeight="1" thickBot="1" x14ac:dyDescent="0.3">
      <c r="A145" s="207">
        <v>323</v>
      </c>
      <c r="B145" s="113" t="s">
        <v>141</v>
      </c>
      <c r="C145" s="16">
        <v>0</v>
      </c>
      <c r="D145" s="114">
        <v>21000</v>
      </c>
      <c r="E145" s="114">
        <v>0</v>
      </c>
      <c r="F145" s="114">
        <v>0</v>
      </c>
      <c r="G145" s="16">
        <v>0</v>
      </c>
      <c r="H145" s="114">
        <v>0</v>
      </c>
      <c r="I145" s="16">
        <v>0</v>
      </c>
      <c r="J145" s="114">
        <v>2337053.27</v>
      </c>
      <c r="K145" s="114">
        <f t="shared" si="12"/>
        <v>0</v>
      </c>
      <c r="L145" s="202">
        <f t="shared" si="12"/>
        <v>2358053.27</v>
      </c>
    </row>
    <row r="146" spans="1:12" ht="16.5" customHeight="1" thickBot="1" x14ac:dyDescent="0.35">
      <c r="A146" s="118"/>
      <c r="B146" s="115" t="s">
        <v>51</v>
      </c>
      <c r="C146" s="116">
        <f>SUM(C120:C145)</f>
        <v>534123.14</v>
      </c>
      <c r="D146" s="116">
        <f t="shared" ref="D146:J146" si="13">SUM(D120:D145)</f>
        <v>3850895.7500000005</v>
      </c>
      <c r="E146" s="116">
        <f t="shared" si="13"/>
        <v>629772.56999999983</v>
      </c>
      <c r="F146" s="116">
        <f t="shared" si="13"/>
        <v>2347200.0699999998</v>
      </c>
      <c r="G146" s="116">
        <f t="shared" si="13"/>
        <v>798328.06999999983</v>
      </c>
      <c r="H146" s="116">
        <f t="shared" si="13"/>
        <v>3386702</v>
      </c>
      <c r="I146" s="116">
        <f t="shared" si="13"/>
        <v>609593.11</v>
      </c>
      <c r="J146" s="116">
        <f t="shared" si="13"/>
        <v>8047855.1699999999</v>
      </c>
      <c r="K146" s="116">
        <f>SUM(K120:K145)</f>
        <v>2571816.89</v>
      </c>
      <c r="L146" s="117">
        <f>SUM(L120:L145)</f>
        <v>17632652.989999998</v>
      </c>
    </row>
    <row r="147" spans="1:12" ht="16.5" customHeight="1" thickBot="1" x14ac:dyDescent="0.35">
      <c r="A147" s="120"/>
      <c r="B147" s="115" t="s">
        <v>52</v>
      </c>
      <c r="C147" s="208">
        <f>+C146+C117</f>
        <v>3895271.6100000003</v>
      </c>
      <c r="D147" s="208">
        <f t="shared" ref="D147:L147" si="14">+D146+D117</f>
        <v>7223741.8100000005</v>
      </c>
      <c r="E147" s="208">
        <f t="shared" si="14"/>
        <v>3990921.04</v>
      </c>
      <c r="F147" s="208">
        <f t="shared" si="14"/>
        <v>5728356.71</v>
      </c>
      <c r="G147" s="208">
        <f t="shared" si="14"/>
        <v>4159476.54</v>
      </c>
      <c r="H147" s="208">
        <f t="shared" si="14"/>
        <v>6871640.2599999998</v>
      </c>
      <c r="I147" s="208">
        <f t="shared" si="14"/>
        <v>6846220.7600000007</v>
      </c>
      <c r="J147" s="208">
        <f t="shared" si="14"/>
        <v>14427197.559999999</v>
      </c>
      <c r="K147" s="208">
        <f t="shared" si="14"/>
        <v>18891889.949999999</v>
      </c>
      <c r="L147" s="209">
        <f t="shared" si="14"/>
        <v>34250936.339999996</v>
      </c>
    </row>
    <row r="148" spans="1:12" ht="15.75" x14ac:dyDescent="0.3">
      <c r="A148" s="22"/>
      <c r="B148" s="134"/>
      <c r="C148" s="135"/>
      <c r="D148" s="135"/>
      <c r="E148" s="135"/>
      <c r="F148" s="135"/>
      <c r="G148" s="135"/>
      <c r="H148" s="135"/>
      <c r="I148" s="135"/>
      <c r="J148" s="135"/>
      <c r="K148" s="135"/>
      <c r="L148" s="135"/>
    </row>
    <row r="149" spans="1:12" ht="15.75" x14ac:dyDescent="0.3">
      <c r="A149" s="22"/>
      <c r="B149" s="134"/>
      <c r="C149" s="135"/>
      <c r="D149" s="135"/>
      <c r="E149" s="135"/>
      <c r="F149" s="135"/>
      <c r="G149" s="135"/>
      <c r="H149" s="135"/>
      <c r="I149" s="135"/>
      <c r="J149" s="135"/>
      <c r="K149" s="135"/>
      <c r="L149" s="135"/>
    </row>
    <row r="150" spans="1:12" ht="15.75" x14ac:dyDescent="0.3">
      <c r="A150" s="22"/>
      <c r="B150" s="134"/>
      <c r="C150" s="135"/>
      <c r="D150" s="135"/>
      <c r="E150" s="135"/>
      <c r="F150" s="135"/>
      <c r="G150" s="135"/>
      <c r="H150" s="135"/>
      <c r="I150" s="135"/>
      <c r="J150" s="135"/>
      <c r="K150" s="135"/>
      <c r="L150" s="135"/>
    </row>
    <row r="151" spans="1:12" ht="15.75" x14ac:dyDescent="0.3">
      <c r="A151" s="22"/>
      <c r="B151" s="134"/>
      <c r="C151" s="135"/>
      <c r="D151" s="135"/>
      <c r="E151" s="135"/>
      <c r="F151" s="135"/>
      <c r="G151" s="135"/>
      <c r="H151" s="135"/>
      <c r="I151" s="135"/>
      <c r="J151" s="135"/>
      <c r="K151" s="135"/>
      <c r="L151" s="135"/>
    </row>
    <row r="152" spans="1:12" ht="15.75" x14ac:dyDescent="0.3">
      <c r="A152" s="22"/>
      <c r="B152" s="134"/>
      <c r="C152" s="135"/>
      <c r="D152" s="135"/>
      <c r="E152" s="135"/>
      <c r="F152" s="135"/>
      <c r="G152" s="135"/>
      <c r="H152" s="135"/>
      <c r="I152" s="135"/>
      <c r="J152" s="135"/>
      <c r="K152" s="135"/>
      <c r="L152" s="135"/>
    </row>
    <row r="153" spans="1:12" ht="15.75" x14ac:dyDescent="0.3">
      <c r="A153" s="22"/>
      <c r="B153" s="134"/>
      <c r="C153" s="135"/>
      <c r="D153" s="135"/>
      <c r="E153" s="135"/>
      <c r="F153" s="135"/>
      <c r="G153" s="135"/>
      <c r="H153" s="135"/>
      <c r="I153" s="135"/>
      <c r="J153" s="135"/>
      <c r="K153" s="135"/>
      <c r="L153" s="135"/>
    </row>
    <row r="154" spans="1:12" ht="15.75" x14ac:dyDescent="0.3">
      <c r="A154" s="22"/>
      <c r="B154" s="134"/>
      <c r="C154" s="135"/>
      <c r="D154" s="135"/>
      <c r="E154" s="135"/>
      <c r="F154" s="135"/>
      <c r="G154" s="135"/>
      <c r="H154" s="135"/>
      <c r="I154" s="135"/>
      <c r="J154" s="135"/>
      <c r="K154" s="135"/>
      <c r="L154" s="135"/>
    </row>
    <row r="155" spans="1:12" ht="15.75" x14ac:dyDescent="0.3">
      <c r="A155" s="22"/>
      <c r="B155" s="134"/>
      <c r="C155" s="135"/>
      <c r="D155" s="135"/>
      <c r="E155" s="135"/>
      <c r="F155" s="135"/>
      <c r="G155" s="135"/>
      <c r="H155" s="135"/>
      <c r="I155" s="135"/>
      <c r="J155" s="135"/>
      <c r="K155" s="135"/>
      <c r="L155" s="135"/>
    </row>
    <row r="156" spans="1:12" ht="15.75" x14ac:dyDescent="0.3">
      <c r="A156" s="22"/>
      <c r="B156" s="134"/>
      <c r="C156" s="135"/>
      <c r="D156" s="135"/>
      <c r="E156" s="135"/>
      <c r="F156" s="135"/>
      <c r="G156" s="135"/>
      <c r="H156" s="135"/>
      <c r="I156" s="135"/>
      <c r="J156" s="135"/>
      <c r="K156" s="135"/>
      <c r="L156" s="135"/>
    </row>
    <row r="157" spans="1:12" ht="15.75" x14ac:dyDescent="0.3">
      <c r="A157" s="22"/>
      <c r="B157" s="134"/>
      <c r="C157" s="135"/>
      <c r="D157" s="135"/>
      <c r="E157" s="135"/>
      <c r="F157" s="135"/>
      <c r="G157" s="135"/>
      <c r="H157" s="135"/>
      <c r="I157" s="135"/>
      <c r="J157" s="135"/>
      <c r="K157" s="135"/>
      <c r="L157" s="135"/>
    </row>
    <row r="158" spans="1:12" ht="15.75" x14ac:dyDescent="0.3">
      <c r="A158" s="22"/>
      <c r="B158" s="134"/>
      <c r="C158" s="135"/>
      <c r="D158" s="135"/>
      <c r="E158" s="135"/>
      <c r="F158" s="135"/>
      <c r="G158" s="135"/>
      <c r="H158" s="135"/>
      <c r="I158" s="135"/>
      <c r="J158" s="135"/>
      <c r="K158" s="135"/>
      <c r="L158" s="135"/>
    </row>
    <row r="159" spans="1:12" ht="15.75" x14ac:dyDescent="0.3">
      <c r="A159" s="22"/>
      <c r="B159" s="134"/>
      <c r="C159" s="135"/>
      <c r="D159" s="135"/>
      <c r="E159" s="135"/>
      <c r="F159" s="135"/>
      <c r="G159" s="135"/>
      <c r="H159" s="135"/>
      <c r="I159" s="135"/>
      <c r="J159" s="135"/>
      <c r="K159" s="135"/>
      <c r="L159" s="135"/>
    </row>
    <row r="160" spans="1:12" ht="15.75" x14ac:dyDescent="0.3">
      <c r="A160" s="22"/>
      <c r="B160" s="134"/>
      <c r="C160" s="135"/>
      <c r="D160" s="135"/>
      <c r="E160" s="135"/>
      <c r="F160" s="135"/>
      <c r="G160" s="135"/>
      <c r="H160" s="135"/>
      <c r="I160" s="135"/>
      <c r="J160" s="135"/>
      <c r="K160" s="135"/>
      <c r="L160" s="135"/>
    </row>
    <row r="161" spans="1:12" ht="15.75" x14ac:dyDescent="0.3">
      <c r="A161" s="22"/>
      <c r="B161" s="134"/>
      <c r="C161" s="135"/>
      <c r="D161" s="135"/>
      <c r="E161" s="135"/>
      <c r="F161" s="135"/>
      <c r="G161" s="135"/>
      <c r="H161" s="135"/>
      <c r="I161" s="135"/>
      <c r="J161" s="135"/>
      <c r="K161" s="135"/>
      <c r="L161" s="135"/>
    </row>
    <row r="162" spans="1:12" ht="15.75" x14ac:dyDescent="0.3">
      <c r="A162" s="22"/>
      <c r="B162" s="134"/>
      <c r="C162" s="135"/>
      <c r="D162" s="135"/>
      <c r="E162" s="135"/>
      <c r="F162" s="135"/>
      <c r="G162" s="135"/>
      <c r="H162" s="135"/>
      <c r="I162" s="135"/>
      <c r="J162" s="135"/>
      <c r="K162" s="135"/>
      <c r="L162" s="135"/>
    </row>
    <row r="163" spans="1:12" ht="15.75" x14ac:dyDescent="0.3">
      <c r="A163" s="22"/>
      <c r="B163" s="134"/>
      <c r="C163" s="135"/>
      <c r="D163" s="135"/>
      <c r="E163" s="135"/>
      <c r="F163" s="135"/>
      <c r="G163" s="135"/>
      <c r="H163" s="135"/>
      <c r="I163" s="135"/>
      <c r="J163" s="135"/>
      <c r="K163" s="135"/>
      <c r="L163" s="135"/>
    </row>
    <row r="164" spans="1:12" ht="15.75" x14ac:dyDescent="0.3">
      <c r="A164" s="22"/>
      <c r="B164" s="134"/>
      <c r="C164" s="135"/>
      <c r="D164" s="135"/>
      <c r="E164" s="135"/>
      <c r="F164" s="135"/>
      <c r="G164" s="135"/>
      <c r="H164" s="135"/>
      <c r="I164" s="135"/>
      <c r="J164" s="135"/>
      <c r="K164" s="135"/>
      <c r="L164" s="135"/>
    </row>
    <row r="165" spans="1:12" ht="15.75" x14ac:dyDescent="0.3">
      <c r="A165" s="22"/>
      <c r="B165" s="134"/>
      <c r="C165" s="135"/>
      <c r="D165" s="135"/>
      <c r="E165" s="135"/>
      <c r="F165" s="135"/>
      <c r="G165" s="135"/>
      <c r="H165" s="135"/>
      <c r="I165" s="135"/>
      <c r="J165" s="135"/>
      <c r="K165" s="135"/>
      <c r="L165" s="135"/>
    </row>
    <row r="166" spans="1:12" ht="15.75" x14ac:dyDescent="0.3">
      <c r="A166" s="22"/>
      <c r="B166" s="134"/>
      <c r="C166" s="135"/>
      <c r="D166" s="135"/>
      <c r="E166" s="135"/>
      <c r="F166" s="135"/>
      <c r="G166" s="135"/>
      <c r="H166" s="135"/>
      <c r="I166" s="135"/>
      <c r="J166" s="135"/>
      <c r="K166" s="135"/>
      <c r="L166" s="135"/>
    </row>
    <row r="167" spans="1:12" x14ac:dyDescent="0.25">
      <c r="A167" s="22"/>
      <c r="B167" s="260" t="s">
        <v>155</v>
      </c>
      <c r="C167" s="22"/>
      <c r="D167" s="22"/>
      <c r="E167" s="22"/>
      <c r="F167" s="22"/>
      <c r="G167" s="22"/>
      <c r="H167" s="22"/>
      <c r="I167" s="22"/>
      <c r="J167" s="22"/>
      <c r="K167" s="22"/>
      <c r="L167" s="22"/>
    </row>
    <row r="168" spans="1:12" ht="15.75" x14ac:dyDescent="0.3">
      <c r="A168" s="297" t="s">
        <v>4</v>
      </c>
      <c r="B168" s="297" t="s">
        <v>5</v>
      </c>
      <c r="C168" s="379" t="s">
        <v>50</v>
      </c>
      <c r="D168" s="379"/>
      <c r="E168" s="22"/>
      <c r="F168" s="22"/>
      <c r="G168" s="22"/>
      <c r="H168" s="22"/>
      <c r="I168" s="22"/>
      <c r="J168" s="22"/>
      <c r="K168" s="22"/>
      <c r="L168" s="22"/>
    </row>
    <row r="169" spans="1:12" ht="15.75" x14ac:dyDescent="0.3">
      <c r="A169" s="297"/>
      <c r="B169" s="10"/>
      <c r="C169" s="297" t="s">
        <v>11</v>
      </c>
      <c r="D169" s="297" t="s">
        <v>12</v>
      </c>
      <c r="E169" s="22"/>
      <c r="F169" s="22"/>
      <c r="G169" s="22"/>
      <c r="H169" s="22"/>
      <c r="I169" s="22"/>
      <c r="J169" s="22"/>
      <c r="K169" s="22"/>
      <c r="L169" s="22"/>
    </row>
    <row r="170" spans="1:12" ht="15.75" x14ac:dyDescent="0.3">
      <c r="A170" s="122" t="s">
        <v>124</v>
      </c>
      <c r="B170" s="10" t="s">
        <v>13</v>
      </c>
      <c r="C170" s="13">
        <f>+K20+K63+K117</f>
        <v>45918607.82</v>
      </c>
      <c r="D170" s="13">
        <f>+L20+L63+L117</f>
        <v>45918607.82</v>
      </c>
      <c r="E170" s="270"/>
      <c r="F170" s="298"/>
      <c r="G170" s="22"/>
      <c r="H170" s="22"/>
      <c r="I170" s="22"/>
      <c r="J170" s="22"/>
      <c r="K170" s="22"/>
      <c r="L170" s="22"/>
    </row>
    <row r="171" spans="1:12" ht="15.75" x14ac:dyDescent="0.3">
      <c r="A171" s="9"/>
      <c r="B171" s="10"/>
      <c r="C171" s="9"/>
      <c r="D171" s="11"/>
      <c r="E171" s="299"/>
      <c r="F171" s="299"/>
      <c r="G171" s="270"/>
      <c r="H171" s="22"/>
      <c r="I171" s="22"/>
      <c r="J171" s="22"/>
      <c r="K171" s="22"/>
      <c r="L171" s="22"/>
    </row>
    <row r="172" spans="1:12" ht="15.75" x14ac:dyDescent="0.3">
      <c r="A172" s="9"/>
      <c r="B172" s="10" t="s">
        <v>149</v>
      </c>
      <c r="C172" s="13"/>
      <c r="D172" s="13"/>
      <c r="E172" s="300"/>
      <c r="F172" s="300"/>
      <c r="G172" s="22"/>
      <c r="H172" s="22"/>
      <c r="I172" s="22"/>
      <c r="J172" s="22"/>
      <c r="K172" s="22"/>
      <c r="L172" s="22"/>
    </row>
    <row r="173" spans="1:12" x14ac:dyDescent="0.25">
      <c r="A173" s="14">
        <v>111</v>
      </c>
      <c r="B173" s="15" t="s">
        <v>15</v>
      </c>
      <c r="C173" s="16">
        <f t="shared" ref="C173:D188" si="15">+K23+K66+K120</f>
        <v>1143270.73</v>
      </c>
      <c r="D173" s="16">
        <f t="shared" si="15"/>
        <v>1084067.1000000001</v>
      </c>
      <c r="E173" s="270"/>
      <c r="F173" s="298"/>
      <c r="G173" s="22"/>
      <c r="H173" s="22"/>
      <c r="I173" s="22"/>
      <c r="J173" s="22"/>
      <c r="K173" s="22"/>
      <c r="L173" s="22"/>
    </row>
    <row r="174" spans="1:12" x14ac:dyDescent="0.25">
      <c r="A174" s="14">
        <v>113</v>
      </c>
      <c r="B174" s="15" t="s">
        <v>16</v>
      </c>
      <c r="C174" s="16">
        <f t="shared" si="15"/>
        <v>125883.8</v>
      </c>
      <c r="D174" s="16">
        <f t="shared" si="15"/>
        <v>125832.2</v>
      </c>
      <c r="E174" s="270"/>
      <c r="F174" s="298"/>
      <c r="G174" s="22"/>
      <c r="H174" s="22"/>
      <c r="I174" s="22"/>
      <c r="J174" s="22"/>
      <c r="K174" s="22"/>
      <c r="L174" s="22"/>
    </row>
    <row r="175" spans="1:12" x14ac:dyDescent="0.25">
      <c r="A175" s="14">
        <v>122</v>
      </c>
      <c r="B175" s="15" t="s">
        <v>17</v>
      </c>
      <c r="C175" s="16">
        <f t="shared" si="15"/>
        <v>68124.37</v>
      </c>
      <c r="D175" s="16">
        <f t="shared" si="15"/>
        <v>67970.5</v>
      </c>
      <c r="E175" s="270"/>
      <c r="F175" s="298"/>
      <c r="G175" s="22"/>
      <c r="H175" s="22"/>
      <c r="I175" s="22"/>
      <c r="J175" s="22"/>
      <c r="K175" s="22"/>
      <c r="L175" s="22"/>
    </row>
    <row r="176" spans="1:12" x14ac:dyDescent="0.25">
      <c r="A176" s="14">
        <v>163</v>
      </c>
      <c r="B176" s="15" t="s">
        <v>18</v>
      </c>
      <c r="C176" s="16">
        <f t="shared" si="15"/>
        <v>1186327.3799999999</v>
      </c>
      <c r="D176" s="16">
        <f t="shared" si="15"/>
        <v>1186193.18</v>
      </c>
      <c r="E176" s="270"/>
      <c r="F176" s="298"/>
      <c r="G176" s="22"/>
      <c r="H176" s="22"/>
      <c r="I176" s="22"/>
      <c r="J176" s="22"/>
      <c r="K176" s="22"/>
      <c r="L176" s="22"/>
    </row>
    <row r="177" spans="1:12" x14ac:dyDescent="0.25">
      <c r="A177" s="14">
        <v>168</v>
      </c>
      <c r="B177" s="15" t="s">
        <v>136</v>
      </c>
      <c r="C177" s="16">
        <f t="shared" si="15"/>
        <v>0</v>
      </c>
      <c r="D177" s="16">
        <f t="shared" si="15"/>
        <v>0</v>
      </c>
      <c r="E177" s="270"/>
      <c r="F177" s="298"/>
      <c r="G177" s="22"/>
      <c r="H177" s="22"/>
      <c r="I177" s="22"/>
      <c r="J177" s="22"/>
      <c r="K177" s="22"/>
      <c r="L177" s="22"/>
    </row>
    <row r="178" spans="1:12" x14ac:dyDescent="0.25">
      <c r="A178" s="14">
        <v>169</v>
      </c>
      <c r="B178" s="15" t="s">
        <v>137</v>
      </c>
      <c r="C178" s="16">
        <f t="shared" si="15"/>
        <v>43150</v>
      </c>
      <c r="D178" s="16">
        <f t="shared" si="15"/>
        <v>42900</v>
      </c>
      <c r="E178" s="270"/>
      <c r="F178" s="298"/>
      <c r="G178" s="22"/>
      <c r="H178" s="22"/>
      <c r="I178" s="22"/>
      <c r="J178" s="22"/>
      <c r="K178" s="22"/>
      <c r="L178" s="22"/>
    </row>
    <row r="179" spans="1:12" x14ac:dyDescent="0.25">
      <c r="A179" s="14">
        <v>171</v>
      </c>
      <c r="B179" s="15" t="s">
        <v>138</v>
      </c>
      <c r="C179" s="16">
        <f t="shared" si="15"/>
        <v>43552.5</v>
      </c>
      <c r="D179" s="16">
        <f t="shared" si="15"/>
        <v>43187.5</v>
      </c>
      <c r="E179" s="270"/>
      <c r="F179" s="298"/>
      <c r="G179" s="22"/>
      <c r="H179" s="22"/>
      <c r="I179" s="22"/>
      <c r="J179" s="22"/>
      <c r="K179" s="22"/>
      <c r="L179" s="22"/>
    </row>
    <row r="180" spans="1:12" x14ac:dyDescent="0.25">
      <c r="A180" s="14">
        <v>174</v>
      </c>
      <c r="B180" s="15" t="s">
        <v>19</v>
      </c>
      <c r="C180" s="16">
        <f t="shared" si="15"/>
        <v>116687.92</v>
      </c>
      <c r="D180" s="16">
        <f t="shared" si="15"/>
        <v>113887.91999999998</v>
      </c>
      <c r="E180" s="270"/>
      <c r="F180" s="298"/>
      <c r="G180" s="22"/>
      <c r="H180" s="22"/>
      <c r="I180" s="22"/>
      <c r="J180" s="22"/>
      <c r="K180" s="22"/>
      <c r="L180" s="22"/>
    </row>
    <row r="181" spans="1:12" x14ac:dyDescent="0.25">
      <c r="A181" s="14">
        <v>182</v>
      </c>
      <c r="B181" s="15" t="s">
        <v>20</v>
      </c>
      <c r="C181" s="16">
        <f t="shared" si="15"/>
        <v>2932555</v>
      </c>
      <c r="D181" s="16">
        <f t="shared" si="15"/>
        <v>2932545</v>
      </c>
      <c r="E181" s="270"/>
      <c r="F181" s="298"/>
      <c r="G181" s="22"/>
      <c r="H181" s="22"/>
      <c r="I181" s="22"/>
      <c r="J181" s="22"/>
      <c r="K181" s="22"/>
      <c r="L181" s="22"/>
    </row>
    <row r="182" spans="1:12" x14ac:dyDescent="0.25">
      <c r="A182" s="14">
        <v>197</v>
      </c>
      <c r="B182" s="15" t="s">
        <v>21</v>
      </c>
      <c r="C182" s="16">
        <f t="shared" si="15"/>
        <v>168000</v>
      </c>
      <c r="D182" s="16">
        <f t="shared" si="15"/>
        <v>168000</v>
      </c>
      <c r="E182" s="270"/>
      <c r="F182" s="298"/>
      <c r="G182" s="22"/>
      <c r="H182" s="22"/>
      <c r="I182" s="22"/>
      <c r="J182" s="22"/>
      <c r="K182" s="22"/>
      <c r="L182" s="22"/>
    </row>
    <row r="183" spans="1:12" x14ac:dyDescent="0.25">
      <c r="A183" s="14">
        <v>199</v>
      </c>
      <c r="B183" s="15" t="s">
        <v>22</v>
      </c>
      <c r="C183" s="16">
        <f t="shared" si="15"/>
        <v>700821.81</v>
      </c>
      <c r="D183" s="16">
        <f t="shared" si="15"/>
        <v>700821.81</v>
      </c>
      <c r="E183" s="270"/>
      <c r="F183" s="298"/>
      <c r="G183" s="22"/>
      <c r="H183" s="22"/>
      <c r="I183" s="22"/>
      <c r="J183" s="22"/>
      <c r="K183" s="22"/>
      <c r="L183" s="22"/>
    </row>
    <row r="184" spans="1:12" x14ac:dyDescent="0.25">
      <c r="A184" s="14">
        <v>211</v>
      </c>
      <c r="B184" s="15" t="s">
        <v>25</v>
      </c>
      <c r="C184" s="16">
        <f t="shared" si="15"/>
        <v>342855</v>
      </c>
      <c r="D184" s="16">
        <f t="shared" si="15"/>
        <v>342696</v>
      </c>
      <c r="E184" s="270"/>
      <c r="F184" s="298"/>
      <c r="G184" s="22"/>
      <c r="H184" s="22"/>
      <c r="I184" s="22"/>
      <c r="J184" s="22"/>
      <c r="K184" s="22"/>
      <c r="L184" s="22"/>
    </row>
    <row r="185" spans="1:12" x14ac:dyDescent="0.25">
      <c r="A185" s="14">
        <v>232</v>
      </c>
      <c r="B185" s="15" t="s">
        <v>26</v>
      </c>
      <c r="C185" s="16">
        <f t="shared" si="15"/>
        <v>184813</v>
      </c>
      <c r="D185" s="16">
        <f t="shared" si="15"/>
        <v>184786</v>
      </c>
      <c r="E185" s="270"/>
      <c r="F185" s="298"/>
      <c r="G185" s="22"/>
      <c r="H185" s="22"/>
      <c r="I185" s="22"/>
      <c r="J185" s="22"/>
      <c r="K185" s="22"/>
      <c r="L185" s="22"/>
    </row>
    <row r="186" spans="1:12" x14ac:dyDescent="0.25">
      <c r="A186" s="14">
        <v>261</v>
      </c>
      <c r="B186" s="15" t="s">
        <v>27</v>
      </c>
      <c r="C186" s="16">
        <f t="shared" si="15"/>
        <v>826396.92</v>
      </c>
      <c r="D186" s="16">
        <f t="shared" si="15"/>
        <v>826325.72</v>
      </c>
      <c r="E186" s="270"/>
      <c r="F186" s="298"/>
      <c r="G186" s="22"/>
      <c r="H186" s="22"/>
      <c r="I186" s="22"/>
      <c r="J186" s="22"/>
      <c r="K186" s="22"/>
      <c r="L186" s="22"/>
    </row>
    <row r="187" spans="1:12" x14ac:dyDescent="0.25">
      <c r="A187" s="14">
        <v>262</v>
      </c>
      <c r="B187" s="15" t="s">
        <v>28</v>
      </c>
      <c r="C187" s="16">
        <f t="shared" si="15"/>
        <v>7947.35</v>
      </c>
      <c r="D187" s="16">
        <f t="shared" si="15"/>
        <v>7947.35</v>
      </c>
      <c r="E187" s="270"/>
      <c r="F187" s="298"/>
      <c r="G187" s="22"/>
      <c r="H187" s="22"/>
      <c r="I187" s="22"/>
      <c r="J187" s="22"/>
      <c r="K187" s="22"/>
      <c r="L187" s="22"/>
    </row>
    <row r="188" spans="1:12" x14ac:dyDescent="0.25">
      <c r="A188" s="14">
        <v>266</v>
      </c>
      <c r="B188" s="15" t="s">
        <v>29</v>
      </c>
      <c r="C188" s="16">
        <f t="shared" si="15"/>
        <v>1489080.68</v>
      </c>
      <c r="D188" s="16">
        <f t="shared" si="15"/>
        <v>1489058.83</v>
      </c>
      <c r="E188" s="270"/>
      <c r="F188" s="298"/>
      <c r="G188" s="22"/>
      <c r="H188" s="22"/>
      <c r="I188" s="22"/>
      <c r="J188" s="22"/>
      <c r="K188" s="22"/>
      <c r="L188" s="22"/>
    </row>
    <row r="189" spans="1:12" x14ac:dyDescent="0.25">
      <c r="A189" s="14">
        <v>267</v>
      </c>
      <c r="B189" s="15" t="s">
        <v>30</v>
      </c>
      <c r="C189" s="16">
        <f t="shared" ref="C189:D198" si="16">+K39+K82+K136</f>
        <v>8994</v>
      </c>
      <c r="D189" s="16">
        <f t="shared" si="16"/>
        <v>8994</v>
      </c>
      <c r="E189" s="270"/>
      <c r="F189" s="298"/>
      <c r="G189" s="22"/>
      <c r="H189" s="22"/>
      <c r="I189" s="22"/>
      <c r="J189" s="22"/>
      <c r="K189" s="22"/>
      <c r="L189" s="22"/>
    </row>
    <row r="190" spans="1:12" x14ac:dyDescent="0.25">
      <c r="A190" s="14">
        <v>268</v>
      </c>
      <c r="B190" s="15" t="s">
        <v>31</v>
      </c>
      <c r="C190" s="16">
        <f t="shared" si="16"/>
        <v>129728</v>
      </c>
      <c r="D190" s="16">
        <f t="shared" si="16"/>
        <v>129699.15</v>
      </c>
      <c r="E190" s="270"/>
      <c r="F190" s="298"/>
      <c r="G190" s="22"/>
      <c r="H190" s="22"/>
      <c r="I190" s="22"/>
      <c r="J190" s="22"/>
      <c r="K190" s="22"/>
      <c r="L190" s="22"/>
    </row>
    <row r="191" spans="1:12" x14ac:dyDescent="0.25">
      <c r="A191" s="14">
        <v>269</v>
      </c>
      <c r="B191" s="15" t="s">
        <v>32</v>
      </c>
      <c r="C191" s="16">
        <f t="shared" si="16"/>
        <v>9916.0499999999993</v>
      </c>
      <c r="D191" s="16">
        <f t="shared" si="16"/>
        <v>9916.0499999999993</v>
      </c>
      <c r="E191" s="270"/>
      <c r="F191" s="298"/>
      <c r="G191" s="22"/>
      <c r="H191" s="22"/>
      <c r="I191" s="22"/>
      <c r="J191" s="22"/>
      <c r="K191" s="22"/>
      <c r="L191" s="22"/>
    </row>
    <row r="192" spans="1:12" x14ac:dyDescent="0.25">
      <c r="A192" s="14">
        <v>289</v>
      </c>
      <c r="B192" s="15" t="s">
        <v>33</v>
      </c>
      <c r="C192" s="16">
        <f t="shared" si="16"/>
        <v>11237.5</v>
      </c>
      <c r="D192" s="16">
        <f t="shared" si="16"/>
        <v>11237.5</v>
      </c>
      <c r="E192" s="270"/>
      <c r="F192" s="298"/>
      <c r="G192" s="22"/>
      <c r="H192" s="22"/>
      <c r="I192" s="22"/>
      <c r="J192" s="22"/>
      <c r="K192" s="22"/>
      <c r="L192" s="22"/>
    </row>
    <row r="193" spans="1:12" x14ac:dyDescent="0.25">
      <c r="A193" s="14">
        <v>292</v>
      </c>
      <c r="B193" s="15" t="s">
        <v>34</v>
      </c>
      <c r="C193" s="16">
        <f t="shared" si="16"/>
        <v>152514.15</v>
      </c>
      <c r="D193" s="16">
        <f t="shared" si="16"/>
        <v>152491.4</v>
      </c>
      <c r="E193" s="270"/>
      <c r="F193" s="298"/>
      <c r="G193" s="22"/>
      <c r="H193" s="22"/>
      <c r="I193" s="22"/>
      <c r="J193" s="22"/>
      <c r="K193" s="22"/>
      <c r="L193" s="22"/>
    </row>
    <row r="194" spans="1:12" x14ac:dyDescent="0.25">
      <c r="A194" s="14">
        <v>295</v>
      </c>
      <c r="B194" s="15" t="s">
        <v>35</v>
      </c>
      <c r="C194" s="16">
        <f t="shared" si="16"/>
        <v>21135206.82</v>
      </c>
      <c r="D194" s="16">
        <f t="shared" si="16"/>
        <v>21135102.350000001</v>
      </c>
      <c r="E194" s="270"/>
      <c r="F194" s="298"/>
      <c r="G194" s="301"/>
      <c r="H194" s="22"/>
      <c r="I194" s="22"/>
      <c r="J194" s="22"/>
      <c r="K194" s="22"/>
      <c r="L194" s="22"/>
    </row>
    <row r="195" spans="1:12" x14ac:dyDescent="0.25">
      <c r="A195" s="14">
        <v>297</v>
      </c>
      <c r="B195" s="15" t="s">
        <v>36</v>
      </c>
      <c r="C195" s="16">
        <f t="shared" si="16"/>
        <v>31748.54</v>
      </c>
      <c r="D195" s="16">
        <f t="shared" si="16"/>
        <v>31600.550000000003</v>
      </c>
      <c r="E195" s="270"/>
      <c r="F195" s="298"/>
      <c r="G195" s="22"/>
      <c r="H195" s="22"/>
      <c r="I195" s="22"/>
      <c r="J195" s="22"/>
      <c r="K195" s="22"/>
      <c r="L195" s="22"/>
    </row>
    <row r="196" spans="1:12" x14ac:dyDescent="0.25">
      <c r="A196" s="14">
        <v>298</v>
      </c>
      <c r="B196" s="15" t="s">
        <v>37</v>
      </c>
      <c r="C196" s="16">
        <f t="shared" si="16"/>
        <v>493422.16</v>
      </c>
      <c r="D196" s="16">
        <f t="shared" si="16"/>
        <v>493312.16</v>
      </c>
      <c r="E196" s="270"/>
      <c r="F196" s="298"/>
      <c r="G196" s="22"/>
      <c r="H196" s="22"/>
      <c r="I196" s="22"/>
      <c r="J196" s="22"/>
      <c r="K196" s="22"/>
      <c r="L196" s="22"/>
    </row>
    <row r="197" spans="1:12" x14ac:dyDescent="0.25">
      <c r="A197" s="14">
        <v>299</v>
      </c>
      <c r="B197" s="15" t="s">
        <v>38</v>
      </c>
      <c r="C197" s="16">
        <f t="shared" si="16"/>
        <v>229158.5</v>
      </c>
      <c r="D197" s="16">
        <f t="shared" si="16"/>
        <v>229158.5</v>
      </c>
      <c r="E197" s="270"/>
      <c r="F197" s="298"/>
      <c r="G197" s="22"/>
      <c r="H197" s="22"/>
      <c r="I197" s="22"/>
      <c r="J197" s="22"/>
      <c r="K197" s="22"/>
      <c r="L197" s="22"/>
    </row>
    <row r="198" spans="1:12" x14ac:dyDescent="0.25">
      <c r="A198" s="14">
        <v>323</v>
      </c>
      <c r="B198" s="15" t="s">
        <v>40</v>
      </c>
      <c r="C198" s="16">
        <f t="shared" si="16"/>
        <v>2500000</v>
      </c>
      <c r="D198" s="16">
        <f t="shared" si="16"/>
        <v>2499973.27</v>
      </c>
      <c r="E198" s="270"/>
      <c r="F198" s="298"/>
      <c r="G198" s="22"/>
      <c r="H198" s="22"/>
      <c r="I198" s="22"/>
      <c r="J198" s="22"/>
      <c r="K198" s="22"/>
      <c r="L198" s="22"/>
    </row>
    <row r="199" spans="1:12" ht="15.75" x14ac:dyDescent="0.3">
      <c r="A199" s="21"/>
      <c r="B199" s="10" t="s">
        <v>51</v>
      </c>
      <c r="C199" s="13">
        <f>SUM(C173:C198)</f>
        <v>34081392.18</v>
      </c>
      <c r="D199" s="13">
        <f>SUM(D173:D198)</f>
        <v>34017704.040000007</v>
      </c>
      <c r="E199" s="22"/>
      <c r="F199" s="22"/>
      <c r="G199" s="22"/>
      <c r="H199" s="22"/>
      <c r="I199" s="22"/>
      <c r="J199" s="22"/>
      <c r="K199" s="22"/>
      <c r="L199" s="22"/>
    </row>
    <row r="200" spans="1:12" ht="15.75" x14ac:dyDescent="0.3">
      <c r="A200" s="21"/>
      <c r="B200" s="10" t="s">
        <v>52</v>
      </c>
      <c r="C200" s="13">
        <f>+C199+C170</f>
        <v>80000000</v>
      </c>
      <c r="D200" s="13">
        <f>D199+D170</f>
        <v>79936311.860000014</v>
      </c>
      <c r="E200" s="270"/>
      <c r="F200" s="270"/>
      <c r="G200" s="270"/>
      <c r="H200" s="22"/>
      <c r="I200" s="22"/>
      <c r="J200" s="22"/>
      <c r="K200" s="22"/>
      <c r="L200" s="22"/>
    </row>
    <row r="201" spans="1:12" ht="15.75" x14ac:dyDescent="0.3">
      <c r="A201" s="22"/>
      <c r="B201" s="309" t="s">
        <v>210</v>
      </c>
      <c r="C201" s="310"/>
      <c r="D201" s="311">
        <f>+C200-D200</f>
        <v>63688.139999985695</v>
      </c>
      <c r="E201" s="22"/>
      <c r="F201" s="22"/>
      <c r="G201" s="22"/>
      <c r="H201" s="22"/>
      <c r="I201" s="22"/>
      <c r="J201" s="22"/>
      <c r="K201" s="22"/>
      <c r="L201" s="22"/>
    </row>
    <row r="202" spans="1:12" ht="16.5" thickBot="1" x14ac:dyDescent="0.35">
      <c r="A202" s="22"/>
      <c r="B202" s="309" t="s">
        <v>211</v>
      </c>
      <c r="C202" s="312">
        <f>+C200</f>
        <v>80000000</v>
      </c>
      <c r="D202" s="312">
        <f>+D201+D200</f>
        <v>80000000</v>
      </c>
      <c r="E202" s="22"/>
      <c r="F202" s="22"/>
      <c r="G202" s="22"/>
      <c r="H202" s="22"/>
      <c r="I202" s="22"/>
      <c r="J202" s="22"/>
      <c r="K202" s="22"/>
      <c r="L202" s="22"/>
    </row>
    <row r="203" spans="1:12" ht="16.5" thickTop="1" x14ac:dyDescent="0.3">
      <c r="A203" s="22"/>
      <c r="B203" s="289"/>
      <c r="C203" s="303"/>
      <c r="D203" s="57"/>
      <c r="E203" s="22"/>
      <c r="F203" s="22"/>
      <c r="G203" s="22"/>
      <c r="H203" s="22"/>
      <c r="I203" s="22"/>
      <c r="J203" s="22"/>
      <c r="K203" s="22"/>
      <c r="L203" s="22"/>
    </row>
    <row r="204" spans="1:12" ht="15.75" x14ac:dyDescent="0.3">
      <c r="A204" s="22"/>
      <c r="B204" s="289"/>
      <c r="C204" s="303"/>
      <c r="D204" s="57"/>
      <c r="E204" s="22"/>
      <c r="F204" s="22"/>
      <c r="G204" s="22"/>
      <c r="H204" s="22"/>
      <c r="I204" s="22"/>
      <c r="J204" s="22"/>
      <c r="K204" s="22"/>
      <c r="L204" s="22"/>
    </row>
    <row r="205" spans="1:12" ht="15.75" x14ac:dyDescent="0.3">
      <c r="A205" s="22"/>
      <c r="B205" s="289"/>
      <c r="C205" s="303"/>
      <c r="D205" s="57"/>
      <c r="E205" s="22"/>
      <c r="F205" s="22"/>
      <c r="G205" s="22"/>
      <c r="H205" s="22"/>
      <c r="I205" s="22"/>
      <c r="J205" s="22"/>
      <c r="K205" s="22"/>
      <c r="L205" s="22"/>
    </row>
    <row r="206" spans="1:12" ht="15.75" x14ac:dyDescent="0.3">
      <c r="A206" s="22"/>
      <c r="B206" s="289"/>
      <c r="C206" s="303"/>
      <c r="D206" s="57"/>
      <c r="E206" s="22"/>
      <c r="F206" s="22"/>
      <c r="G206" s="22"/>
      <c r="H206" s="22"/>
      <c r="I206" s="22"/>
      <c r="J206" s="22"/>
      <c r="K206" s="22"/>
      <c r="L206" s="22"/>
    </row>
    <row r="207" spans="1:12" ht="15.75" x14ac:dyDescent="0.3">
      <c r="A207" s="22"/>
      <c r="B207" s="289"/>
      <c r="C207" s="303"/>
      <c r="D207" s="57"/>
      <c r="E207" s="22"/>
      <c r="F207" s="22"/>
      <c r="G207" s="22"/>
      <c r="H207" s="22"/>
      <c r="I207" s="22"/>
      <c r="J207" s="22"/>
      <c r="K207" s="22"/>
      <c r="L207" s="22"/>
    </row>
    <row r="208" spans="1:12" ht="15.75" x14ac:dyDescent="0.3">
      <c r="A208" s="22"/>
      <c r="B208" s="289"/>
      <c r="C208" s="303"/>
      <c r="D208" s="57"/>
      <c r="E208" s="22"/>
      <c r="F208" s="22"/>
      <c r="G208" s="22"/>
      <c r="H208" s="22"/>
      <c r="I208" s="22"/>
      <c r="J208" s="22"/>
      <c r="K208" s="22"/>
      <c r="L208" s="22"/>
    </row>
    <row r="209" spans="1:12" x14ac:dyDescent="0.25">
      <c r="A209" s="22"/>
      <c r="B209" s="260"/>
      <c r="C209" s="304"/>
      <c r="D209" s="302"/>
      <c r="E209" s="22"/>
      <c r="F209" s="22"/>
      <c r="G209" s="22"/>
      <c r="H209" s="22"/>
      <c r="I209" s="22"/>
      <c r="J209" s="22"/>
      <c r="K209" s="22"/>
      <c r="L209" s="22"/>
    </row>
    <row r="210" spans="1:12" x14ac:dyDescent="0.25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</row>
    <row r="211" spans="1:12" x14ac:dyDescent="0.25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</row>
    <row r="212" spans="1:12" x14ac:dyDescent="0.25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</row>
    <row r="213" spans="1:12" x14ac:dyDescent="0.25">
      <c r="A213" s="22"/>
      <c r="B213" s="305" t="s">
        <v>53</v>
      </c>
      <c r="C213" s="22"/>
      <c r="D213" s="306" t="s">
        <v>54</v>
      </c>
      <c r="E213" s="306"/>
      <c r="F213" s="306"/>
      <c r="G213" s="260" t="s">
        <v>55</v>
      </c>
      <c r="H213" s="22"/>
      <c r="I213" s="22" t="s">
        <v>59</v>
      </c>
      <c r="J213" s="22"/>
      <c r="K213" s="22"/>
      <c r="L213" s="22"/>
    </row>
    <row r="214" spans="1:12" x14ac:dyDescent="0.25">
      <c r="A214" s="22"/>
      <c r="B214" s="22"/>
      <c r="C214" s="22"/>
      <c r="D214" s="380" t="s">
        <v>56</v>
      </c>
      <c r="E214" s="380"/>
      <c r="F214" s="380"/>
      <c r="G214" s="260"/>
      <c r="H214" s="260"/>
      <c r="I214" s="260" t="s">
        <v>156</v>
      </c>
      <c r="J214" s="260"/>
      <c r="K214" s="260"/>
      <c r="L214" s="260"/>
    </row>
    <row r="215" spans="1:12" x14ac:dyDescent="0.25">
      <c r="A215" s="22"/>
      <c r="B215" s="22"/>
      <c r="C215" s="22"/>
      <c r="D215" s="380" t="s">
        <v>57</v>
      </c>
      <c r="E215" s="380"/>
      <c r="F215" s="380"/>
      <c r="G215" s="260"/>
      <c r="H215" s="260"/>
      <c r="I215" s="260" t="s">
        <v>157</v>
      </c>
      <c r="J215" s="260"/>
      <c r="K215" s="260"/>
      <c r="L215" s="260"/>
    </row>
    <row r="216" spans="1:12" x14ac:dyDescent="0.25">
      <c r="A216" s="22"/>
      <c r="B216" s="22"/>
      <c r="C216" s="22"/>
      <c r="D216" s="307"/>
      <c r="E216" s="307"/>
      <c r="F216" s="22"/>
      <c r="G216" s="22"/>
      <c r="H216" s="260"/>
      <c r="I216" s="260"/>
      <c r="J216" s="260"/>
      <c r="K216" s="22"/>
      <c r="L216" s="22"/>
    </row>
    <row r="217" spans="1:12" x14ac:dyDescent="0.25">
      <c r="A217" s="22"/>
      <c r="B217" s="305" t="s">
        <v>58</v>
      </c>
      <c r="C217" s="22"/>
      <c r="D217" s="260" t="s">
        <v>212</v>
      </c>
      <c r="E217" s="22"/>
      <c r="F217" s="22"/>
      <c r="G217" s="22"/>
      <c r="H217" s="308"/>
      <c r="I217" s="308"/>
      <c r="J217" s="308"/>
      <c r="K217" s="381"/>
      <c r="L217" s="381"/>
    </row>
    <row r="218" spans="1:12" x14ac:dyDescent="0.25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</row>
    <row r="219" spans="1:12" x14ac:dyDescent="0.25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</row>
    <row r="220" spans="1:12" x14ac:dyDescent="0.25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</row>
    <row r="221" spans="1:12" x14ac:dyDescent="0.25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</row>
    <row r="222" spans="1:12" x14ac:dyDescent="0.25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</row>
    <row r="223" spans="1:12" x14ac:dyDescent="0.25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</row>
    <row r="224" spans="1:12" x14ac:dyDescent="0.25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</row>
    <row r="225" spans="1:12" x14ac:dyDescent="0.25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</row>
    <row r="226" spans="1:12" x14ac:dyDescent="0.25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</row>
    <row r="227" spans="1:12" x14ac:dyDescent="0.25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</row>
    <row r="228" spans="1:12" x14ac:dyDescent="0.25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</row>
    <row r="229" spans="1:12" x14ac:dyDescent="0.25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</row>
    <row r="230" spans="1:12" x14ac:dyDescent="0.25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</row>
    <row r="231" spans="1:12" x14ac:dyDescent="0.25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</row>
    <row r="232" spans="1:12" x14ac:dyDescent="0.25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</row>
    <row r="233" spans="1:12" x14ac:dyDescent="0.25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</row>
  </sheetData>
  <mergeCells count="29">
    <mergeCell ref="K8:L8"/>
    <mergeCell ref="A10:L10"/>
    <mergeCell ref="A11:L11"/>
    <mergeCell ref="A12:L12"/>
    <mergeCell ref="A14:L14"/>
    <mergeCell ref="N15:O15"/>
    <mergeCell ref="P15:Q15"/>
    <mergeCell ref="R15:S15"/>
    <mergeCell ref="A56:L56"/>
    <mergeCell ref="C57:D57"/>
    <mergeCell ref="E57:F57"/>
    <mergeCell ref="G57:H57"/>
    <mergeCell ref="I57:J57"/>
    <mergeCell ref="K57:L57"/>
    <mergeCell ref="C15:D15"/>
    <mergeCell ref="E15:F15"/>
    <mergeCell ref="G15:H15"/>
    <mergeCell ref="I15:J15"/>
    <mergeCell ref="K15:L15"/>
    <mergeCell ref="C168:D168"/>
    <mergeCell ref="D214:F214"/>
    <mergeCell ref="D215:F215"/>
    <mergeCell ref="K217:L217"/>
    <mergeCell ref="A111:L111"/>
    <mergeCell ref="C112:D112"/>
    <mergeCell ref="E112:F112"/>
    <mergeCell ref="G112:H112"/>
    <mergeCell ref="I112:J112"/>
    <mergeCell ref="K112:L112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5"/>
  <sheetViews>
    <sheetView topLeftCell="C196" workbookViewId="0">
      <selection activeCell="D198" sqref="D198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331" t="s">
        <v>159</v>
      </c>
      <c r="J8" s="332"/>
    </row>
    <row r="9" spans="1:10" ht="5.25" customHeight="1" x14ac:dyDescent="0.25"/>
    <row r="10" spans="1:10" x14ac:dyDescent="0.25">
      <c r="A10" s="333" t="s">
        <v>1</v>
      </c>
      <c r="B10" s="333"/>
      <c r="C10" s="333"/>
      <c r="D10" s="333"/>
      <c r="E10" s="333"/>
      <c r="F10" s="333"/>
      <c r="G10" s="333"/>
      <c r="H10" s="333"/>
      <c r="I10" s="333"/>
      <c r="J10" s="333"/>
    </row>
    <row r="11" spans="1:10" x14ac:dyDescent="0.25">
      <c r="A11" s="334" t="s">
        <v>2</v>
      </c>
      <c r="B11" s="334"/>
      <c r="C11" s="334"/>
      <c r="D11" s="334"/>
      <c r="E11" s="334"/>
      <c r="F11" s="334"/>
      <c r="G11" s="334"/>
      <c r="H11" s="334"/>
      <c r="I11" s="334"/>
      <c r="J11" s="334"/>
    </row>
    <row r="12" spans="1:10" x14ac:dyDescent="0.25">
      <c r="A12" s="335" t="s">
        <v>3</v>
      </c>
      <c r="B12" s="334"/>
      <c r="C12" s="334"/>
      <c r="D12" s="334"/>
      <c r="E12" s="334"/>
      <c r="F12" s="334"/>
      <c r="G12" s="334"/>
      <c r="H12" s="334"/>
      <c r="I12" s="334"/>
      <c r="J12" s="334"/>
    </row>
    <row r="13" spans="1:10" ht="4.5" customHeight="1" x14ac:dyDescent="0.25">
      <c r="A13" s="283"/>
      <c r="B13" s="283"/>
      <c r="C13" s="283"/>
      <c r="D13" s="283"/>
      <c r="E13" s="283"/>
      <c r="F13" s="283"/>
      <c r="G13" s="283"/>
      <c r="H13" s="283"/>
      <c r="I13" s="283"/>
      <c r="J13" s="283"/>
    </row>
    <row r="14" spans="1:10" ht="16.5" hidden="1" thickBot="1" x14ac:dyDescent="0.3">
      <c r="A14" s="336" t="s">
        <v>60</v>
      </c>
      <c r="B14" s="336"/>
      <c r="C14" s="336"/>
      <c r="D14" s="336"/>
      <c r="E14" s="336"/>
      <c r="F14" s="336"/>
      <c r="G14" s="336"/>
      <c r="H14" s="336"/>
      <c r="I14" s="336"/>
      <c r="J14" s="336"/>
    </row>
    <row r="15" spans="1:10" ht="30.75" hidden="1" customHeight="1" thickBot="1" x14ac:dyDescent="0.35">
      <c r="A15" s="2" t="s">
        <v>4</v>
      </c>
      <c r="B15" s="3" t="s">
        <v>5</v>
      </c>
      <c r="C15" s="343" t="s">
        <v>6</v>
      </c>
      <c r="D15" s="344"/>
      <c r="E15" s="343" t="s">
        <v>7</v>
      </c>
      <c r="F15" s="345"/>
      <c r="G15" s="343" t="s">
        <v>8</v>
      </c>
      <c r="H15" s="344"/>
      <c r="I15" s="343" t="s">
        <v>9</v>
      </c>
      <c r="J15" s="344"/>
    </row>
    <row r="16" spans="1:10" ht="15.75" hidden="1" x14ac:dyDescent="0.3">
      <c r="A16" s="4"/>
      <c r="B16" s="5"/>
      <c r="C16" s="6" t="s">
        <v>11</v>
      </c>
      <c r="D16" s="6" t="s">
        <v>12</v>
      </c>
      <c r="E16" s="6" t="s">
        <v>11</v>
      </c>
      <c r="F16" s="6" t="s">
        <v>12</v>
      </c>
      <c r="G16" s="6" t="s">
        <v>11</v>
      </c>
      <c r="H16" s="6" t="s">
        <v>12</v>
      </c>
      <c r="I16" s="6" t="s">
        <v>11</v>
      </c>
      <c r="J16" s="6" t="s">
        <v>12</v>
      </c>
    </row>
    <row r="17" spans="1:10" ht="15.75" hidden="1" x14ac:dyDescent="0.3">
      <c r="A17" s="7"/>
      <c r="B17" s="5" t="s">
        <v>13</v>
      </c>
      <c r="C17" s="8">
        <v>1764858.42</v>
      </c>
      <c r="D17" s="8">
        <v>1492317.42</v>
      </c>
      <c r="E17" s="8">
        <v>1764858.42</v>
      </c>
      <c r="F17" s="8">
        <v>1792563.63</v>
      </c>
      <c r="G17" s="8">
        <v>1764858.42</v>
      </c>
      <c r="H17" s="8">
        <v>1578007.92</v>
      </c>
      <c r="I17" s="8">
        <v>1764858.42</v>
      </c>
      <c r="J17" s="8">
        <v>1803793.55</v>
      </c>
    </row>
    <row r="18" spans="1:10" ht="15.75" hidden="1" x14ac:dyDescent="0.3">
      <c r="A18" s="31"/>
      <c r="B18" s="5"/>
      <c r="C18" s="32"/>
      <c r="D18" s="31"/>
      <c r="E18" s="49"/>
      <c r="F18" s="49"/>
      <c r="G18" s="31"/>
      <c r="H18" s="49"/>
      <c r="I18" s="31"/>
      <c r="J18" s="49"/>
    </row>
    <row r="19" spans="1:10" ht="15.75" hidden="1" x14ac:dyDescent="0.3">
      <c r="A19" s="31"/>
      <c r="B19" s="5" t="s">
        <v>14</v>
      </c>
      <c r="C19" s="8">
        <f t="shared" ref="C19:J19" si="0">+C27+C43</f>
        <v>2818474.9200000004</v>
      </c>
      <c r="D19" s="8">
        <f t="shared" si="0"/>
        <v>0</v>
      </c>
      <c r="E19" s="8">
        <f t="shared" si="0"/>
        <v>2818474.9200000004</v>
      </c>
      <c r="F19" s="8">
        <f t="shared" si="0"/>
        <v>67111.01999999999</v>
      </c>
      <c r="G19" s="8">
        <f t="shared" si="0"/>
        <v>2818474.9200000004</v>
      </c>
      <c r="H19" s="8">
        <f t="shared" si="0"/>
        <v>58543.64</v>
      </c>
      <c r="I19" s="8">
        <f t="shared" si="0"/>
        <v>2818474.9200000004</v>
      </c>
      <c r="J19" s="8">
        <f t="shared" si="0"/>
        <v>3743927.3</v>
      </c>
    </row>
    <row r="20" spans="1:10" hidden="1" x14ac:dyDescent="0.25">
      <c r="A20" s="35"/>
      <c r="B20" s="15" t="s">
        <v>15</v>
      </c>
      <c r="C20" s="27">
        <v>62500</v>
      </c>
      <c r="D20" s="27"/>
      <c r="E20" s="27">
        <v>62500</v>
      </c>
      <c r="F20" s="27">
        <v>56112.02</v>
      </c>
      <c r="G20" s="27">
        <v>62500</v>
      </c>
      <c r="H20" s="27"/>
      <c r="I20" s="27">
        <v>62500</v>
      </c>
      <c r="J20" s="27">
        <v>68083.009999999995</v>
      </c>
    </row>
    <row r="21" spans="1:10" hidden="1" x14ac:dyDescent="0.25">
      <c r="A21" s="35"/>
      <c r="B21" s="15" t="s">
        <v>16</v>
      </c>
      <c r="C21" s="27">
        <v>7500</v>
      </c>
      <c r="D21" s="27"/>
      <c r="E21" s="27">
        <v>7500</v>
      </c>
      <c r="F21" s="27">
        <v>10999</v>
      </c>
      <c r="G21" s="27">
        <v>7500</v>
      </c>
      <c r="H21" s="27">
        <v>11011</v>
      </c>
      <c r="I21" s="27">
        <v>7500</v>
      </c>
      <c r="J21" s="27">
        <v>10992</v>
      </c>
    </row>
    <row r="22" spans="1:10" hidden="1" x14ac:dyDescent="0.25">
      <c r="A22" s="35"/>
      <c r="B22" s="15" t="s">
        <v>17</v>
      </c>
      <c r="C22" s="27">
        <v>8133.97</v>
      </c>
      <c r="D22" s="27"/>
      <c r="E22" s="27">
        <v>8133.97</v>
      </c>
      <c r="F22" s="27"/>
      <c r="G22" s="27">
        <v>8133.97</v>
      </c>
      <c r="H22" s="27"/>
      <c r="I22" s="27">
        <v>8133.97</v>
      </c>
      <c r="J22" s="27">
        <v>4358</v>
      </c>
    </row>
    <row r="23" spans="1:10" hidden="1" x14ac:dyDescent="0.25">
      <c r="A23" s="35"/>
      <c r="B23" s="15" t="s">
        <v>18</v>
      </c>
      <c r="C23" s="27">
        <v>33333.33</v>
      </c>
      <c r="D23" s="27"/>
      <c r="E23" s="27">
        <v>33333.33</v>
      </c>
      <c r="F23" s="27"/>
      <c r="G23" s="27">
        <v>33333.33</v>
      </c>
      <c r="H23" s="27"/>
      <c r="I23" s="27">
        <v>33333.33</v>
      </c>
      <c r="J23" s="27">
        <v>45020</v>
      </c>
    </row>
    <row r="24" spans="1:10" hidden="1" x14ac:dyDescent="0.25">
      <c r="A24" s="35"/>
      <c r="B24" s="15" t="s">
        <v>20</v>
      </c>
      <c r="C24" s="27">
        <v>165141.75</v>
      </c>
      <c r="D24" s="27"/>
      <c r="E24" s="27">
        <v>165141.75</v>
      </c>
      <c r="F24" s="27"/>
      <c r="G24" s="27">
        <v>165141.75</v>
      </c>
      <c r="H24" s="27">
        <v>1000</v>
      </c>
      <c r="I24" s="27">
        <v>165141.75</v>
      </c>
      <c r="J24" s="27">
        <v>26842.86</v>
      </c>
    </row>
    <row r="25" spans="1:10" hidden="1" x14ac:dyDescent="0.25">
      <c r="A25" s="35"/>
      <c r="B25" s="15" t="s">
        <v>21</v>
      </c>
      <c r="C25" s="27">
        <v>40000</v>
      </c>
      <c r="D25" s="27"/>
      <c r="E25" s="27">
        <v>40000</v>
      </c>
      <c r="F25" s="27"/>
      <c r="G25" s="27">
        <v>40000</v>
      </c>
      <c r="H25" s="27"/>
      <c r="I25" s="27">
        <v>40000</v>
      </c>
      <c r="J25" s="27">
        <v>76240</v>
      </c>
    </row>
    <row r="26" spans="1:10" hidden="1" x14ac:dyDescent="0.25">
      <c r="A26" s="35"/>
      <c r="B26" s="15" t="s">
        <v>22</v>
      </c>
      <c r="C26" s="27">
        <v>26305.03</v>
      </c>
      <c r="D26" s="27"/>
      <c r="E26" s="27">
        <v>26305.03</v>
      </c>
      <c r="F26" s="27"/>
      <c r="G26" s="27">
        <v>26305.03</v>
      </c>
      <c r="H26" s="27">
        <v>46532.639999999999</v>
      </c>
      <c r="I26" s="27">
        <v>26305.03</v>
      </c>
      <c r="J26" s="27">
        <v>55063.68</v>
      </c>
    </row>
    <row r="27" spans="1:10" ht="16.5" hidden="1" thickBot="1" x14ac:dyDescent="0.35">
      <c r="A27" s="35"/>
      <c r="B27" s="17" t="s">
        <v>23</v>
      </c>
      <c r="C27" s="36">
        <f t="shared" ref="C27:J27" si="1">SUM(C20:C26)</f>
        <v>342914.07999999996</v>
      </c>
      <c r="D27" s="36">
        <f t="shared" si="1"/>
        <v>0</v>
      </c>
      <c r="E27" s="36">
        <f t="shared" si="1"/>
        <v>342914.07999999996</v>
      </c>
      <c r="F27" s="36">
        <f t="shared" si="1"/>
        <v>67111.01999999999</v>
      </c>
      <c r="G27" s="36">
        <f t="shared" si="1"/>
        <v>342914.07999999996</v>
      </c>
      <c r="H27" s="36">
        <f t="shared" si="1"/>
        <v>58543.64</v>
      </c>
      <c r="I27" s="36">
        <f t="shared" si="1"/>
        <v>342914.07999999996</v>
      </c>
      <c r="J27" s="36">
        <f t="shared" si="1"/>
        <v>286599.55</v>
      </c>
    </row>
    <row r="28" spans="1:10" ht="15.75" hidden="1" x14ac:dyDescent="0.3">
      <c r="A28" s="35"/>
      <c r="B28" s="18" t="s">
        <v>24</v>
      </c>
      <c r="C28" s="37"/>
      <c r="D28" s="37"/>
      <c r="E28" s="37"/>
      <c r="F28" s="37"/>
      <c r="G28" s="37"/>
      <c r="H28" s="37"/>
      <c r="I28" s="37"/>
      <c r="J28" s="37"/>
    </row>
    <row r="29" spans="1:10" hidden="1" x14ac:dyDescent="0.25">
      <c r="A29" s="35"/>
      <c r="B29" s="15" t="s">
        <v>25</v>
      </c>
      <c r="C29" s="27">
        <v>60936.45</v>
      </c>
      <c r="D29" s="27"/>
      <c r="E29" s="27">
        <v>60936.45</v>
      </c>
      <c r="F29" s="27"/>
      <c r="G29" s="27">
        <v>60936.45</v>
      </c>
      <c r="H29" s="27"/>
      <c r="I29" s="27">
        <v>60936.45</v>
      </c>
      <c r="J29" s="27">
        <v>202940.25</v>
      </c>
    </row>
    <row r="30" spans="1:10" hidden="1" x14ac:dyDescent="0.25">
      <c r="A30" s="35"/>
      <c r="B30" s="15" t="s">
        <v>26</v>
      </c>
      <c r="C30" s="27">
        <v>600</v>
      </c>
      <c r="D30" s="27"/>
      <c r="E30" s="27">
        <v>600</v>
      </c>
      <c r="F30" s="27"/>
      <c r="G30" s="27">
        <v>600</v>
      </c>
      <c r="H30" s="27"/>
      <c r="I30" s="27">
        <v>600</v>
      </c>
      <c r="J30" s="27"/>
    </row>
    <row r="31" spans="1:10" hidden="1" x14ac:dyDescent="0.25">
      <c r="A31" s="35"/>
      <c r="B31" s="15" t="s">
        <v>49</v>
      </c>
      <c r="C31" s="27">
        <v>945.42</v>
      </c>
      <c r="D31" s="27"/>
      <c r="E31" s="27">
        <v>945.42</v>
      </c>
      <c r="F31" s="27"/>
      <c r="G31" s="27">
        <v>945.42</v>
      </c>
      <c r="H31" s="27"/>
      <c r="I31" s="27">
        <v>945.42</v>
      </c>
      <c r="J31" s="27"/>
    </row>
    <row r="32" spans="1:10" hidden="1" x14ac:dyDescent="0.25">
      <c r="A32" s="35"/>
      <c r="B32" s="15" t="s">
        <v>27</v>
      </c>
      <c r="C32" s="27">
        <v>169652.57</v>
      </c>
      <c r="D32" s="27"/>
      <c r="E32" s="27">
        <v>169652.57</v>
      </c>
      <c r="F32" s="27"/>
      <c r="G32" s="27">
        <v>169652.57</v>
      </c>
      <c r="H32" s="27"/>
      <c r="I32" s="27">
        <v>169652.57</v>
      </c>
      <c r="J32" s="27">
        <v>178282.05</v>
      </c>
    </row>
    <row r="33" spans="1:10" hidden="1" x14ac:dyDescent="0.25">
      <c r="A33" s="35"/>
      <c r="B33" s="15" t="s">
        <v>28</v>
      </c>
      <c r="C33" s="27">
        <v>912</v>
      </c>
      <c r="D33" s="27"/>
      <c r="E33" s="27">
        <v>912</v>
      </c>
      <c r="F33" s="27"/>
      <c r="G33" s="27">
        <v>912</v>
      </c>
      <c r="H33" s="27"/>
      <c r="I33" s="27">
        <v>912</v>
      </c>
      <c r="J33" s="27"/>
    </row>
    <row r="34" spans="1:10" hidden="1" x14ac:dyDescent="0.25">
      <c r="A34" s="35"/>
      <c r="B34" s="15" t="s">
        <v>29</v>
      </c>
      <c r="C34" s="27">
        <v>427229.65</v>
      </c>
      <c r="D34" s="27"/>
      <c r="E34" s="27">
        <v>427229.65</v>
      </c>
      <c r="F34" s="27"/>
      <c r="G34" s="27">
        <v>427229.65</v>
      </c>
      <c r="H34" s="27"/>
      <c r="I34" s="27">
        <v>427229.65</v>
      </c>
      <c r="J34" s="27">
        <v>1425199.8</v>
      </c>
    </row>
    <row r="35" spans="1:10" hidden="1" x14ac:dyDescent="0.25">
      <c r="A35" s="35"/>
      <c r="B35" s="15" t="s">
        <v>30</v>
      </c>
      <c r="C35" s="27">
        <v>100</v>
      </c>
      <c r="D35" s="27"/>
      <c r="E35" s="27">
        <v>100</v>
      </c>
      <c r="F35" s="27"/>
      <c r="G35" s="27">
        <v>100</v>
      </c>
      <c r="H35" s="27"/>
      <c r="I35" s="27">
        <v>100</v>
      </c>
      <c r="J35" s="27"/>
    </row>
    <row r="36" spans="1:10" hidden="1" x14ac:dyDescent="0.25">
      <c r="A36" s="35"/>
      <c r="B36" s="15" t="s">
        <v>31</v>
      </c>
      <c r="C36" s="27">
        <v>13579.7</v>
      </c>
      <c r="D36" s="27"/>
      <c r="E36" s="27">
        <v>13579.7</v>
      </c>
      <c r="F36" s="27"/>
      <c r="G36" s="27">
        <v>13579.7</v>
      </c>
      <c r="H36" s="27"/>
      <c r="I36" s="27">
        <v>13579.7</v>
      </c>
      <c r="J36" s="27">
        <v>75162.240000000005</v>
      </c>
    </row>
    <row r="37" spans="1:10" hidden="1" x14ac:dyDescent="0.25">
      <c r="A37" s="35"/>
      <c r="B37" s="15" t="s">
        <v>33</v>
      </c>
      <c r="C37" s="27">
        <v>310</v>
      </c>
      <c r="D37" s="27"/>
      <c r="E37" s="27">
        <v>310</v>
      </c>
      <c r="F37" s="27"/>
      <c r="G37" s="27">
        <v>310</v>
      </c>
      <c r="H37" s="27"/>
      <c r="I37" s="27">
        <v>310</v>
      </c>
      <c r="J37" s="27"/>
    </row>
    <row r="38" spans="1:10" hidden="1" x14ac:dyDescent="0.25">
      <c r="A38" s="35"/>
      <c r="B38" s="15" t="s">
        <v>34</v>
      </c>
      <c r="C38" s="27">
        <v>10809.43</v>
      </c>
      <c r="D38" s="27"/>
      <c r="E38" s="27">
        <v>10809.43</v>
      </c>
      <c r="F38" s="27"/>
      <c r="G38" s="27">
        <v>10809.43</v>
      </c>
      <c r="H38" s="27"/>
      <c r="I38" s="27">
        <v>10809.43</v>
      </c>
      <c r="J38" s="27">
        <v>14528.6</v>
      </c>
    </row>
    <row r="39" spans="1:10" hidden="1" x14ac:dyDescent="0.25">
      <c r="A39" s="35"/>
      <c r="B39" s="15" t="s">
        <v>35</v>
      </c>
      <c r="C39" s="27">
        <v>1780006.32</v>
      </c>
      <c r="D39" s="27"/>
      <c r="E39" s="27">
        <v>1780006.32</v>
      </c>
      <c r="F39" s="27"/>
      <c r="G39" s="27">
        <v>1780006.32</v>
      </c>
      <c r="H39" s="27"/>
      <c r="I39" s="27">
        <v>1780006.32</v>
      </c>
      <c r="J39" s="27">
        <v>1545914.81</v>
      </c>
    </row>
    <row r="40" spans="1:10" hidden="1" x14ac:dyDescent="0.25">
      <c r="A40" s="35"/>
      <c r="B40" s="15" t="s">
        <v>36</v>
      </c>
      <c r="C40" s="27">
        <v>2208.6999999999998</v>
      </c>
      <c r="D40" s="27"/>
      <c r="E40" s="27">
        <v>2208.6999999999998</v>
      </c>
      <c r="F40" s="27"/>
      <c r="G40" s="27">
        <v>2208.6999999999998</v>
      </c>
      <c r="H40" s="27"/>
      <c r="I40" s="27">
        <v>2208.6999999999998</v>
      </c>
      <c r="J40" s="27">
        <v>15300</v>
      </c>
    </row>
    <row r="41" spans="1:10" hidden="1" x14ac:dyDescent="0.25">
      <c r="A41" s="35"/>
      <c r="B41" s="15" t="s">
        <v>37</v>
      </c>
      <c r="C41" s="27">
        <v>8105.1</v>
      </c>
      <c r="D41" s="27"/>
      <c r="E41" s="27">
        <v>8105.1</v>
      </c>
      <c r="F41" s="27"/>
      <c r="G41" s="27">
        <v>8105.1</v>
      </c>
      <c r="H41" s="27"/>
      <c r="I41" s="27">
        <v>8105.1</v>
      </c>
      <c r="J41" s="27"/>
    </row>
    <row r="42" spans="1:10" hidden="1" x14ac:dyDescent="0.25">
      <c r="A42" s="35"/>
      <c r="B42" s="15" t="s">
        <v>38</v>
      </c>
      <c r="C42" s="27">
        <v>165.5</v>
      </c>
      <c r="D42" s="27"/>
      <c r="E42" s="27">
        <v>165.5</v>
      </c>
      <c r="F42" s="27"/>
      <c r="G42" s="27">
        <v>165.5</v>
      </c>
      <c r="H42" s="27"/>
      <c r="I42" s="27">
        <v>165.5</v>
      </c>
      <c r="J42" s="27"/>
    </row>
    <row r="43" spans="1:10" ht="16.5" hidden="1" thickBot="1" x14ac:dyDescent="0.35">
      <c r="A43" s="35"/>
      <c r="B43" s="20" t="s">
        <v>39</v>
      </c>
      <c r="C43" s="36">
        <f t="shared" ref="C43:J43" si="2">SUM(C29:C42)</f>
        <v>2475560.8400000003</v>
      </c>
      <c r="D43" s="36">
        <f t="shared" si="2"/>
        <v>0</v>
      </c>
      <c r="E43" s="36">
        <f t="shared" si="2"/>
        <v>2475560.8400000003</v>
      </c>
      <c r="F43" s="36">
        <f t="shared" si="2"/>
        <v>0</v>
      </c>
      <c r="G43" s="36">
        <f t="shared" si="2"/>
        <v>2475560.8400000003</v>
      </c>
      <c r="H43" s="36">
        <f t="shared" si="2"/>
        <v>0</v>
      </c>
      <c r="I43" s="36">
        <f t="shared" si="2"/>
        <v>2475560.8400000003</v>
      </c>
      <c r="J43" s="36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336" t="s">
        <v>61</v>
      </c>
      <c r="B46" s="336"/>
      <c r="C46" s="336"/>
      <c r="D46" s="336"/>
      <c r="E46" s="336"/>
      <c r="F46" s="336"/>
      <c r="G46" s="336"/>
      <c r="H46" s="336"/>
      <c r="I46" s="336"/>
      <c r="J46" s="336"/>
    </row>
    <row r="47" spans="1:10" ht="28.5" hidden="1" customHeight="1" x14ac:dyDescent="0.25">
      <c r="A47" s="98" t="s">
        <v>4</v>
      </c>
      <c r="B47" s="50" t="s">
        <v>62</v>
      </c>
      <c r="C47" s="351" t="s">
        <v>63</v>
      </c>
      <c r="D47" s="352"/>
      <c r="E47" s="351" t="s">
        <v>64</v>
      </c>
      <c r="F47" s="353"/>
      <c r="G47" s="285" t="s">
        <v>65</v>
      </c>
      <c r="H47" s="286"/>
      <c r="I47" s="286"/>
      <c r="J47" s="286"/>
    </row>
    <row r="48" spans="1:10" hidden="1" x14ac:dyDescent="0.25">
      <c r="A48" s="287"/>
      <c r="B48" s="51" t="s">
        <v>66</v>
      </c>
      <c r="C48" s="287" t="s">
        <v>67</v>
      </c>
      <c r="D48" s="287" t="s">
        <v>68</v>
      </c>
      <c r="E48" s="287" t="s">
        <v>67</v>
      </c>
      <c r="F48" s="287" t="s">
        <v>68</v>
      </c>
      <c r="G48" s="287" t="s">
        <v>67</v>
      </c>
      <c r="H48" s="287" t="s">
        <v>68</v>
      </c>
      <c r="I48" s="287"/>
      <c r="J48" s="287"/>
    </row>
    <row r="49" spans="1:10" hidden="1" x14ac:dyDescent="0.25">
      <c r="A49" s="39"/>
      <c r="B49" s="39"/>
      <c r="C49" s="39"/>
      <c r="D49" s="39"/>
      <c r="E49" s="39"/>
      <c r="F49" s="39"/>
      <c r="G49" s="39"/>
      <c r="H49" s="39"/>
      <c r="I49" s="39"/>
      <c r="J49" s="39"/>
    </row>
    <row r="50" spans="1:10" hidden="1" x14ac:dyDescent="0.25">
      <c r="A50" s="39"/>
      <c r="B50" s="39"/>
      <c r="C50" s="39"/>
      <c r="D50" s="39"/>
      <c r="E50" s="39"/>
      <c r="F50" s="39"/>
      <c r="G50" s="39"/>
      <c r="H50" s="39"/>
      <c r="I50" s="39"/>
      <c r="J50" s="39"/>
    </row>
    <row r="51" spans="1:10" hidden="1" x14ac:dyDescent="0.25">
      <c r="A51" s="39"/>
      <c r="B51" s="51" t="s">
        <v>69</v>
      </c>
      <c r="C51" s="39"/>
      <c r="D51" s="39"/>
      <c r="E51" s="39"/>
      <c r="F51" s="39"/>
      <c r="G51" s="39"/>
      <c r="H51" s="39"/>
      <c r="I51" s="39"/>
      <c r="J51" s="39"/>
    </row>
    <row r="52" spans="1:10" hidden="1" x14ac:dyDescent="0.25">
      <c r="A52" s="39"/>
      <c r="B52" s="39" t="s">
        <v>70</v>
      </c>
      <c r="C52" s="39"/>
      <c r="D52" s="39"/>
      <c r="E52" s="39"/>
      <c r="F52" s="39"/>
      <c r="G52" s="39"/>
      <c r="H52" s="39"/>
      <c r="I52" s="39"/>
      <c r="J52" s="39"/>
    </row>
    <row r="53" spans="1:10" hidden="1" x14ac:dyDescent="0.25">
      <c r="A53" s="39"/>
      <c r="B53" s="39"/>
      <c r="C53" s="39"/>
      <c r="D53" s="39"/>
      <c r="E53" s="39"/>
      <c r="F53" s="39"/>
      <c r="G53" s="39"/>
      <c r="H53" s="39"/>
      <c r="I53" s="39"/>
      <c r="J53" s="39"/>
    </row>
    <row r="54" spans="1:10" hidden="1" x14ac:dyDescent="0.25">
      <c r="A54" s="39"/>
      <c r="B54" s="39"/>
      <c r="C54" s="39"/>
      <c r="D54" s="39"/>
      <c r="E54" s="39"/>
      <c r="F54" s="39"/>
      <c r="G54" s="39"/>
      <c r="H54" s="39"/>
      <c r="I54" s="39"/>
      <c r="J54" s="39"/>
    </row>
    <row r="55" spans="1:10" hidden="1" x14ac:dyDescent="0.25">
      <c r="A55" s="39"/>
      <c r="B55" s="39"/>
      <c r="C55" s="39"/>
      <c r="D55" s="39"/>
      <c r="E55" s="39"/>
      <c r="F55" s="39"/>
      <c r="G55" s="39"/>
      <c r="H55" s="39"/>
      <c r="I55" s="39"/>
      <c r="J55" s="39"/>
    </row>
    <row r="56" spans="1:10" hidden="1" x14ac:dyDescent="0.25">
      <c r="A56" s="39"/>
      <c r="B56" s="39"/>
      <c r="C56" s="39"/>
      <c r="D56" s="39"/>
      <c r="E56" s="39"/>
      <c r="F56" s="39"/>
      <c r="G56" s="39"/>
      <c r="H56" s="39"/>
      <c r="I56" s="39"/>
      <c r="J56" s="39"/>
    </row>
    <row r="57" spans="1:10" hidden="1" x14ac:dyDescent="0.25">
      <c r="A57" s="39"/>
      <c r="B57" s="39"/>
      <c r="C57" s="39"/>
      <c r="D57" s="39"/>
      <c r="E57" s="39"/>
      <c r="F57" s="39"/>
      <c r="G57" s="39"/>
      <c r="H57" s="39"/>
      <c r="I57" s="39"/>
      <c r="J57" s="39"/>
    </row>
    <row r="58" spans="1:10" hidden="1" x14ac:dyDescent="0.25">
      <c r="A58" s="39"/>
      <c r="B58" s="39"/>
      <c r="C58" s="39"/>
      <c r="D58" s="39"/>
      <c r="E58" s="39"/>
      <c r="F58" s="39"/>
      <c r="G58" s="39"/>
      <c r="H58" s="39"/>
      <c r="I58" s="39"/>
      <c r="J58" s="39"/>
    </row>
    <row r="59" spans="1:10" hidden="1" x14ac:dyDescent="0.25">
      <c r="A59" s="39"/>
      <c r="B59" s="39"/>
      <c r="C59" s="39"/>
      <c r="D59" s="39"/>
      <c r="E59" s="39"/>
      <c r="F59" s="39"/>
      <c r="G59" s="39"/>
      <c r="H59" s="39"/>
      <c r="I59" s="39"/>
      <c r="J59" s="39"/>
    </row>
    <row r="60" spans="1:10" hidden="1" x14ac:dyDescent="0.25">
      <c r="A60" s="354" t="s">
        <v>71</v>
      </c>
      <c r="B60" s="354"/>
      <c r="C60" s="39"/>
      <c r="D60" s="39"/>
      <c r="E60" s="39"/>
      <c r="F60" s="39"/>
      <c r="G60" s="39"/>
      <c r="H60" s="39"/>
      <c r="I60" s="39"/>
      <c r="J60" s="39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336" t="s">
        <v>72</v>
      </c>
      <c r="B73" s="336"/>
      <c r="C73" s="336"/>
      <c r="D73" s="336"/>
      <c r="E73" s="336"/>
      <c r="F73" s="336"/>
      <c r="G73" s="336"/>
      <c r="H73" s="336"/>
      <c r="I73" s="336"/>
      <c r="J73" s="336"/>
    </row>
    <row r="74" spans="1:10" ht="16.5" hidden="1" customHeight="1" thickBot="1" x14ac:dyDescent="0.35">
      <c r="A74" s="2" t="s">
        <v>4</v>
      </c>
      <c r="B74" s="3" t="s">
        <v>5</v>
      </c>
      <c r="C74" s="343" t="s">
        <v>41</v>
      </c>
      <c r="D74" s="344"/>
      <c r="E74" s="343" t="s">
        <v>42</v>
      </c>
      <c r="F74" s="345"/>
      <c r="G74" s="343" t="s">
        <v>43</v>
      </c>
      <c r="H74" s="344"/>
      <c r="I74" s="343" t="s">
        <v>44</v>
      </c>
      <c r="J74" s="344"/>
    </row>
    <row r="75" spans="1:10" ht="15.75" hidden="1" x14ac:dyDescent="0.3">
      <c r="A75" s="4"/>
      <c r="B75" s="5"/>
      <c r="C75" s="6" t="s">
        <v>11</v>
      </c>
      <c r="D75" s="6" t="s">
        <v>12</v>
      </c>
      <c r="E75" s="6" t="s">
        <v>11</v>
      </c>
      <c r="F75" s="6" t="s">
        <v>12</v>
      </c>
      <c r="G75" s="6" t="s">
        <v>11</v>
      </c>
      <c r="H75" s="6" t="s">
        <v>12</v>
      </c>
      <c r="I75" s="6" t="s">
        <v>11</v>
      </c>
      <c r="J75" s="6" t="s">
        <v>12</v>
      </c>
    </row>
    <row r="76" spans="1:10" ht="15.75" hidden="1" x14ac:dyDescent="0.3">
      <c r="A76" s="7"/>
      <c r="B76" s="5" t="s">
        <v>13</v>
      </c>
      <c r="C76" s="8">
        <v>1764858.42</v>
      </c>
      <c r="D76" s="8">
        <v>2281196.17</v>
      </c>
      <c r="E76" s="8">
        <v>1764858.42</v>
      </c>
      <c r="F76" s="8">
        <v>1896496.89</v>
      </c>
      <c r="G76" s="8"/>
      <c r="H76" s="8"/>
      <c r="I76" s="8"/>
      <c r="J76" s="8"/>
    </row>
    <row r="77" spans="1:10" ht="15.75" hidden="1" x14ac:dyDescent="0.3">
      <c r="A77" s="31"/>
      <c r="B77" s="5"/>
      <c r="C77" s="31"/>
      <c r="D77" s="31"/>
      <c r="E77" s="31"/>
      <c r="F77" s="49"/>
      <c r="G77" s="49"/>
      <c r="H77" s="49"/>
      <c r="I77" s="49"/>
      <c r="J77" s="49"/>
    </row>
    <row r="78" spans="1:10" ht="15.75" hidden="1" x14ac:dyDescent="0.3">
      <c r="A78" s="31"/>
      <c r="B78" s="5" t="s">
        <v>14</v>
      </c>
      <c r="C78" s="8">
        <f t="shared" ref="C78:J78" si="3">+C86+C102</f>
        <v>2818474.9200000004</v>
      </c>
      <c r="D78" s="8">
        <f t="shared" si="3"/>
        <v>3820610.29</v>
      </c>
      <c r="E78" s="8">
        <f t="shared" si="3"/>
        <v>2818474.9200000004</v>
      </c>
      <c r="F78" s="8">
        <f t="shared" si="3"/>
        <v>2361172.1800000002</v>
      </c>
      <c r="G78" s="8">
        <f t="shared" si="3"/>
        <v>0</v>
      </c>
      <c r="H78" s="8">
        <f t="shared" si="3"/>
        <v>0</v>
      </c>
      <c r="I78" s="8">
        <f t="shared" si="3"/>
        <v>0</v>
      </c>
      <c r="J78" s="8">
        <f t="shared" si="3"/>
        <v>0</v>
      </c>
    </row>
    <row r="79" spans="1:10" hidden="1" x14ac:dyDescent="0.25">
      <c r="A79" s="35"/>
      <c r="B79" s="15" t="s">
        <v>15</v>
      </c>
      <c r="C79" s="27">
        <v>62500</v>
      </c>
      <c r="D79" s="27">
        <v>138609.60999999999</v>
      </c>
      <c r="E79" s="27">
        <v>62500</v>
      </c>
      <c r="F79" s="27"/>
      <c r="G79" s="27"/>
      <c r="H79" s="27"/>
      <c r="I79" s="27"/>
      <c r="J79" s="27"/>
    </row>
    <row r="80" spans="1:10" hidden="1" x14ac:dyDescent="0.25">
      <c r="A80" s="35"/>
      <c r="B80" s="15" t="s">
        <v>16</v>
      </c>
      <c r="C80" s="27">
        <v>7500</v>
      </c>
      <c r="D80" s="27">
        <v>9818.25</v>
      </c>
      <c r="E80" s="27">
        <v>7500</v>
      </c>
      <c r="F80" s="27">
        <v>9560.36</v>
      </c>
      <c r="G80" s="27"/>
      <c r="H80" s="27"/>
      <c r="I80" s="27"/>
      <c r="J80" s="27"/>
    </row>
    <row r="81" spans="1:10" hidden="1" x14ac:dyDescent="0.25">
      <c r="A81" s="35"/>
      <c r="B81" s="15" t="s">
        <v>17</v>
      </c>
      <c r="C81" s="27">
        <v>8133.97</v>
      </c>
      <c r="D81" s="27"/>
      <c r="E81" s="27">
        <v>8133.97</v>
      </c>
      <c r="F81" s="27">
        <v>39787</v>
      </c>
      <c r="G81" s="27"/>
      <c r="H81" s="27"/>
      <c r="I81" s="27"/>
      <c r="J81" s="27"/>
    </row>
    <row r="82" spans="1:10" hidden="1" x14ac:dyDescent="0.25">
      <c r="A82" s="35"/>
      <c r="B82" s="15" t="s">
        <v>18</v>
      </c>
      <c r="C82" s="27">
        <v>33333.33</v>
      </c>
      <c r="D82" s="27">
        <v>19161.8</v>
      </c>
      <c r="E82" s="27">
        <v>33333.33</v>
      </c>
      <c r="F82" s="27"/>
      <c r="G82" s="27"/>
      <c r="H82" s="27"/>
      <c r="I82" s="27"/>
      <c r="J82" s="27"/>
    </row>
    <row r="83" spans="1:10" hidden="1" x14ac:dyDescent="0.25">
      <c r="A83" s="35"/>
      <c r="B83" s="15" t="s">
        <v>20</v>
      </c>
      <c r="C83" s="27">
        <v>165141.75</v>
      </c>
      <c r="D83" s="27">
        <v>4057.14</v>
      </c>
      <c r="E83" s="27">
        <v>165141.75</v>
      </c>
      <c r="F83" s="27">
        <v>184282.78</v>
      </c>
      <c r="G83" s="27"/>
      <c r="H83" s="27"/>
      <c r="I83" s="27"/>
      <c r="J83" s="27"/>
    </row>
    <row r="84" spans="1:10" hidden="1" x14ac:dyDescent="0.25">
      <c r="A84" s="35"/>
      <c r="B84" s="15" t="s">
        <v>21</v>
      </c>
      <c r="C84" s="27">
        <v>40000</v>
      </c>
      <c r="D84" s="27">
        <v>38120</v>
      </c>
      <c r="E84" s="27">
        <v>40000</v>
      </c>
      <c r="F84" s="27">
        <v>38120</v>
      </c>
      <c r="G84" s="27"/>
      <c r="H84" s="27"/>
      <c r="I84" s="27"/>
      <c r="J84" s="27"/>
    </row>
    <row r="85" spans="1:10" hidden="1" x14ac:dyDescent="0.25">
      <c r="A85" s="35"/>
      <c r="B85" s="15" t="s">
        <v>22</v>
      </c>
      <c r="C85" s="27">
        <v>26305.03</v>
      </c>
      <c r="D85" s="27">
        <v>48548.639999999999</v>
      </c>
      <c r="E85" s="27">
        <v>26305.03</v>
      </c>
      <c r="F85" s="27">
        <v>44604</v>
      </c>
      <c r="G85" s="27"/>
      <c r="H85" s="27"/>
      <c r="I85" s="27"/>
      <c r="J85" s="27"/>
    </row>
    <row r="86" spans="1:10" ht="16.5" hidden="1" thickBot="1" x14ac:dyDescent="0.35">
      <c r="A86" s="35"/>
      <c r="B86" s="17" t="s">
        <v>23</v>
      </c>
      <c r="C86" s="36">
        <f t="shared" ref="C86:J86" si="4">SUM(C79:C85)</f>
        <v>342914.07999999996</v>
      </c>
      <c r="D86" s="36">
        <f t="shared" si="4"/>
        <v>258315.44</v>
      </c>
      <c r="E86" s="36">
        <f t="shared" si="4"/>
        <v>342914.07999999996</v>
      </c>
      <c r="F86" s="36">
        <f t="shared" si="4"/>
        <v>316354.14</v>
      </c>
      <c r="G86" s="36">
        <f t="shared" si="4"/>
        <v>0</v>
      </c>
      <c r="H86" s="36">
        <f t="shared" si="4"/>
        <v>0</v>
      </c>
      <c r="I86" s="36">
        <f t="shared" si="4"/>
        <v>0</v>
      </c>
      <c r="J86" s="36">
        <f t="shared" si="4"/>
        <v>0</v>
      </c>
    </row>
    <row r="87" spans="1:10" ht="15.75" hidden="1" x14ac:dyDescent="0.3">
      <c r="A87" s="35"/>
      <c r="B87" s="18" t="s">
        <v>24</v>
      </c>
      <c r="C87" s="37"/>
      <c r="D87" s="37"/>
      <c r="E87" s="37"/>
      <c r="F87" s="37"/>
      <c r="G87" s="37"/>
      <c r="H87" s="37"/>
      <c r="I87" s="37"/>
      <c r="J87" s="37"/>
    </row>
    <row r="88" spans="1:10" hidden="1" x14ac:dyDescent="0.25">
      <c r="A88" s="35"/>
      <c r="B88" s="15" t="s">
        <v>25</v>
      </c>
      <c r="C88" s="27">
        <v>60936.45</v>
      </c>
      <c r="D88" s="27">
        <v>1023</v>
      </c>
      <c r="E88" s="27">
        <v>60936.45</v>
      </c>
      <c r="F88" s="27">
        <v>58023.7</v>
      </c>
      <c r="G88" s="27"/>
      <c r="H88" s="27"/>
      <c r="I88" s="27"/>
      <c r="J88" s="27"/>
    </row>
    <row r="89" spans="1:10" hidden="1" x14ac:dyDescent="0.25">
      <c r="A89" s="35"/>
      <c r="B89" s="15" t="s">
        <v>26</v>
      </c>
      <c r="C89" s="27">
        <v>600</v>
      </c>
      <c r="D89" s="27"/>
      <c r="E89" s="27">
        <v>600</v>
      </c>
      <c r="F89" s="27"/>
      <c r="G89" s="27"/>
      <c r="H89" s="27"/>
      <c r="I89" s="27"/>
      <c r="J89" s="27"/>
    </row>
    <row r="90" spans="1:10" hidden="1" x14ac:dyDescent="0.25">
      <c r="A90" s="35"/>
      <c r="B90" s="15" t="s">
        <v>49</v>
      </c>
      <c r="C90" s="27">
        <v>945.42</v>
      </c>
      <c r="D90" s="27"/>
      <c r="E90" s="27">
        <v>945.42</v>
      </c>
      <c r="F90" s="27"/>
      <c r="G90" s="27"/>
      <c r="H90" s="27"/>
      <c r="I90" s="27"/>
      <c r="J90" s="27"/>
    </row>
    <row r="91" spans="1:10" hidden="1" x14ac:dyDescent="0.25">
      <c r="A91" s="35"/>
      <c r="B91" s="15" t="s">
        <v>27</v>
      </c>
      <c r="C91" s="27">
        <v>169652.57</v>
      </c>
      <c r="D91" s="27">
        <v>181188.84</v>
      </c>
      <c r="E91" s="27">
        <v>169652.57</v>
      </c>
      <c r="F91" s="27">
        <v>66957.58</v>
      </c>
      <c r="G91" s="27"/>
      <c r="H91" s="27"/>
      <c r="I91" s="27"/>
      <c r="J91" s="27"/>
    </row>
    <row r="92" spans="1:10" hidden="1" x14ac:dyDescent="0.25">
      <c r="A92" s="35"/>
      <c r="B92" s="15" t="s">
        <v>28</v>
      </c>
      <c r="C92" s="27">
        <v>912</v>
      </c>
      <c r="D92" s="27"/>
      <c r="E92" s="27">
        <v>912</v>
      </c>
      <c r="F92" s="27"/>
      <c r="G92" s="27"/>
      <c r="H92" s="27"/>
      <c r="I92" s="27"/>
      <c r="J92" s="27"/>
    </row>
    <row r="93" spans="1:10" hidden="1" x14ac:dyDescent="0.25">
      <c r="A93" s="35"/>
      <c r="B93" s="15" t="s">
        <v>29</v>
      </c>
      <c r="C93" s="27">
        <v>427229.65</v>
      </c>
      <c r="D93" s="27">
        <v>535053.32999999996</v>
      </c>
      <c r="E93" s="27">
        <v>427229.65</v>
      </c>
      <c r="F93" s="27">
        <v>261536.69</v>
      </c>
      <c r="G93" s="27"/>
      <c r="H93" s="27"/>
      <c r="I93" s="27"/>
      <c r="J93" s="27"/>
    </row>
    <row r="94" spans="1:10" hidden="1" x14ac:dyDescent="0.25">
      <c r="A94" s="35"/>
      <c r="B94" s="15" t="s">
        <v>30</v>
      </c>
      <c r="C94" s="27">
        <v>100</v>
      </c>
      <c r="D94" s="27"/>
      <c r="E94" s="27">
        <v>100</v>
      </c>
      <c r="F94" s="27"/>
      <c r="G94" s="27"/>
      <c r="H94" s="27"/>
      <c r="I94" s="27"/>
      <c r="J94" s="27"/>
    </row>
    <row r="95" spans="1:10" hidden="1" x14ac:dyDescent="0.25">
      <c r="A95" s="35"/>
      <c r="B95" s="15" t="s">
        <v>31</v>
      </c>
      <c r="C95" s="27">
        <v>13579.7</v>
      </c>
      <c r="D95" s="27">
        <v>6224.76</v>
      </c>
      <c r="E95" s="27">
        <v>13579.7</v>
      </c>
      <c r="F95" s="27">
        <v>6630</v>
      </c>
      <c r="G95" s="27"/>
      <c r="H95" s="27"/>
      <c r="I95" s="27"/>
      <c r="J95" s="27"/>
    </row>
    <row r="96" spans="1:10" hidden="1" x14ac:dyDescent="0.25">
      <c r="A96" s="35"/>
      <c r="B96" s="15" t="s">
        <v>33</v>
      </c>
      <c r="C96" s="27">
        <v>310</v>
      </c>
      <c r="D96" s="27">
        <v>3610</v>
      </c>
      <c r="E96" s="27">
        <v>310</v>
      </c>
      <c r="F96" s="27"/>
      <c r="G96" s="27"/>
      <c r="H96" s="27"/>
      <c r="I96" s="27"/>
      <c r="J96" s="27"/>
    </row>
    <row r="97" spans="1:10" hidden="1" x14ac:dyDescent="0.25">
      <c r="A97" s="35"/>
      <c r="B97" s="15" t="s">
        <v>34</v>
      </c>
      <c r="C97" s="27">
        <v>10809.43</v>
      </c>
      <c r="D97" s="27">
        <v>39404.76</v>
      </c>
      <c r="E97" s="27">
        <v>10809.43</v>
      </c>
      <c r="F97" s="27">
        <v>23463</v>
      </c>
      <c r="G97" s="27"/>
      <c r="H97" s="27"/>
      <c r="I97" s="27"/>
      <c r="J97" s="27"/>
    </row>
    <row r="98" spans="1:10" hidden="1" x14ac:dyDescent="0.25">
      <c r="A98" s="35"/>
      <c r="B98" s="15" t="s">
        <v>35</v>
      </c>
      <c r="C98" s="27">
        <v>1780006.32</v>
      </c>
      <c r="D98" s="27">
        <v>2752150.16</v>
      </c>
      <c r="E98" s="27">
        <v>1780006.32</v>
      </c>
      <c r="F98" s="27">
        <v>1617110.07</v>
      </c>
      <c r="G98" s="27"/>
      <c r="H98" s="27"/>
      <c r="I98" s="27"/>
      <c r="J98" s="27"/>
    </row>
    <row r="99" spans="1:10" hidden="1" x14ac:dyDescent="0.25">
      <c r="A99" s="35"/>
      <c r="B99" s="15" t="s">
        <v>36</v>
      </c>
      <c r="C99" s="27">
        <v>2208.6999999999998</v>
      </c>
      <c r="D99" s="27"/>
      <c r="E99" s="27">
        <v>2208.6999999999998</v>
      </c>
      <c r="F99" s="27">
        <v>11097</v>
      </c>
      <c r="G99" s="27"/>
      <c r="H99" s="27"/>
      <c r="I99" s="27"/>
      <c r="J99" s="27"/>
    </row>
    <row r="100" spans="1:10" hidden="1" x14ac:dyDescent="0.25">
      <c r="A100" s="35"/>
      <c r="B100" s="15" t="s">
        <v>37</v>
      </c>
      <c r="C100" s="27">
        <v>8105.1</v>
      </c>
      <c r="D100" s="27">
        <v>43640</v>
      </c>
      <c r="E100" s="27">
        <v>8105.1</v>
      </c>
      <c r="F100" s="27"/>
      <c r="G100" s="27"/>
      <c r="H100" s="27"/>
      <c r="I100" s="27"/>
      <c r="J100" s="27"/>
    </row>
    <row r="101" spans="1:10" hidden="1" x14ac:dyDescent="0.25">
      <c r="A101" s="35"/>
      <c r="B101" s="15" t="s">
        <v>38</v>
      </c>
      <c r="C101" s="27">
        <v>165.5</v>
      </c>
      <c r="D101" s="27"/>
      <c r="E101" s="27">
        <v>165.5</v>
      </c>
      <c r="F101" s="27"/>
      <c r="G101" s="27"/>
      <c r="H101" s="27"/>
      <c r="I101" s="27"/>
      <c r="J101" s="27"/>
    </row>
    <row r="102" spans="1:10" ht="16.5" hidden="1" thickBot="1" x14ac:dyDescent="0.35">
      <c r="A102" s="35"/>
      <c r="B102" s="20" t="s">
        <v>39</v>
      </c>
      <c r="C102" s="36">
        <f t="shared" ref="C102:J102" si="5">SUM(C88:C101)</f>
        <v>2475560.8400000003</v>
      </c>
      <c r="D102" s="36">
        <f t="shared" si="5"/>
        <v>3562294.85</v>
      </c>
      <c r="E102" s="36">
        <f t="shared" si="5"/>
        <v>2475560.8400000003</v>
      </c>
      <c r="F102" s="36">
        <f t="shared" si="5"/>
        <v>2044818.04</v>
      </c>
      <c r="G102" s="36">
        <f t="shared" si="5"/>
        <v>0</v>
      </c>
      <c r="H102" s="36">
        <f t="shared" si="5"/>
        <v>0</v>
      </c>
      <c r="I102" s="36">
        <f t="shared" si="5"/>
        <v>0</v>
      </c>
      <c r="J102" s="36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336" t="s">
        <v>73</v>
      </c>
      <c r="B123" s="336"/>
      <c r="C123" s="336"/>
      <c r="D123" s="336"/>
      <c r="E123" s="336"/>
      <c r="F123" s="336"/>
      <c r="G123" s="336"/>
      <c r="H123" s="336"/>
      <c r="I123" s="336"/>
      <c r="J123" s="336"/>
    </row>
    <row r="124" spans="1:10" ht="16.5" hidden="1" customHeight="1" thickBot="1" x14ac:dyDescent="0.35">
      <c r="A124" s="2" t="s">
        <v>4</v>
      </c>
      <c r="B124" s="3" t="s">
        <v>5</v>
      </c>
      <c r="C124" s="343" t="s">
        <v>45</v>
      </c>
      <c r="D124" s="344"/>
      <c r="E124" s="343" t="s">
        <v>46</v>
      </c>
      <c r="F124" s="345"/>
      <c r="G124" s="343" t="s">
        <v>47</v>
      </c>
      <c r="H124" s="344"/>
      <c r="I124" s="343" t="s">
        <v>48</v>
      </c>
      <c r="J124" s="344"/>
    </row>
    <row r="125" spans="1:10" ht="15.75" hidden="1" x14ac:dyDescent="0.3">
      <c r="A125" s="4"/>
      <c r="B125" s="5"/>
      <c r="C125" s="6" t="s">
        <v>11</v>
      </c>
      <c r="D125" s="6" t="s">
        <v>12</v>
      </c>
      <c r="E125" s="6" t="s">
        <v>11</v>
      </c>
      <c r="F125" s="6" t="s">
        <v>12</v>
      </c>
      <c r="G125" s="6" t="s">
        <v>11</v>
      </c>
      <c r="H125" s="6" t="s">
        <v>12</v>
      </c>
      <c r="I125" s="6" t="s">
        <v>11</v>
      </c>
      <c r="J125" s="6" t="s">
        <v>12</v>
      </c>
    </row>
    <row r="126" spans="1:10" ht="15.75" hidden="1" x14ac:dyDescent="0.3">
      <c r="A126" s="7"/>
      <c r="B126" s="5" t="s">
        <v>13</v>
      </c>
      <c r="C126" s="8"/>
      <c r="D126" s="8"/>
      <c r="E126" s="8"/>
      <c r="F126" s="8"/>
      <c r="G126" s="8"/>
      <c r="H126" s="8"/>
      <c r="I126" s="8"/>
      <c r="J126" s="8"/>
    </row>
    <row r="127" spans="1:10" ht="15.75" hidden="1" x14ac:dyDescent="0.3">
      <c r="A127" s="31"/>
      <c r="B127" s="5"/>
      <c r="C127" s="49"/>
      <c r="D127" s="32"/>
      <c r="E127" s="49"/>
      <c r="F127" s="49"/>
      <c r="G127" s="49"/>
      <c r="H127" s="49"/>
      <c r="I127" s="49"/>
      <c r="J127" s="49"/>
    </row>
    <row r="128" spans="1:10" ht="15.75" hidden="1" x14ac:dyDescent="0.3">
      <c r="A128" s="31"/>
      <c r="B128" s="5" t="s">
        <v>14</v>
      </c>
      <c r="C128" s="8">
        <f t="shared" ref="C128:J128" si="6">+C136+C152</f>
        <v>0</v>
      </c>
      <c r="D128" s="8">
        <f t="shared" si="6"/>
        <v>0</v>
      </c>
      <c r="E128" s="8">
        <f t="shared" si="6"/>
        <v>0</v>
      </c>
      <c r="F128" s="8">
        <f t="shared" si="6"/>
        <v>0</v>
      </c>
      <c r="G128" s="8">
        <f t="shared" si="6"/>
        <v>0</v>
      </c>
      <c r="H128" s="8">
        <f t="shared" si="6"/>
        <v>0</v>
      </c>
      <c r="I128" s="8">
        <f t="shared" si="6"/>
        <v>0</v>
      </c>
      <c r="J128" s="8">
        <f t="shared" si="6"/>
        <v>0</v>
      </c>
    </row>
    <row r="129" spans="1:10" hidden="1" x14ac:dyDescent="0.25">
      <c r="A129" s="35"/>
      <c r="B129" s="15" t="s">
        <v>15</v>
      </c>
      <c r="C129" s="27"/>
      <c r="D129" s="27"/>
      <c r="E129" s="27"/>
      <c r="F129" s="27"/>
      <c r="G129" s="27"/>
      <c r="H129" s="27"/>
      <c r="I129" s="27"/>
      <c r="J129" s="27"/>
    </row>
    <row r="130" spans="1:10" hidden="1" x14ac:dyDescent="0.25">
      <c r="A130" s="35"/>
      <c r="B130" s="15" t="s">
        <v>16</v>
      </c>
      <c r="C130" s="27"/>
      <c r="D130" s="27"/>
      <c r="E130" s="27"/>
      <c r="F130" s="27"/>
      <c r="G130" s="27"/>
      <c r="H130" s="27"/>
      <c r="I130" s="27"/>
      <c r="J130" s="27"/>
    </row>
    <row r="131" spans="1:10" hidden="1" x14ac:dyDescent="0.25">
      <c r="A131" s="35"/>
      <c r="B131" s="15" t="s">
        <v>17</v>
      </c>
      <c r="C131" s="27"/>
      <c r="D131" s="27"/>
      <c r="E131" s="27"/>
      <c r="F131" s="27"/>
      <c r="G131" s="27"/>
      <c r="H131" s="27"/>
      <c r="I131" s="27"/>
      <c r="J131" s="27"/>
    </row>
    <row r="132" spans="1:10" hidden="1" x14ac:dyDescent="0.25">
      <c r="A132" s="35"/>
      <c r="B132" s="15" t="s">
        <v>18</v>
      </c>
      <c r="C132" s="27"/>
      <c r="D132" s="27"/>
      <c r="E132" s="27"/>
      <c r="F132" s="27"/>
      <c r="G132" s="27"/>
      <c r="H132" s="27"/>
      <c r="I132" s="27"/>
      <c r="J132" s="27"/>
    </row>
    <row r="133" spans="1:10" hidden="1" x14ac:dyDescent="0.25">
      <c r="A133" s="35"/>
      <c r="B133" s="15" t="s">
        <v>20</v>
      </c>
      <c r="C133" s="27"/>
      <c r="D133" s="27"/>
      <c r="E133" s="27"/>
      <c r="F133" s="27"/>
      <c r="G133" s="27"/>
      <c r="H133" s="27"/>
      <c r="I133" s="27"/>
      <c r="J133" s="27"/>
    </row>
    <row r="134" spans="1:10" hidden="1" x14ac:dyDescent="0.25">
      <c r="A134" s="35"/>
      <c r="B134" s="15" t="s">
        <v>21</v>
      </c>
      <c r="C134" s="27"/>
      <c r="D134" s="27"/>
      <c r="E134" s="27"/>
      <c r="F134" s="27"/>
      <c r="G134" s="27"/>
      <c r="H134" s="27"/>
      <c r="I134" s="27"/>
      <c r="J134" s="27"/>
    </row>
    <row r="135" spans="1:10" hidden="1" x14ac:dyDescent="0.25">
      <c r="A135" s="35"/>
      <c r="B135" s="15" t="s">
        <v>22</v>
      </c>
      <c r="C135" s="27"/>
      <c r="D135" s="27"/>
      <c r="E135" s="27"/>
      <c r="F135" s="27"/>
      <c r="G135" s="27"/>
      <c r="H135" s="27"/>
      <c r="I135" s="27"/>
      <c r="J135" s="27"/>
    </row>
    <row r="136" spans="1:10" ht="16.5" hidden="1" thickBot="1" x14ac:dyDescent="0.35">
      <c r="A136" s="35"/>
      <c r="B136" s="17" t="s">
        <v>23</v>
      </c>
      <c r="C136" s="36">
        <f t="shared" ref="C136:J136" si="7">SUM(C129:C135)</f>
        <v>0</v>
      </c>
      <c r="D136" s="36">
        <f t="shared" si="7"/>
        <v>0</v>
      </c>
      <c r="E136" s="36">
        <f t="shared" si="7"/>
        <v>0</v>
      </c>
      <c r="F136" s="36">
        <f t="shared" si="7"/>
        <v>0</v>
      </c>
      <c r="G136" s="36">
        <f t="shared" si="7"/>
        <v>0</v>
      </c>
      <c r="H136" s="36">
        <f t="shared" si="7"/>
        <v>0</v>
      </c>
      <c r="I136" s="36">
        <f t="shared" si="7"/>
        <v>0</v>
      </c>
      <c r="J136" s="36">
        <f t="shared" si="7"/>
        <v>0</v>
      </c>
    </row>
    <row r="137" spans="1:10" ht="15.75" hidden="1" x14ac:dyDescent="0.3">
      <c r="A137" s="35"/>
      <c r="B137" s="18" t="s">
        <v>24</v>
      </c>
      <c r="C137" s="37"/>
      <c r="D137" s="37"/>
      <c r="E137" s="37"/>
      <c r="F137" s="37"/>
      <c r="G137" s="37"/>
      <c r="H137" s="37"/>
      <c r="I137" s="37"/>
      <c r="J137" s="37"/>
    </row>
    <row r="138" spans="1:10" hidden="1" x14ac:dyDescent="0.25">
      <c r="A138" s="35"/>
      <c r="B138" s="15" t="s">
        <v>25</v>
      </c>
      <c r="C138" s="27"/>
      <c r="D138" s="27"/>
      <c r="E138" s="27"/>
      <c r="F138" s="27"/>
      <c r="G138" s="27"/>
      <c r="H138" s="27"/>
      <c r="I138" s="27"/>
      <c r="J138" s="27"/>
    </row>
    <row r="139" spans="1:10" hidden="1" x14ac:dyDescent="0.25">
      <c r="A139" s="35"/>
      <c r="B139" s="15" t="s">
        <v>74</v>
      </c>
      <c r="C139" s="27"/>
      <c r="D139" s="27"/>
      <c r="E139" s="27"/>
      <c r="F139" s="27"/>
      <c r="G139" s="27"/>
      <c r="H139" s="27"/>
      <c r="I139" s="27"/>
      <c r="J139" s="27"/>
    </row>
    <row r="140" spans="1:10" hidden="1" x14ac:dyDescent="0.25">
      <c r="A140" s="35"/>
      <c r="B140" s="15" t="s">
        <v>49</v>
      </c>
      <c r="C140" s="27"/>
      <c r="D140" s="27"/>
      <c r="E140" s="27"/>
      <c r="F140" s="27"/>
      <c r="G140" s="27"/>
      <c r="H140" s="27"/>
      <c r="I140" s="27"/>
      <c r="J140" s="27"/>
    </row>
    <row r="141" spans="1:10" hidden="1" x14ac:dyDescent="0.25">
      <c r="A141" s="35"/>
      <c r="B141" s="15" t="s">
        <v>27</v>
      </c>
      <c r="C141" s="27"/>
      <c r="D141" s="27"/>
      <c r="E141" s="27"/>
      <c r="F141" s="27"/>
      <c r="G141" s="27"/>
      <c r="H141" s="27"/>
      <c r="I141" s="27"/>
      <c r="J141" s="27"/>
    </row>
    <row r="142" spans="1:10" hidden="1" x14ac:dyDescent="0.25">
      <c r="A142" s="35"/>
      <c r="B142" s="15" t="s">
        <v>28</v>
      </c>
      <c r="C142" s="27"/>
      <c r="D142" s="27"/>
      <c r="E142" s="27"/>
      <c r="F142" s="27"/>
      <c r="G142" s="27"/>
      <c r="H142" s="27"/>
      <c r="I142" s="27"/>
      <c r="J142" s="27"/>
    </row>
    <row r="143" spans="1:10" hidden="1" x14ac:dyDescent="0.25">
      <c r="A143" s="35"/>
      <c r="B143" s="15" t="s">
        <v>29</v>
      </c>
      <c r="C143" s="27"/>
      <c r="D143" s="27"/>
      <c r="E143" s="27"/>
      <c r="F143" s="27"/>
      <c r="G143" s="27"/>
      <c r="H143" s="27"/>
      <c r="I143" s="27"/>
      <c r="J143" s="27"/>
    </row>
    <row r="144" spans="1:10" hidden="1" x14ac:dyDescent="0.25">
      <c r="A144" s="35"/>
      <c r="B144" s="15" t="s">
        <v>30</v>
      </c>
      <c r="C144" s="27"/>
      <c r="D144" s="27"/>
      <c r="E144" s="27"/>
      <c r="F144" s="27"/>
      <c r="G144" s="27"/>
      <c r="H144" s="27"/>
      <c r="I144" s="27"/>
      <c r="J144" s="27"/>
    </row>
    <row r="145" spans="1:10" hidden="1" x14ac:dyDescent="0.25">
      <c r="A145" s="35"/>
      <c r="B145" s="15" t="s">
        <v>31</v>
      </c>
      <c r="C145" s="27"/>
      <c r="D145" s="27"/>
      <c r="E145" s="27"/>
      <c r="F145" s="27"/>
      <c r="G145" s="27"/>
      <c r="H145" s="27"/>
      <c r="I145" s="27"/>
      <c r="J145" s="27"/>
    </row>
    <row r="146" spans="1:10" hidden="1" x14ac:dyDescent="0.25">
      <c r="A146" s="35"/>
      <c r="B146" s="15" t="s">
        <v>33</v>
      </c>
      <c r="C146" s="27"/>
      <c r="D146" s="27"/>
      <c r="E146" s="27"/>
      <c r="F146" s="27"/>
      <c r="G146" s="27"/>
      <c r="H146" s="27"/>
      <c r="I146" s="27"/>
      <c r="J146" s="27"/>
    </row>
    <row r="147" spans="1:10" hidden="1" x14ac:dyDescent="0.25">
      <c r="A147" s="35"/>
      <c r="B147" s="15" t="s">
        <v>34</v>
      </c>
      <c r="C147" s="27"/>
      <c r="D147" s="27"/>
      <c r="E147" s="27"/>
      <c r="F147" s="27"/>
      <c r="G147" s="27"/>
      <c r="H147" s="27"/>
      <c r="I147" s="27"/>
      <c r="J147" s="27"/>
    </row>
    <row r="148" spans="1:10" hidden="1" x14ac:dyDescent="0.25">
      <c r="A148" s="35"/>
      <c r="B148" s="15" t="s">
        <v>35</v>
      </c>
      <c r="C148" s="27"/>
      <c r="D148" s="27"/>
      <c r="E148" s="27"/>
      <c r="F148" s="27"/>
      <c r="G148" s="27"/>
      <c r="H148" s="27"/>
      <c r="I148" s="27"/>
      <c r="J148" s="27"/>
    </row>
    <row r="149" spans="1:10" hidden="1" x14ac:dyDescent="0.25">
      <c r="A149" s="35"/>
      <c r="B149" s="15" t="s">
        <v>36</v>
      </c>
      <c r="C149" s="27"/>
      <c r="D149" s="27"/>
      <c r="E149" s="27"/>
      <c r="F149" s="27"/>
      <c r="G149" s="27"/>
      <c r="H149" s="27"/>
      <c r="I149" s="27"/>
      <c r="J149" s="27"/>
    </row>
    <row r="150" spans="1:10" hidden="1" x14ac:dyDescent="0.25">
      <c r="A150" s="35"/>
      <c r="B150" s="15" t="s">
        <v>37</v>
      </c>
      <c r="C150" s="27"/>
      <c r="D150" s="27"/>
      <c r="E150" s="27"/>
      <c r="F150" s="27"/>
      <c r="G150" s="27"/>
      <c r="H150" s="27"/>
      <c r="I150" s="27"/>
      <c r="J150" s="27"/>
    </row>
    <row r="151" spans="1:10" hidden="1" x14ac:dyDescent="0.25">
      <c r="A151" s="35"/>
      <c r="B151" s="15" t="s">
        <v>38</v>
      </c>
      <c r="C151" s="27"/>
      <c r="D151" s="27"/>
      <c r="E151" s="27"/>
      <c r="F151" s="27"/>
      <c r="G151" s="27"/>
      <c r="H151" s="27"/>
      <c r="I151" s="27"/>
      <c r="J151" s="27"/>
    </row>
    <row r="152" spans="1:10" ht="16.5" hidden="1" thickBot="1" x14ac:dyDescent="0.35">
      <c r="A152" s="35"/>
      <c r="B152" s="20" t="s">
        <v>39</v>
      </c>
      <c r="C152" s="36">
        <f t="shared" ref="C152:J152" si="8">SUM(C138:C151)</f>
        <v>0</v>
      </c>
      <c r="D152" s="36">
        <f t="shared" si="8"/>
        <v>0</v>
      </c>
      <c r="E152" s="36">
        <f t="shared" si="8"/>
        <v>0</v>
      </c>
      <c r="F152" s="36">
        <f t="shared" si="8"/>
        <v>0</v>
      </c>
      <c r="G152" s="36">
        <f t="shared" si="8"/>
        <v>0</v>
      </c>
      <c r="H152" s="36">
        <f t="shared" si="8"/>
        <v>0</v>
      </c>
      <c r="I152" s="36">
        <f t="shared" si="8"/>
        <v>0</v>
      </c>
      <c r="J152" s="36">
        <f t="shared" si="8"/>
        <v>0</v>
      </c>
    </row>
    <row r="153" spans="1:10" hidden="1" x14ac:dyDescent="0.25">
      <c r="D153" s="33"/>
      <c r="J153" s="52"/>
    </row>
    <row r="154" spans="1:10" hidden="1" x14ac:dyDescent="0.25">
      <c r="J154" s="29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358" t="s">
        <v>160</v>
      </c>
      <c r="D177" s="358"/>
      <c r="E177" s="358"/>
      <c r="F177" s="358"/>
    </row>
    <row r="178" spans="3:7" ht="15.75" thickBot="1" x14ac:dyDescent="0.3">
      <c r="C178" s="355" t="s">
        <v>213</v>
      </c>
      <c r="D178" s="355"/>
      <c r="E178" s="355"/>
      <c r="F178" s="355"/>
    </row>
    <row r="179" spans="3:7" ht="16.5" thickBot="1" x14ac:dyDescent="0.35">
      <c r="C179" s="211" t="s">
        <v>4</v>
      </c>
      <c r="D179" s="288" t="s">
        <v>144</v>
      </c>
      <c r="E179" s="356" t="s">
        <v>50</v>
      </c>
      <c r="F179" s="357"/>
    </row>
    <row r="180" spans="3:7" ht="15.75" x14ac:dyDescent="0.3">
      <c r="C180" s="213"/>
      <c r="D180" s="124"/>
      <c r="E180" s="125" t="s">
        <v>11</v>
      </c>
      <c r="F180" s="125" t="s">
        <v>75</v>
      </c>
    </row>
    <row r="181" spans="3:7" ht="15.75" x14ac:dyDescent="0.3">
      <c r="C181" s="122" t="s">
        <v>124</v>
      </c>
      <c r="D181" s="10" t="s">
        <v>13</v>
      </c>
      <c r="E181" s="13">
        <f>+'DICIEMBRE F-5 CONV. 09-2023'!C170</f>
        <v>45918607.82</v>
      </c>
      <c r="F181" s="13">
        <f>+'DICIEMBRE F-5 CONV. 09-2023'!D170</f>
        <v>45918607.82</v>
      </c>
      <c r="G181" s="29"/>
    </row>
    <row r="182" spans="3:7" ht="15.75" x14ac:dyDescent="0.3">
      <c r="C182" s="9"/>
      <c r="D182" s="10"/>
      <c r="E182" s="9"/>
      <c r="F182" s="11"/>
      <c r="G182" s="29"/>
    </row>
    <row r="183" spans="3:7" ht="15.75" x14ac:dyDescent="0.3">
      <c r="C183" s="9"/>
      <c r="D183" s="10" t="s">
        <v>149</v>
      </c>
      <c r="E183" s="13"/>
      <c r="F183" s="13"/>
    </row>
    <row r="184" spans="3:7" x14ac:dyDescent="0.25">
      <c r="C184" s="14">
        <v>111</v>
      </c>
      <c r="D184" s="15" t="s">
        <v>15</v>
      </c>
      <c r="E184" s="16">
        <f>+'DICIEMBRE F-5 CONV. 09-2023'!C173</f>
        <v>1143270.73</v>
      </c>
      <c r="F184" s="16">
        <f>+'DICIEMBRE F-5 CONV. 09-2023'!D173</f>
        <v>1084067.1000000001</v>
      </c>
      <c r="G184" s="29"/>
    </row>
    <row r="185" spans="3:7" x14ac:dyDescent="0.25">
      <c r="C185" s="14">
        <v>113</v>
      </c>
      <c r="D185" s="15" t="s">
        <v>16</v>
      </c>
      <c r="E185" s="16">
        <f>+'DICIEMBRE F-5 CONV. 09-2023'!C174</f>
        <v>125883.8</v>
      </c>
      <c r="F185" s="16">
        <f>+'DICIEMBRE F-5 CONV. 09-2023'!D174</f>
        <v>125832.2</v>
      </c>
      <c r="G185" s="29"/>
    </row>
    <row r="186" spans="3:7" x14ac:dyDescent="0.25">
      <c r="C186" s="14">
        <v>122</v>
      </c>
      <c r="D186" s="15" t="s">
        <v>17</v>
      </c>
      <c r="E186" s="16">
        <f>+'DICIEMBRE F-5 CONV. 09-2023'!C175</f>
        <v>68124.37</v>
      </c>
      <c r="F186" s="16">
        <f>+'DICIEMBRE F-5 CONV. 09-2023'!D175</f>
        <v>67970.5</v>
      </c>
      <c r="G186" s="29"/>
    </row>
    <row r="187" spans="3:7" x14ac:dyDescent="0.25">
      <c r="C187" s="14">
        <v>163</v>
      </c>
      <c r="D187" s="15" t="s">
        <v>18</v>
      </c>
      <c r="E187" s="16">
        <f>+'DICIEMBRE F-5 CONV. 09-2023'!C176</f>
        <v>1186327.3799999999</v>
      </c>
      <c r="F187" s="16">
        <f>+'DICIEMBRE F-5 CONV. 09-2023'!D176</f>
        <v>1186193.18</v>
      </c>
      <c r="G187" s="29"/>
    </row>
    <row r="188" spans="3:7" ht="27" x14ac:dyDescent="0.25">
      <c r="C188" s="14">
        <v>168</v>
      </c>
      <c r="D188" s="126" t="s">
        <v>136</v>
      </c>
      <c r="E188" s="16">
        <f>+'DICIEMBRE F-5 CONV. 09-2023'!C177</f>
        <v>0</v>
      </c>
      <c r="F188" s="16">
        <f>+'DICIEMBRE F-5 CONV. 09-2023'!D177</f>
        <v>0</v>
      </c>
      <c r="G188" s="29"/>
    </row>
    <row r="189" spans="3:7" x14ac:dyDescent="0.25">
      <c r="C189" s="14">
        <v>169</v>
      </c>
      <c r="D189" s="15" t="s">
        <v>137</v>
      </c>
      <c r="E189" s="16">
        <f>+'DICIEMBRE F-5 CONV. 09-2023'!C178</f>
        <v>43150</v>
      </c>
      <c r="F189" s="16">
        <f>+'DICIEMBRE F-5 CONV. 09-2023'!D178</f>
        <v>42900</v>
      </c>
      <c r="G189" s="29"/>
    </row>
    <row r="190" spans="3:7" x14ac:dyDescent="0.25">
      <c r="C190" s="14">
        <v>171</v>
      </c>
      <c r="D190" s="15" t="s">
        <v>138</v>
      </c>
      <c r="E190" s="16">
        <f>+'DICIEMBRE F-5 CONV. 09-2023'!C179</f>
        <v>43552.5</v>
      </c>
      <c r="F190" s="16">
        <f>+'DICIEMBRE F-5 CONV. 09-2023'!D179</f>
        <v>43187.5</v>
      </c>
      <c r="G190" s="29"/>
    </row>
    <row r="191" spans="3:7" x14ac:dyDescent="0.25">
      <c r="C191" s="14">
        <v>174</v>
      </c>
      <c r="D191" s="15" t="s">
        <v>19</v>
      </c>
      <c r="E191" s="16">
        <f>+'DICIEMBRE F-5 CONV. 09-2023'!C180</f>
        <v>116687.92</v>
      </c>
      <c r="F191" s="16">
        <f>+'DICIEMBRE F-5 CONV. 09-2023'!D180</f>
        <v>113887.91999999998</v>
      </c>
      <c r="G191" s="29"/>
    </row>
    <row r="192" spans="3:7" x14ac:dyDescent="0.25">
      <c r="C192" s="14">
        <v>182</v>
      </c>
      <c r="D192" s="15" t="s">
        <v>20</v>
      </c>
      <c r="E192" s="16">
        <f>+'DICIEMBRE F-5 CONV. 09-2023'!C181</f>
        <v>2932555</v>
      </c>
      <c r="F192" s="16">
        <f>+'DICIEMBRE F-5 CONV. 09-2023'!D181</f>
        <v>2932545</v>
      </c>
      <c r="G192" s="29"/>
    </row>
    <row r="193" spans="3:8" x14ac:dyDescent="0.25">
      <c r="C193" s="14">
        <v>197</v>
      </c>
      <c r="D193" s="15" t="s">
        <v>21</v>
      </c>
      <c r="E193" s="16">
        <f>+'DICIEMBRE F-5 CONV. 09-2023'!C182</f>
        <v>168000</v>
      </c>
      <c r="F193" s="16">
        <f>+'DICIEMBRE F-5 CONV. 09-2023'!D182</f>
        <v>168000</v>
      </c>
      <c r="G193" s="29"/>
    </row>
    <row r="194" spans="3:8" x14ac:dyDescent="0.25">
      <c r="C194" s="14">
        <v>199</v>
      </c>
      <c r="D194" s="15" t="s">
        <v>22</v>
      </c>
      <c r="E194" s="16">
        <f>+'DICIEMBRE F-5 CONV. 09-2023'!C183</f>
        <v>700821.81</v>
      </c>
      <c r="F194" s="16">
        <f>+'DICIEMBRE F-5 CONV. 09-2023'!D183</f>
        <v>700821.81</v>
      </c>
      <c r="G194" s="29"/>
    </row>
    <row r="195" spans="3:8" x14ac:dyDescent="0.25">
      <c r="C195" s="14">
        <v>211</v>
      </c>
      <c r="D195" s="15" t="s">
        <v>25</v>
      </c>
      <c r="E195" s="16">
        <f>+'DICIEMBRE F-5 CONV. 09-2023'!C184</f>
        <v>342855</v>
      </c>
      <c r="F195" s="16">
        <f>+'DICIEMBRE F-5 CONV. 09-2023'!D184</f>
        <v>342696</v>
      </c>
      <c r="G195" s="29"/>
      <c r="H195" s="30"/>
    </row>
    <row r="196" spans="3:8" x14ac:dyDescent="0.25">
      <c r="C196" s="14">
        <v>232</v>
      </c>
      <c r="D196" s="15" t="s">
        <v>26</v>
      </c>
      <c r="E196" s="16">
        <f>+'DICIEMBRE F-5 CONV. 09-2023'!C185</f>
        <v>184813</v>
      </c>
      <c r="F196" s="16">
        <f>+'DICIEMBRE F-5 CONV. 09-2023'!D185</f>
        <v>184786</v>
      </c>
      <c r="G196" s="29"/>
    </row>
    <row r="197" spans="3:8" x14ac:dyDescent="0.25">
      <c r="C197" s="14">
        <v>261</v>
      </c>
      <c r="D197" s="15" t="s">
        <v>27</v>
      </c>
      <c r="E197" s="16">
        <f>+'DICIEMBRE F-5 CONV. 09-2023'!C186</f>
        <v>826396.92</v>
      </c>
      <c r="F197" s="16">
        <f>+'DICIEMBRE F-5 CONV. 09-2023'!D186</f>
        <v>826325.72</v>
      </c>
      <c r="G197" s="29"/>
    </row>
    <row r="198" spans="3:8" x14ac:dyDescent="0.25">
      <c r="C198" s="14">
        <v>262</v>
      </c>
      <c r="D198" s="15" t="s">
        <v>28</v>
      </c>
      <c r="E198" s="16">
        <f>+'DICIEMBRE F-5 CONV. 09-2023'!C187</f>
        <v>7947.35</v>
      </c>
      <c r="F198" s="16">
        <f>+'DICIEMBRE F-5 CONV. 09-2023'!D187</f>
        <v>7947.35</v>
      </c>
      <c r="G198" s="29"/>
    </row>
    <row r="199" spans="3:8" x14ac:dyDescent="0.25">
      <c r="C199" s="14">
        <v>266</v>
      </c>
      <c r="D199" s="15" t="s">
        <v>29</v>
      </c>
      <c r="E199" s="16">
        <f>+'DICIEMBRE F-5 CONV. 09-2023'!C188</f>
        <v>1489080.68</v>
      </c>
      <c r="F199" s="16">
        <f>+'DICIEMBRE F-5 CONV. 09-2023'!D188</f>
        <v>1489058.83</v>
      </c>
      <c r="G199" s="29"/>
    </row>
    <row r="200" spans="3:8" x14ac:dyDescent="0.25">
      <c r="C200" s="14">
        <v>267</v>
      </c>
      <c r="D200" s="15" t="s">
        <v>30</v>
      </c>
      <c r="E200" s="16">
        <f>+'DICIEMBRE F-5 CONV. 09-2023'!C189</f>
        <v>8994</v>
      </c>
      <c r="F200" s="16">
        <f>+'DICIEMBRE F-5 CONV. 09-2023'!D189</f>
        <v>8994</v>
      </c>
      <c r="G200" s="29"/>
    </row>
    <row r="201" spans="3:8" x14ac:dyDescent="0.25">
      <c r="C201" s="14">
        <v>268</v>
      </c>
      <c r="D201" s="15" t="s">
        <v>31</v>
      </c>
      <c r="E201" s="16">
        <f>+'DICIEMBRE F-5 CONV. 09-2023'!C190</f>
        <v>129728</v>
      </c>
      <c r="F201" s="16">
        <f>+'DICIEMBRE F-5 CONV. 09-2023'!D190</f>
        <v>129699.15</v>
      </c>
      <c r="G201" s="29"/>
    </row>
    <row r="202" spans="3:8" x14ac:dyDescent="0.25">
      <c r="C202" s="14">
        <v>269</v>
      </c>
      <c r="D202" s="15" t="s">
        <v>32</v>
      </c>
      <c r="E202" s="16">
        <f>+'DICIEMBRE F-5 CONV. 09-2023'!C191</f>
        <v>9916.0499999999993</v>
      </c>
      <c r="F202" s="16">
        <f>+'DICIEMBRE F-5 CONV. 09-2023'!D191</f>
        <v>9916.0499999999993</v>
      </c>
      <c r="G202" s="29"/>
    </row>
    <row r="203" spans="3:8" x14ac:dyDescent="0.25">
      <c r="C203" s="14">
        <v>289</v>
      </c>
      <c r="D203" s="15" t="s">
        <v>33</v>
      </c>
      <c r="E203" s="16">
        <f>+'DICIEMBRE F-5 CONV. 09-2023'!C192</f>
        <v>11237.5</v>
      </c>
      <c r="F203" s="16">
        <f>+'DICIEMBRE F-5 CONV. 09-2023'!D192</f>
        <v>11237.5</v>
      </c>
      <c r="G203" s="29"/>
    </row>
    <row r="204" spans="3:8" x14ac:dyDescent="0.25">
      <c r="C204" s="14">
        <v>292</v>
      </c>
      <c r="D204" s="15" t="s">
        <v>34</v>
      </c>
      <c r="E204" s="16">
        <f>+'DICIEMBRE F-5 CONV. 09-2023'!C193</f>
        <v>152514.15</v>
      </c>
      <c r="F204" s="16">
        <f>+'DICIEMBRE F-5 CONV. 09-2023'!D193</f>
        <v>152491.4</v>
      </c>
      <c r="G204" s="29"/>
    </row>
    <row r="205" spans="3:8" x14ac:dyDescent="0.25">
      <c r="C205" s="14">
        <v>295</v>
      </c>
      <c r="D205" s="15" t="s">
        <v>35</v>
      </c>
      <c r="E205" s="16">
        <f>+'DICIEMBRE F-5 CONV. 09-2023'!C194</f>
        <v>21135206.82</v>
      </c>
      <c r="F205" s="16">
        <f>+'DICIEMBRE F-5 CONV. 09-2023'!D194</f>
        <v>21135102.350000001</v>
      </c>
      <c r="G205" s="29"/>
    </row>
    <row r="206" spans="3:8" x14ac:dyDescent="0.25">
      <c r="C206" s="14">
        <v>297</v>
      </c>
      <c r="D206" s="15" t="s">
        <v>36</v>
      </c>
      <c r="E206" s="16">
        <f>+'DICIEMBRE F-5 CONV. 09-2023'!C195</f>
        <v>31748.54</v>
      </c>
      <c r="F206" s="16">
        <f>+'DICIEMBRE F-5 CONV. 09-2023'!D195</f>
        <v>31600.550000000003</v>
      </c>
      <c r="G206" s="29"/>
    </row>
    <row r="207" spans="3:8" x14ac:dyDescent="0.25">
      <c r="C207" s="14">
        <v>298</v>
      </c>
      <c r="D207" s="15" t="s">
        <v>37</v>
      </c>
      <c r="E207" s="16">
        <f>+'DICIEMBRE F-5 CONV. 09-2023'!C196</f>
        <v>493422.16</v>
      </c>
      <c r="F207" s="16">
        <f>+'DICIEMBRE F-5 CONV. 09-2023'!D196</f>
        <v>493312.16</v>
      </c>
      <c r="G207" s="29"/>
      <c r="H207" s="29"/>
    </row>
    <row r="208" spans="3:8" x14ac:dyDescent="0.25">
      <c r="C208" s="14">
        <v>299</v>
      </c>
      <c r="D208" s="15" t="s">
        <v>38</v>
      </c>
      <c r="E208" s="16">
        <f>+'DICIEMBRE F-5 CONV. 09-2023'!C197</f>
        <v>229158.5</v>
      </c>
      <c r="F208" s="16">
        <f>+'DICIEMBRE F-5 CONV. 09-2023'!D197</f>
        <v>229158.5</v>
      </c>
      <c r="G208" s="29"/>
      <c r="H208" s="29"/>
    </row>
    <row r="209" spans="2:7" x14ac:dyDescent="0.25">
      <c r="C209" s="14">
        <v>323</v>
      </c>
      <c r="D209" s="15" t="s">
        <v>40</v>
      </c>
      <c r="E209" s="16">
        <f>+'DICIEMBRE F-5 CONV. 09-2023'!C198</f>
        <v>2500000</v>
      </c>
      <c r="F209" s="16">
        <f>+'DICIEMBRE F-5 CONV. 09-2023'!D198</f>
        <v>2499973.27</v>
      </c>
      <c r="G209" s="29"/>
    </row>
    <row r="210" spans="2:7" ht="15.75" x14ac:dyDescent="0.3">
      <c r="C210" s="21"/>
      <c r="D210" s="214" t="s">
        <v>151</v>
      </c>
      <c r="E210" s="55">
        <f>SUM(E184:E209)</f>
        <v>34081392.18</v>
      </c>
      <c r="F210" s="55">
        <f>SUM(F184:F209)</f>
        <v>34017704.040000007</v>
      </c>
      <c r="G210" s="29"/>
    </row>
    <row r="211" spans="2:7" ht="15.75" x14ac:dyDescent="0.3">
      <c r="C211" s="21"/>
      <c r="D211" s="10" t="s">
        <v>52</v>
      </c>
      <c r="E211" s="13">
        <f>E210+E181</f>
        <v>80000000</v>
      </c>
      <c r="F211" s="13">
        <f>+F210+F181</f>
        <v>79936311.860000014</v>
      </c>
      <c r="G211" s="29"/>
    </row>
    <row r="212" spans="2:7" ht="15.75" x14ac:dyDescent="0.3">
      <c r="B212" s="28"/>
      <c r="C212" s="29"/>
      <c r="D212" s="313" t="s">
        <v>210</v>
      </c>
      <c r="E212" s="314"/>
      <c r="F212" s="311">
        <f>+E211-F211</f>
        <v>63688.139999985695</v>
      </c>
      <c r="G212" s="28"/>
    </row>
    <row r="213" spans="2:7" ht="16.5" thickBot="1" x14ac:dyDescent="0.35">
      <c r="B213" s="28"/>
      <c r="C213" s="29"/>
      <c r="D213" s="313" t="s">
        <v>211</v>
      </c>
      <c r="E213" s="315">
        <f>+E211</f>
        <v>80000000</v>
      </c>
      <c r="F213" s="315">
        <f>+F212+F211</f>
        <v>80000000</v>
      </c>
    </row>
    <row r="214" spans="2:7" ht="15.75" thickTop="1" x14ac:dyDescent="0.25"/>
    <row r="239" spans="2:10" x14ac:dyDescent="0.25">
      <c r="B239" s="46" t="s">
        <v>53</v>
      </c>
      <c r="D239" s="133" t="s">
        <v>79</v>
      </c>
      <c r="E239" s="133"/>
      <c r="F239" s="133"/>
      <c r="G239" s="28" t="s">
        <v>76</v>
      </c>
      <c r="H239" t="s">
        <v>80</v>
      </c>
    </row>
    <row r="240" spans="2:10" x14ac:dyDescent="0.25">
      <c r="D240" s="349" t="s">
        <v>81</v>
      </c>
      <c r="E240" s="349"/>
      <c r="F240" s="349"/>
      <c r="G240" s="28"/>
      <c r="H240" s="28" t="s">
        <v>156</v>
      </c>
      <c r="J240" s="28"/>
    </row>
    <row r="241" spans="2:10" x14ac:dyDescent="0.25">
      <c r="D241" s="349" t="s">
        <v>82</v>
      </c>
      <c r="E241" s="349"/>
      <c r="F241" s="349"/>
      <c r="G241" s="28"/>
      <c r="H241" s="28" t="s">
        <v>157</v>
      </c>
      <c r="J241" s="28"/>
    </row>
    <row r="242" spans="2:10" ht="9" customHeight="1" x14ac:dyDescent="0.25">
      <c r="D242" s="47"/>
      <c r="E242" s="47"/>
      <c r="H242" s="28"/>
      <c r="I242" s="28"/>
      <c r="J242" s="28"/>
    </row>
    <row r="243" spans="2:10" x14ac:dyDescent="0.25">
      <c r="B243" s="46" t="s">
        <v>58</v>
      </c>
      <c r="D243" s="28" t="s">
        <v>212</v>
      </c>
      <c r="H243" s="48"/>
      <c r="I243" s="48"/>
      <c r="J243" s="48"/>
    </row>
    <row r="245" spans="2:10" x14ac:dyDescent="0.25">
      <c r="D245" s="28"/>
    </row>
  </sheetData>
  <mergeCells count="28">
    <mergeCell ref="C74:D74"/>
    <mergeCell ref="E74:F74"/>
    <mergeCell ref="G74:H74"/>
    <mergeCell ref="I74:J74"/>
    <mergeCell ref="I8:J8"/>
    <mergeCell ref="A10:J10"/>
    <mergeCell ref="A11:J11"/>
    <mergeCell ref="A12:J12"/>
    <mergeCell ref="A14:J14"/>
    <mergeCell ref="C15:D15"/>
    <mergeCell ref="E15:F15"/>
    <mergeCell ref="G15:H15"/>
    <mergeCell ref="I15:J15"/>
    <mergeCell ref="A46:J46"/>
    <mergeCell ref="C47:D47"/>
    <mergeCell ref="E47:F47"/>
    <mergeCell ref="A60:B60"/>
    <mergeCell ref="A73:J73"/>
    <mergeCell ref="C178:F178"/>
    <mergeCell ref="E179:F179"/>
    <mergeCell ref="D240:F240"/>
    <mergeCell ref="D241:F241"/>
    <mergeCell ref="A123:J123"/>
    <mergeCell ref="C124:D124"/>
    <mergeCell ref="E124:F124"/>
    <mergeCell ref="G124:H124"/>
    <mergeCell ref="I124:J124"/>
    <mergeCell ref="C177:F177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2"/>
  <sheetViews>
    <sheetView topLeftCell="A33" workbookViewId="0">
      <selection activeCell="D198" sqref="D198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</cols>
  <sheetData>
    <row r="2" spans="1:27" x14ac:dyDescent="0.25">
      <c r="F2" s="58"/>
    </row>
    <row r="6" spans="1:27" ht="15.75" thickBot="1" x14ac:dyDescent="0.3"/>
    <row r="7" spans="1:27" ht="16.5" thickBot="1" x14ac:dyDescent="0.3">
      <c r="B7" s="360" t="s">
        <v>0</v>
      </c>
      <c r="C7" s="361"/>
      <c r="J7" s="142" t="s">
        <v>162</v>
      </c>
    </row>
    <row r="8" spans="1:27" ht="15.75" x14ac:dyDescent="0.25">
      <c r="J8" s="143"/>
    </row>
    <row r="9" spans="1:27" x14ac:dyDescent="0.25">
      <c r="A9" s="334" t="s">
        <v>1</v>
      </c>
      <c r="B9" s="334"/>
      <c r="C9" s="334"/>
      <c r="D9" s="334"/>
      <c r="E9" s="334"/>
      <c r="F9" s="334"/>
      <c r="G9" s="334"/>
      <c r="H9" s="334"/>
      <c r="I9" s="334"/>
      <c r="J9" s="334"/>
      <c r="K9" s="334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  <c r="AA9" s="130"/>
    </row>
    <row r="10" spans="1:27" x14ac:dyDescent="0.25">
      <c r="A10" s="334" t="s">
        <v>2</v>
      </c>
      <c r="B10" s="334"/>
      <c r="C10" s="334"/>
      <c r="D10" s="334"/>
      <c r="E10" s="334"/>
      <c r="F10" s="334"/>
      <c r="G10" s="334"/>
      <c r="H10" s="334"/>
      <c r="I10" s="334"/>
      <c r="J10" s="334"/>
      <c r="K10" s="334"/>
      <c r="L10" s="130"/>
      <c r="M10" s="130"/>
      <c r="N10" s="130"/>
      <c r="O10" s="130"/>
      <c r="P10" s="130"/>
      <c r="Q10" s="130"/>
      <c r="R10" s="130"/>
      <c r="S10" s="130"/>
      <c r="T10" s="130"/>
      <c r="U10" s="130"/>
      <c r="V10" s="130"/>
      <c r="W10" s="130"/>
      <c r="X10" s="130"/>
      <c r="Y10" s="130"/>
      <c r="Z10" s="130"/>
      <c r="AA10" s="130"/>
    </row>
    <row r="11" spans="1:27" x14ac:dyDescent="0.25">
      <c r="A11" s="334" t="s">
        <v>163</v>
      </c>
      <c r="B11" s="334"/>
      <c r="C11" s="334"/>
      <c r="D11" s="334"/>
      <c r="E11" s="334"/>
      <c r="F11" s="334"/>
      <c r="G11" s="334"/>
      <c r="H11" s="334"/>
      <c r="I11" s="334"/>
      <c r="J11" s="334"/>
      <c r="K11" s="334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  <c r="X11" s="130"/>
      <c r="Y11" s="130"/>
      <c r="Z11" s="130"/>
      <c r="AA11" s="130"/>
    </row>
    <row r="12" spans="1:27" x14ac:dyDescent="0.25">
      <c r="A12" s="362" t="s">
        <v>139</v>
      </c>
      <c r="B12" s="362"/>
      <c r="C12" s="362"/>
      <c r="D12" s="362"/>
      <c r="E12" s="362"/>
      <c r="F12" s="362"/>
      <c r="G12" s="362"/>
      <c r="H12" s="362"/>
      <c r="I12" s="362"/>
      <c r="J12" s="362"/>
      <c r="K12" s="362"/>
    </row>
    <row r="14" spans="1:27" ht="15" customHeight="1" x14ac:dyDescent="0.25">
      <c r="A14" s="363" t="s">
        <v>164</v>
      </c>
      <c r="B14" s="363"/>
      <c r="C14" s="363"/>
      <c r="D14" s="363"/>
      <c r="E14" s="363"/>
      <c r="F14" s="363"/>
      <c r="G14" s="363"/>
      <c r="H14" s="363"/>
      <c r="I14" s="363"/>
      <c r="J14" s="363"/>
      <c r="K14" s="363"/>
      <c r="L14" s="59"/>
      <c r="M14" s="60"/>
    </row>
    <row r="15" spans="1:27" ht="9" customHeight="1" x14ac:dyDescent="0.25">
      <c r="A15" s="60"/>
      <c r="B15" s="60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</row>
    <row r="16" spans="1:27" x14ac:dyDescent="0.25">
      <c r="A16" s="364" t="s">
        <v>165</v>
      </c>
      <c r="B16" s="366" t="s">
        <v>84</v>
      </c>
      <c r="C16" s="366"/>
      <c r="D16" s="359" t="s">
        <v>85</v>
      </c>
      <c r="E16" s="359"/>
      <c r="F16" s="359" t="s">
        <v>86</v>
      </c>
      <c r="G16" s="359"/>
      <c r="H16" s="366" t="s">
        <v>87</v>
      </c>
      <c r="I16" s="366"/>
      <c r="J16" s="359" t="s">
        <v>88</v>
      </c>
      <c r="K16" s="359"/>
    </row>
    <row r="17" spans="1:13" x14ac:dyDescent="0.25">
      <c r="A17" s="365"/>
      <c r="B17" s="61" t="s">
        <v>166</v>
      </c>
      <c r="C17" s="290" t="s">
        <v>90</v>
      </c>
      <c r="D17" s="61" t="s">
        <v>166</v>
      </c>
      <c r="E17" s="290" t="s">
        <v>90</v>
      </c>
      <c r="F17" s="61" t="s">
        <v>166</v>
      </c>
      <c r="G17" s="290" t="s">
        <v>90</v>
      </c>
      <c r="H17" s="61" t="s">
        <v>166</v>
      </c>
      <c r="I17" s="290" t="s">
        <v>90</v>
      </c>
      <c r="J17" s="61" t="s">
        <v>166</v>
      </c>
      <c r="K17" s="290" t="s">
        <v>90</v>
      </c>
      <c r="L17" s="62"/>
      <c r="M17" s="62"/>
    </row>
    <row r="18" spans="1:13" x14ac:dyDescent="0.25">
      <c r="A18" s="63" t="s">
        <v>66</v>
      </c>
      <c r="B18" s="64">
        <v>3361148.47</v>
      </c>
      <c r="C18" s="64">
        <v>2939970.14</v>
      </c>
      <c r="D18" s="64">
        <v>3361148.47</v>
      </c>
      <c r="E18" s="65">
        <v>2914006.39</v>
      </c>
      <c r="F18" s="64">
        <v>3361148.47</v>
      </c>
      <c r="G18" s="65">
        <v>4024889.58</v>
      </c>
      <c r="H18" s="64">
        <v>3361148.47</v>
      </c>
      <c r="I18" s="64">
        <f>2929171.29+358716.74</f>
        <v>3287888.0300000003</v>
      </c>
      <c r="J18" s="66">
        <f t="shared" ref="J18:K20" si="0">+B18+D18+F18+H18</f>
        <v>13444593.880000001</v>
      </c>
      <c r="K18" s="66">
        <f t="shared" si="0"/>
        <v>13166754.140000001</v>
      </c>
      <c r="L18" s="67"/>
      <c r="M18" s="67"/>
    </row>
    <row r="19" spans="1:13" x14ac:dyDescent="0.25">
      <c r="A19" s="63" t="s">
        <v>167</v>
      </c>
      <c r="B19" s="16">
        <v>551427.17000000004</v>
      </c>
      <c r="C19" s="16"/>
      <c r="D19" s="16">
        <v>5633937.5599999996</v>
      </c>
      <c r="E19" s="65">
        <v>135617.67000000001</v>
      </c>
      <c r="F19" s="16">
        <v>848726.38</v>
      </c>
      <c r="G19" s="65">
        <v>1618801.75</v>
      </c>
      <c r="H19" s="16">
        <v>606473.63</v>
      </c>
      <c r="I19" s="64">
        <v>1614363.41</v>
      </c>
      <c r="J19" s="66">
        <f t="shared" si="0"/>
        <v>7640564.7399999993</v>
      </c>
      <c r="K19" s="66">
        <f t="shared" si="0"/>
        <v>3368782.83</v>
      </c>
      <c r="L19" s="67"/>
      <c r="M19" s="67"/>
    </row>
    <row r="20" spans="1:13" ht="15.75" hidden="1" x14ac:dyDescent="0.3">
      <c r="A20" s="63" t="s">
        <v>91</v>
      </c>
      <c r="B20" s="16"/>
      <c r="C20" s="68"/>
      <c r="D20" s="16"/>
      <c r="E20" s="13"/>
      <c r="F20" s="16"/>
      <c r="G20" s="68"/>
      <c r="H20" s="16"/>
      <c r="I20" s="64"/>
      <c r="J20" s="66">
        <f t="shared" si="0"/>
        <v>0</v>
      </c>
      <c r="K20" s="66">
        <f t="shared" si="0"/>
        <v>0</v>
      </c>
      <c r="L20" s="67"/>
      <c r="M20" s="67"/>
    </row>
    <row r="21" spans="1:13" x14ac:dyDescent="0.25">
      <c r="A21" s="63" t="s">
        <v>92</v>
      </c>
      <c r="B21" s="25">
        <f t="shared" ref="B21:K21" si="1">SUM(B18:B20)</f>
        <v>3912575.64</v>
      </c>
      <c r="C21" s="25">
        <f t="shared" si="1"/>
        <v>2939970.14</v>
      </c>
      <c r="D21" s="25">
        <f t="shared" si="1"/>
        <v>8995086.0299999993</v>
      </c>
      <c r="E21" s="25">
        <f t="shared" si="1"/>
        <v>3049624.06</v>
      </c>
      <c r="F21" s="25">
        <f t="shared" si="1"/>
        <v>4209874.8500000006</v>
      </c>
      <c r="G21" s="25">
        <f t="shared" si="1"/>
        <v>5643691.3300000001</v>
      </c>
      <c r="H21" s="25">
        <f t="shared" si="1"/>
        <v>3967622.1</v>
      </c>
      <c r="I21" s="25">
        <f t="shared" si="1"/>
        <v>4902251.4400000004</v>
      </c>
      <c r="J21" s="25">
        <f t="shared" si="1"/>
        <v>21085158.620000001</v>
      </c>
      <c r="K21" s="25">
        <f t="shared" si="1"/>
        <v>16535536.970000001</v>
      </c>
      <c r="L21" s="70"/>
      <c r="M21" s="67"/>
    </row>
    <row r="22" spans="1:13" x14ac:dyDescent="0.25">
      <c r="A22" s="22"/>
      <c r="B22" s="71"/>
      <c r="C22" s="72"/>
      <c r="D22" s="72"/>
      <c r="E22" s="72"/>
      <c r="F22" s="72"/>
      <c r="G22" s="72"/>
      <c r="H22" s="72"/>
      <c r="I22" s="72"/>
      <c r="J22" s="73"/>
      <c r="K22" s="72"/>
      <c r="L22" s="74"/>
      <c r="M22" s="144"/>
    </row>
    <row r="23" spans="1:13" ht="15" customHeight="1" x14ac:dyDescent="0.25">
      <c r="A23" s="378" t="s">
        <v>168</v>
      </c>
      <c r="B23" s="378"/>
      <c r="C23" s="378"/>
      <c r="D23" s="378"/>
      <c r="E23" s="378"/>
      <c r="F23" s="378"/>
      <c r="G23" s="378"/>
      <c r="H23" s="378"/>
      <c r="I23" s="378"/>
      <c r="J23" s="378"/>
      <c r="K23" s="378"/>
      <c r="L23" s="75"/>
      <c r="M23" s="292"/>
    </row>
    <row r="24" spans="1:13" ht="15" customHeight="1" x14ac:dyDescent="0.25">
      <c r="A24" s="79"/>
      <c r="B24" s="79"/>
      <c r="C24" s="79"/>
      <c r="D24" s="79"/>
      <c r="E24" s="79"/>
      <c r="F24" s="79"/>
      <c r="G24" s="79"/>
      <c r="H24" s="79"/>
      <c r="I24" s="79"/>
      <c r="J24" s="79"/>
      <c r="K24" s="79"/>
      <c r="L24" s="75"/>
      <c r="M24" s="292"/>
    </row>
    <row r="25" spans="1:13" ht="15" customHeight="1" x14ac:dyDescent="0.25">
      <c r="A25" s="364" t="s">
        <v>165</v>
      </c>
      <c r="B25" s="367" t="s">
        <v>93</v>
      </c>
      <c r="C25" s="367"/>
      <c r="D25" s="368" t="s">
        <v>94</v>
      </c>
      <c r="E25" s="368"/>
      <c r="F25" s="368" t="s">
        <v>63</v>
      </c>
      <c r="G25" s="368"/>
      <c r="H25" s="367" t="s">
        <v>64</v>
      </c>
      <c r="I25" s="367"/>
      <c r="J25" s="368" t="s">
        <v>88</v>
      </c>
      <c r="K25" s="368"/>
      <c r="L25" s="75"/>
      <c r="M25" s="292"/>
    </row>
    <row r="26" spans="1:13" ht="15" customHeight="1" x14ac:dyDescent="0.25">
      <c r="A26" s="365"/>
      <c r="B26" s="262" t="s">
        <v>166</v>
      </c>
      <c r="C26" s="291" t="s">
        <v>90</v>
      </c>
      <c r="D26" s="262" t="s">
        <v>166</v>
      </c>
      <c r="E26" s="291" t="s">
        <v>90</v>
      </c>
      <c r="F26" s="262" t="s">
        <v>166</v>
      </c>
      <c r="G26" s="291" t="s">
        <v>90</v>
      </c>
      <c r="H26" s="262" t="s">
        <v>166</v>
      </c>
      <c r="I26" s="291" t="s">
        <v>90</v>
      </c>
      <c r="J26" s="262" t="s">
        <v>166</v>
      </c>
      <c r="K26" s="291" t="s">
        <v>90</v>
      </c>
      <c r="L26" s="75"/>
      <c r="M26" s="292"/>
    </row>
    <row r="27" spans="1:13" ht="15" customHeight="1" x14ac:dyDescent="0.25">
      <c r="A27" s="63" t="s">
        <v>66</v>
      </c>
      <c r="B27" s="65">
        <v>3361148.47</v>
      </c>
      <c r="C27" s="65">
        <v>3300467.39</v>
      </c>
      <c r="D27" s="64">
        <v>3361148.47</v>
      </c>
      <c r="E27" s="65">
        <v>3380648.22</v>
      </c>
      <c r="F27" s="64">
        <v>6070495.4699999997</v>
      </c>
      <c r="G27" s="16">
        <v>5696595.4000000004</v>
      </c>
      <c r="H27" s="64">
        <v>3361148.47</v>
      </c>
      <c r="I27" s="65">
        <v>3755859.32</v>
      </c>
      <c r="J27" s="66">
        <f>+B27+D27+F27+H27</f>
        <v>16153940.880000001</v>
      </c>
      <c r="K27" s="66">
        <f>+C27+E27+G27+I27</f>
        <v>16133570.330000002</v>
      </c>
      <c r="L27" s="75"/>
      <c r="M27" s="292"/>
    </row>
    <row r="28" spans="1:13" ht="15" customHeight="1" x14ac:dyDescent="0.25">
      <c r="A28" s="63" t="s">
        <v>167</v>
      </c>
      <c r="B28" s="16">
        <v>4888282.28</v>
      </c>
      <c r="C28" s="16">
        <v>1554870.23</v>
      </c>
      <c r="D28" s="16">
        <v>17602011.010000002</v>
      </c>
      <c r="E28" s="16">
        <v>3625974.83</v>
      </c>
      <c r="F28" s="16">
        <v>806742.88</v>
      </c>
      <c r="G28" s="16">
        <v>5272466.1399999997</v>
      </c>
      <c r="H28" s="16">
        <v>571974.38</v>
      </c>
      <c r="I28" s="64">
        <v>2562957.02</v>
      </c>
      <c r="J28" s="66">
        <f>+B28+D28+F28+H28</f>
        <v>23869010.550000001</v>
      </c>
      <c r="K28" s="66">
        <f>+C28+E28+G28+I28</f>
        <v>13016268.219999999</v>
      </c>
      <c r="L28" s="75"/>
      <c r="M28" s="292"/>
    </row>
    <row r="29" spans="1:13" ht="15" customHeight="1" x14ac:dyDescent="0.25">
      <c r="A29" s="63" t="s">
        <v>92</v>
      </c>
      <c r="B29" s="25">
        <f t="shared" ref="B29:K29" si="2">SUM(B27:B28)</f>
        <v>8249430.75</v>
      </c>
      <c r="C29" s="25">
        <f t="shared" si="2"/>
        <v>4855337.62</v>
      </c>
      <c r="D29" s="25">
        <f t="shared" si="2"/>
        <v>20963159.48</v>
      </c>
      <c r="E29" s="25">
        <f t="shared" si="2"/>
        <v>7006623.0500000007</v>
      </c>
      <c r="F29" s="25">
        <f t="shared" si="2"/>
        <v>6877238.3499999996</v>
      </c>
      <c r="G29" s="25">
        <f t="shared" si="2"/>
        <v>10969061.539999999</v>
      </c>
      <c r="H29" s="25">
        <f t="shared" si="2"/>
        <v>3933122.85</v>
      </c>
      <c r="I29" s="25">
        <f t="shared" si="2"/>
        <v>6318816.3399999999</v>
      </c>
      <c r="J29" s="69">
        <f t="shared" si="2"/>
        <v>40022951.43</v>
      </c>
      <c r="K29" s="69">
        <f t="shared" si="2"/>
        <v>29149838.550000001</v>
      </c>
      <c r="L29" s="75"/>
      <c r="M29" s="292"/>
    </row>
    <row r="30" spans="1:13" ht="15" customHeight="1" x14ac:dyDescent="0.25">
      <c r="A30" s="76"/>
      <c r="B30" s="77"/>
      <c r="C30" s="77"/>
      <c r="D30" s="77"/>
      <c r="E30" s="77"/>
      <c r="F30" s="77"/>
      <c r="G30" s="77"/>
      <c r="H30" s="77"/>
      <c r="I30" s="77"/>
      <c r="J30" s="78"/>
      <c r="K30" s="78"/>
      <c r="L30" s="75"/>
      <c r="M30" s="292"/>
    </row>
    <row r="31" spans="1:13" ht="15" customHeight="1" x14ac:dyDescent="0.25">
      <c r="A31" s="76"/>
      <c r="B31" s="77"/>
      <c r="C31" s="77"/>
      <c r="D31" s="77"/>
      <c r="E31" s="77"/>
      <c r="F31" s="77"/>
      <c r="G31" s="77"/>
      <c r="H31" s="77"/>
      <c r="I31" s="77"/>
      <c r="J31" s="78"/>
      <c r="K31" s="78"/>
      <c r="L31" s="75"/>
      <c r="M31" s="292"/>
    </row>
    <row r="32" spans="1:13" ht="15" customHeight="1" x14ac:dyDescent="0.25">
      <c r="A32" s="378" t="s">
        <v>169</v>
      </c>
      <c r="B32" s="378"/>
      <c r="C32" s="378"/>
      <c r="D32" s="378"/>
      <c r="E32" s="378"/>
      <c r="F32" s="378"/>
      <c r="G32" s="378"/>
      <c r="H32" s="378"/>
      <c r="I32" s="378"/>
      <c r="J32" s="378"/>
      <c r="K32" s="378"/>
      <c r="L32" s="75"/>
      <c r="M32" s="292"/>
    </row>
    <row r="33" spans="1:13" ht="9" customHeight="1" x14ac:dyDescent="0.25">
      <c r="A33" s="79"/>
      <c r="B33" s="79"/>
      <c r="C33" s="79"/>
      <c r="D33" s="79"/>
      <c r="E33" s="79"/>
      <c r="F33" s="79"/>
      <c r="G33" s="79"/>
      <c r="H33" s="79"/>
      <c r="I33" s="79"/>
      <c r="J33" s="79"/>
      <c r="K33" s="79"/>
      <c r="L33" s="75"/>
      <c r="M33" s="292"/>
    </row>
    <row r="34" spans="1:13" ht="15" customHeight="1" x14ac:dyDescent="0.25">
      <c r="A34" s="364" t="s">
        <v>165</v>
      </c>
      <c r="B34" s="367" t="s">
        <v>65</v>
      </c>
      <c r="C34" s="367"/>
      <c r="D34" s="368" t="s">
        <v>95</v>
      </c>
      <c r="E34" s="368"/>
      <c r="F34" s="368" t="s">
        <v>96</v>
      </c>
      <c r="G34" s="368"/>
      <c r="H34" s="367" t="s">
        <v>97</v>
      </c>
      <c r="I34" s="367"/>
      <c r="J34" s="368" t="s">
        <v>88</v>
      </c>
      <c r="K34" s="368"/>
      <c r="L34" s="75"/>
      <c r="M34" s="292"/>
    </row>
    <row r="35" spans="1:13" ht="15" customHeight="1" x14ac:dyDescent="0.25">
      <c r="A35" s="365"/>
      <c r="B35" s="262" t="s">
        <v>166</v>
      </c>
      <c r="C35" s="291" t="s">
        <v>90</v>
      </c>
      <c r="D35" s="262" t="s">
        <v>166</v>
      </c>
      <c r="E35" s="291" t="s">
        <v>90</v>
      </c>
      <c r="F35" s="262" t="s">
        <v>166</v>
      </c>
      <c r="G35" s="291" t="s">
        <v>90</v>
      </c>
      <c r="H35" s="262" t="s">
        <v>166</v>
      </c>
      <c r="I35" s="291" t="s">
        <v>90</v>
      </c>
      <c r="J35" s="262" t="s">
        <v>166</v>
      </c>
      <c r="K35" s="291" t="s">
        <v>90</v>
      </c>
      <c r="L35" s="75"/>
      <c r="M35" s="292"/>
    </row>
    <row r="36" spans="1:13" ht="15" customHeight="1" x14ac:dyDescent="0.25">
      <c r="A36" s="63" t="s">
        <v>66</v>
      </c>
      <c r="B36" s="65">
        <v>3361148.47</v>
      </c>
      <c r="C36" s="64">
        <v>3372846.06</v>
      </c>
      <c r="D36" s="65">
        <v>3361148.47</v>
      </c>
      <c r="E36" s="16">
        <v>3381156.64</v>
      </c>
      <c r="F36" s="65">
        <v>3361148.47</v>
      </c>
      <c r="G36" s="16">
        <v>3484938.26</v>
      </c>
      <c r="H36" s="65">
        <v>6236627.6500000004</v>
      </c>
      <c r="I36" s="16">
        <v>6379342.3899999997</v>
      </c>
      <c r="J36" s="66">
        <f>+B36+D36+F36+H36</f>
        <v>16320073.060000001</v>
      </c>
      <c r="K36" s="66">
        <f>+C36+E36+G36+I36</f>
        <v>16618283.350000001</v>
      </c>
      <c r="L36" s="75"/>
      <c r="M36" s="292"/>
    </row>
    <row r="37" spans="1:13" ht="15" customHeight="1" x14ac:dyDescent="0.25">
      <c r="A37" s="63" t="s">
        <v>167</v>
      </c>
      <c r="B37" s="16">
        <v>534123.14</v>
      </c>
      <c r="C37" s="16">
        <f>3829895.75+21000</f>
        <v>3850895.75</v>
      </c>
      <c r="D37" s="16">
        <f>629772.57</f>
        <v>629772.56999999995</v>
      </c>
      <c r="E37" s="16">
        <v>2347200.0699999998</v>
      </c>
      <c r="F37" s="16">
        <v>798328.07</v>
      </c>
      <c r="G37" s="16">
        <v>3386702</v>
      </c>
      <c r="H37" s="16">
        <v>609593.11</v>
      </c>
      <c r="I37" s="16">
        <v>8047855.1699999999</v>
      </c>
      <c r="J37" s="66">
        <f>+B37+D37+F37+H37</f>
        <v>2571816.8899999997</v>
      </c>
      <c r="K37" s="66">
        <f>+C37+E37+G37+I37</f>
        <v>17632652.990000002</v>
      </c>
      <c r="L37" s="75"/>
      <c r="M37" s="292"/>
    </row>
    <row r="38" spans="1:13" ht="15" customHeight="1" x14ac:dyDescent="0.25">
      <c r="A38" s="63" t="s">
        <v>92</v>
      </c>
      <c r="B38" s="25">
        <f t="shared" ref="B38:K38" si="3">SUM(B36:B37)</f>
        <v>3895271.6100000003</v>
      </c>
      <c r="C38" s="25">
        <f t="shared" si="3"/>
        <v>7223741.8100000005</v>
      </c>
      <c r="D38" s="25">
        <f t="shared" si="3"/>
        <v>3990921.04</v>
      </c>
      <c r="E38" s="25">
        <f t="shared" si="3"/>
        <v>5728356.71</v>
      </c>
      <c r="F38" s="25">
        <f t="shared" si="3"/>
        <v>4159476.54</v>
      </c>
      <c r="G38" s="25">
        <f t="shared" si="3"/>
        <v>6871640.2599999998</v>
      </c>
      <c r="H38" s="25">
        <f t="shared" si="3"/>
        <v>6846220.7600000007</v>
      </c>
      <c r="I38" s="25">
        <f t="shared" si="3"/>
        <v>14427197.559999999</v>
      </c>
      <c r="J38" s="69">
        <f t="shared" si="3"/>
        <v>18891889.949999999</v>
      </c>
      <c r="K38" s="69">
        <f t="shared" si="3"/>
        <v>34250936.340000004</v>
      </c>
      <c r="L38" s="75"/>
      <c r="M38" s="292"/>
    </row>
    <row r="39" spans="1:13" ht="15" customHeight="1" x14ac:dyDescent="0.25">
      <c r="A39" s="76"/>
      <c r="B39" s="77"/>
      <c r="C39" s="77"/>
      <c r="D39" s="77"/>
      <c r="E39" s="77"/>
      <c r="F39" s="77"/>
      <c r="G39" s="77"/>
      <c r="H39" s="77"/>
      <c r="I39" s="77"/>
      <c r="J39" s="78"/>
      <c r="K39" s="78"/>
      <c r="L39" s="75"/>
      <c r="M39" s="292"/>
    </row>
    <row r="40" spans="1:13" ht="15" customHeight="1" x14ac:dyDescent="0.25">
      <c r="A40" s="263" t="s">
        <v>170</v>
      </c>
      <c r="B40" s="264"/>
      <c r="C40" s="265"/>
      <c r="D40" s="265"/>
      <c r="E40" s="265"/>
      <c r="F40" s="265"/>
      <c r="G40" s="265"/>
      <c r="H40" s="265"/>
      <c r="I40" s="265"/>
      <c r="J40" s="265"/>
      <c r="K40" s="265"/>
      <c r="L40" s="75"/>
      <c r="M40" s="292"/>
    </row>
    <row r="41" spans="1:13" ht="15" customHeight="1" x14ac:dyDescent="0.25">
      <c r="A41" s="364" t="s">
        <v>83</v>
      </c>
      <c r="B41" s="367" t="s">
        <v>171</v>
      </c>
      <c r="C41" s="367"/>
      <c r="D41" s="265"/>
      <c r="E41" s="265"/>
      <c r="F41" s="265"/>
      <c r="G41" s="265"/>
      <c r="H41" s="265"/>
      <c r="I41" s="265"/>
      <c r="J41" s="265"/>
      <c r="K41" s="265"/>
      <c r="L41" s="75"/>
      <c r="M41" s="292"/>
    </row>
    <row r="42" spans="1:13" ht="15" customHeight="1" x14ac:dyDescent="0.25">
      <c r="A42" s="365"/>
      <c r="B42" s="262" t="s">
        <v>89</v>
      </c>
      <c r="C42" s="291" t="s">
        <v>90</v>
      </c>
      <c r="D42" s="265"/>
      <c r="E42" s="265"/>
      <c r="F42" s="265"/>
      <c r="G42" s="265"/>
      <c r="H42" s="265"/>
      <c r="I42" s="265"/>
      <c r="J42" s="265"/>
      <c r="K42" s="265"/>
      <c r="L42" s="75"/>
      <c r="M42" s="292"/>
    </row>
    <row r="43" spans="1:13" ht="15" customHeight="1" x14ac:dyDescent="0.25">
      <c r="A43" s="63" t="s">
        <v>66</v>
      </c>
      <c r="B43" s="64">
        <f>+J18+J27+J36</f>
        <v>45918607.82</v>
      </c>
      <c r="C43" s="64">
        <f>+K18+K27+K36</f>
        <v>45918607.820000008</v>
      </c>
      <c r="D43" s="265"/>
      <c r="E43" s="265"/>
      <c r="F43" s="265"/>
      <c r="G43" s="265"/>
      <c r="H43" s="265"/>
      <c r="I43" s="265"/>
      <c r="J43" s="265"/>
      <c r="K43" s="265"/>
      <c r="L43" s="75"/>
      <c r="M43" s="292"/>
    </row>
    <row r="44" spans="1:13" ht="15" customHeight="1" x14ac:dyDescent="0.25">
      <c r="A44" s="63" t="s">
        <v>167</v>
      </c>
      <c r="B44" s="64">
        <f>+J19+J28+J37</f>
        <v>34081392.18</v>
      </c>
      <c r="C44" s="64">
        <f>+K19+K28+K37</f>
        <v>34017704.039999999</v>
      </c>
      <c r="D44" s="265"/>
      <c r="E44" s="265"/>
      <c r="F44" s="265"/>
      <c r="G44" s="265"/>
      <c r="H44" s="265"/>
      <c r="I44" s="265"/>
      <c r="J44" s="265"/>
      <c r="K44" s="265"/>
      <c r="L44" s="75"/>
      <c r="M44" s="292"/>
    </row>
    <row r="45" spans="1:13" ht="15" customHeight="1" thickBot="1" x14ac:dyDescent="0.3">
      <c r="A45" s="316" t="s">
        <v>92</v>
      </c>
      <c r="B45" s="266">
        <f>SUM(B43:B44)</f>
        <v>80000000</v>
      </c>
      <c r="C45" s="267">
        <f>SUM(C43:C44)</f>
        <v>79936311.860000014</v>
      </c>
      <c r="D45" s="265"/>
      <c r="E45" s="265"/>
      <c r="F45" s="265"/>
      <c r="G45" s="265"/>
      <c r="H45" s="265"/>
      <c r="I45" s="265"/>
      <c r="J45" s="265"/>
      <c r="K45" s="265"/>
      <c r="L45" s="75"/>
      <c r="M45" s="292"/>
    </row>
    <row r="46" spans="1:13" ht="15.75" thickTop="1" x14ac:dyDescent="0.25">
      <c r="A46" s="317" t="s">
        <v>210</v>
      </c>
      <c r="B46" s="318"/>
      <c r="C46" s="319">
        <f>+B45-C45</f>
        <v>63688.139999985695</v>
      </c>
      <c r="D46" s="265"/>
      <c r="E46" s="265"/>
      <c r="F46" s="265"/>
      <c r="G46" s="265"/>
      <c r="H46" s="265"/>
      <c r="I46" s="265"/>
      <c r="J46" s="265"/>
      <c r="K46" s="265"/>
      <c r="L46" s="75"/>
      <c r="M46" s="292"/>
    </row>
    <row r="47" spans="1:13" ht="15.75" thickBot="1" x14ac:dyDescent="0.3">
      <c r="A47" s="317" t="s">
        <v>211</v>
      </c>
      <c r="B47" s="320">
        <f>+B45</f>
        <v>80000000</v>
      </c>
      <c r="C47" s="321">
        <f>+C46+C45</f>
        <v>80000000</v>
      </c>
      <c r="D47" s="22"/>
      <c r="E47" s="22"/>
      <c r="F47" s="22"/>
      <c r="G47" s="22"/>
      <c r="H47" s="22"/>
      <c r="I47" s="22"/>
      <c r="J47" s="22"/>
      <c r="K47" s="22"/>
    </row>
    <row r="48" spans="1:13" ht="15.75" thickTop="1" x14ac:dyDescent="0.25"/>
    <row r="69" spans="1:11" x14ac:dyDescent="0.25">
      <c r="A69" s="46" t="s">
        <v>53</v>
      </c>
      <c r="C69" s="133" t="s">
        <v>79</v>
      </c>
      <c r="D69" s="133"/>
      <c r="E69" s="133"/>
      <c r="F69" s="28" t="s">
        <v>76</v>
      </c>
      <c r="H69" t="s">
        <v>59</v>
      </c>
    </row>
    <row r="70" spans="1:11" x14ac:dyDescent="0.25">
      <c r="C70" s="349" t="s">
        <v>77</v>
      </c>
      <c r="D70" s="349"/>
      <c r="E70" s="349"/>
      <c r="F70" s="28"/>
      <c r="G70" s="28"/>
      <c r="H70" s="28" t="s">
        <v>156</v>
      </c>
      <c r="I70" s="28"/>
      <c r="J70" s="28"/>
      <c r="K70" s="28"/>
    </row>
    <row r="71" spans="1:11" x14ac:dyDescent="0.25">
      <c r="C71" s="349" t="s">
        <v>98</v>
      </c>
      <c r="D71" s="349"/>
      <c r="E71" s="349"/>
      <c r="F71" s="28"/>
      <c r="G71" s="28"/>
      <c r="H71" s="28" t="s">
        <v>157</v>
      </c>
      <c r="I71" s="28"/>
      <c r="J71" s="28"/>
      <c r="K71" s="28"/>
    </row>
    <row r="72" spans="1:11" x14ac:dyDescent="0.25">
      <c r="A72" s="46" t="s">
        <v>58</v>
      </c>
      <c r="C72" s="28" t="s">
        <v>212</v>
      </c>
      <c r="G72" s="48"/>
      <c r="H72" s="48"/>
      <c r="I72" s="48"/>
    </row>
  </sheetData>
  <mergeCells count="30">
    <mergeCell ref="J16:K16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  <mergeCell ref="A23:K23"/>
    <mergeCell ref="A25:A26"/>
    <mergeCell ref="B25:C25"/>
    <mergeCell ref="D25:E25"/>
    <mergeCell ref="F25:G25"/>
    <mergeCell ref="H25:I25"/>
    <mergeCell ref="J25:K25"/>
    <mergeCell ref="A41:A42"/>
    <mergeCell ref="B41:C41"/>
    <mergeCell ref="C70:E70"/>
    <mergeCell ref="C71:E71"/>
    <mergeCell ref="A32:K32"/>
    <mergeCell ref="A34:A35"/>
    <mergeCell ref="B34:C34"/>
    <mergeCell ref="D34:E34"/>
    <mergeCell ref="F34:G34"/>
    <mergeCell ref="H34:I34"/>
    <mergeCell ref="J34:K34"/>
  </mergeCells>
  <hyperlinks>
    <hyperlink ref="A12" r:id="rId1"/>
  </hyperlinks>
  <pageMargins left="0" right="0" top="0.14000000000000001" bottom="0.74803149606299213" header="0" footer="0.31496062992125984"/>
  <pageSetup scale="80" orientation="landscape" r:id="rId2"/>
  <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17"/>
  <sheetViews>
    <sheetView topLeftCell="A186" workbookViewId="0">
      <selection activeCell="D198" sqref="D198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4" width="5.710937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70" width="5.710937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6" width="5.710937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2" width="5.710937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8" width="5.710937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4" width="5.710937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50" width="5.710937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6" width="5.710937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2" width="5.710937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8" width="5.710937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4" width="5.710937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30" width="5.710937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6" width="5.710937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2" width="5.710937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8" width="5.710937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4" width="5.710937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10" width="5.710937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6" width="5.710937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2" width="5.710937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8" width="5.710937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4" width="5.710937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90" width="5.710937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6" width="5.710937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2" width="5.710937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8" width="5.710937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4" width="5.710937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70" width="5.710937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6" width="5.710937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2" width="5.710937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8" width="5.710937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4" width="5.710937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50" width="5.710937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6" width="5.710937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2" width="5.710937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8" width="5.710937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4" width="5.710937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30" width="5.710937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6" width="5.710937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2" width="5.710937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8" width="5.710937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4" width="5.710937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10" width="5.710937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6" width="5.710937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2" width="5.710937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8" width="5.710937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4" width="5.710937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90" width="5.710937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6" width="5.710937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2" width="5.710937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8" width="5.710937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4" width="5.710937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70" width="5.710937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6" width="5.710937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2" width="5.710937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8" width="5.710937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4" width="5.710937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50" width="5.710937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6" width="5.710937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2" width="5.710937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8" width="5.710937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4" width="5.710937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30" width="5.710937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6" width="5.710937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2" width="5.710937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331" t="s">
        <v>142</v>
      </c>
      <c r="L8" s="332"/>
    </row>
    <row r="10" spans="1:19" x14ac:dyDescent="0.25">
      <c r="A10" s="333" t="s">
        <v>1</v>
      </c>
      <c r="B10" s="333"/>
      <c r="C10" s="333"/>
      <c r="D10" s="333"/>
      <c r="E10" s="333"/>
      <c r="F10" s="333"/>
      <c r="G10" s="333"/>
      <c r="H10" s="333"/>
      <c r="I10" s="333"/>
      <c r="J10" s="333"/>
      <c r="K10" s="333"/>
      <c r="L10" s="333"/>
      <c r="M10" s="130"/>
      <c r="N10" s="130"/>
      <c r="O10" s="130"/>
      <c r="P10" s="130"/>
      <c r="Q10" s="130"/>
      <c r="R10" s="130"/>
      <c r="S10" s="130"/>
    </row>
    <row r="11" spans="1:19" x14ac:dyDescent="0.25">
      <c r="A11" s="334" t="s">
        <v>2</v>
      </c>
      <c r="B11" s="334"/>
      <c r="C11" s="334"/>
      <c r="D11" s="334"/>
      <c r="E11" s="334"/>
      <c r="F11" s="334"/>
      <c r="G11" s="334"/>
      <c r="H11" s="334"/>
      <c r="I11" s="334"/>
      <c r="J11" s="334"/>
      <c r="K11" s="334"/>
      <c r="L11" s="334"/>
      <c r="M11" s="130"/>
      <c r="N11" s="130"/>
      <c r="O11" s="130"/>
      <c r="P11" s="130"/>
      <c r="Q11" s="130"/>
      <c r="R11" s="130"/>
      <c r="S11" s="130"/>
    </row>
    <row r="12" spans="1:19" x14ac:dyDescent="0.25">
      <c r="A12" s="335" t="s">
        <v>3</v>
      </c>
      <c r="B12" s="334"/>
      <c r="C12" s="334"/>
      <c r="D12" s="334"/>
      <c r="E12" s="334"/>
      <c r="F12" s="334"/>
      <c r="G12" s="334"/>
      <c r="H12" s="334"/>
      <c r="I12" s="334"/>
      <c r="J12" s="334"/>
      <c r="K12" s="334"/>
      <c r="L12" s="334"/>
      <c r="M12" s="130"/>
      <c r="N12" s="130"/>
      <c r="O12" s="130"/>
      <c r="P12" s="130"/>
      <c r="Q12" s="130"/>
      <c r="R12" s="130"/>
      <c r="S12" s="130"/>
    </row>
    <row r="13" spans="1:19" x14ac:dyDescent="0.25">
      <c r="A13" s="283"/>
      <c r="B13" s="283"/>
      <c r="C13" s="283"/>
      <c r="D13" s="283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</row>
    <row r="14" spans="1:19" ht="16.5" thickBot="1" x14ac:dyDescent="0.3">
      <c r="A14" s="336" t="s">
        <v>143</v>
      </c>
      <c r="B14" s="336"/>
      <c r="C14" s="336"/>
      <c r="D14" s="336"/>
      <c r="E14" s="336"/>
      <c r="F14" s="336"/>
      <c r="G14" s="336"/>
      <c r="H14" s="336"/>
      <c r="I14" s="336"/>
      <c r="J14" s="336"/>
      <c r="K14" s="336"/>
      <c r="L14" s="336"/>
      <c r="M14" s="131"/>
      <c r="N14" s="131"/>
      <c r="O14" s="131"/>
      <c r="P14" s="131"/>
      <c r="Q14" s="131"/>
      <c r="R14" s="131"/>
      <c r="S14" s="131"/>
    </row>
    <row r="15" spans="1:19" ht="30.75" customHeight="1" thickBot="1" x14ac:dyDescent="0.35">
      <c r="A15" s="2" t="s">
        <v>4</v>
      </c>
      <c r="B15" s="3" t="s">
        <v>144</v>
      </c>
      <c r="C15" s="343" t="s">
        <v>6</v>
      </c>
      <c r="D15" s="344"/>
      <c r="E15" s="343" t="s">
        <v>7</v>
      </c>
      <c r="F15" s="345"/>
      <c r="G15" s="343" t="s">
        <v>8</v>
      </c>
      <c r="H15" s="344"/>
      <c r="I15" s="343" t="s">
        <v>9</v>
      </c>
      <c r="J15" s="344"/>
      <c r="K15" s="346" t="s">
        <v>10</v>
      </c>
      <c r="L15" s="347"/>
      <c r="M15" s="284"/>
      <c r="N15" s="337"/>
      <c r="O15" s="337"/>
      <c r="P15" s="337"/>
      <c r="Q15" s="337"/>
      <c r="R15" s="337"/>
      <c r="S15" s="337"/>
    </row>
    <row r="16" spans="1:19" ht="15.75" x14ac:dyDescent="0.3">
      <c r="A16" s="181"/>
      <c r="B16" s="136"/>
      <c r="C16" s="53" t="s">
        <v>145</v>
      </c>
      <c r="D16" s="53" t="s">
        <v>146</v>
      </c>
      <c r="E16" s="53" t="s">
        <v>145</v>
      </c>
      <c r="F16" s="53" t="s">
        <v>146</v>
      </c>
      <c r="G16" s="53" t="s">
        <v>145</v>
      </c>
      <c r="H16" s="53" t="s">
        <v>146</v>
      </c>
      <c r="I16" s="53" t="s">
        <v>145</v>
      </c>
      <c r="J16" s="53" t="s">
        <v>146</v>
      </c>
      <c r="K16" s="53" t="s">
        <v>145</v>
      </c>
      <c r="L16" s="182" t="s">
        <v>146</v>
      </c>
      <c r="M16" s="132"/>
      <c r="N16" s="284"/>
      <c r="O16" s="132"/>
      <c r="P16" s="284"/>
      <c r="Q16" s="132"/>
      <c r="R16" s="284"/>
      <c r="S16" s="132"/>
    </row>
    <row r="17" spans="1:19" ht="15.75" x14ac:dyDescent="0.3">
      <c r="A17" s="183"/>
      <c r="B17" s="5" t="s">
        <v>13</v>
      </c>
      <c r="C17" s="54"/>
      <c r="D17" s="54"/>
      <c r="E17" s="54"/>
      <c r="F17" s="54"/>
      <c r="G17" s="54"/>
      <c r="H17" s="54"/>
      <c r="I17" s="54"/>
      <c r="J17" s="54"/>
      <c r="K17" s="54"/>
      <c r="L17" s="184"/>
      <c r="M17" s="132"/>
      <c r="N17" s="284"/>
      <c r="O17" s="132"/>
      <c r="P17" s="284"/>
      <c r="Q17" s="132"/>
      <c r="R17" s="284"/>
      <c r="S17" s="132"/>
    </row>
    <row r="18" spans="1:19" ht="15.75" x14ac:dyDescent="0.3">
      <c r="A18" s="185" t="s">
        <v>124</v>
      </c>
      <c r="B18" s="5" t="s">
        <v>147</v>
      </c>
      <c r="C18" s="25"/>
      <c r="D18" s="8"/>
      <c r="E18" s="8"/>
      <c r="F18" s="8"/>
      <c r="G18" s="8"/>
      <c r="H18" s="8"/>
      <c r="I18" s="8"/>
      <c r="J18" s="8"/>
      <c r="K18" s="8">
        <f>+C18+E18+G18+I18</f>
        <v>0</v>
      </c>
      <c r="L18" s="186">
        <f>+D18+F18+H18+J18</f>
        <v>0</v>
      </c>
      <c r="M18" s="133"/>
      <c r="N18" s="133"/>
      <c r="O18" s="133"/>
      <c r="P18" s="133"/>
      <c r="Q18" s="133"/>
      <c r="R18" s="133"/>
      <c r="S18" s="133"/>
    </row>
    <row r="19" spans="1:19" ht="15.75" x14ac:dyDescent="0.3">
      <c r="A19" s="185"/>
      <c r="B19" s="5" t="s">
        <v>148</v>
      </c>
      <c r="C19" s="25"/>
      <c r="D19" s="8"/>
      <c r="E19" s="8"/>
      <c r="F19" s="8"/>
      <c r="G19" s="8"/>
      <c r="H19" s="8">
        <v>0</v>
      </c>
      <c r="I19" s="8"/>
      <c r="J19" s="8">
        <v>0</v>
      </c>
      <c r="K19" s="8"/>
      <c r="L19" s="186">
        <f>+D19+F19+H19+J19</f>
        <v>0</v>
      </c>
      <c r="M19" s="133"/>
      <c r="N19" s="133"/>
      <c r="O19" s="133"/>
      <c r="P19" s="133"/>
      <c r="Q19" s="133"/>
      <c r="R19" s="133"/>
      <c r="S19" s="133"/>
    </row>
    <row r="20" spans="1:19" ht="15.75" x14ac:dyDescent="0.3">
      <c r="A20" s="185"/>
      <c r="B20" s="5" t="s">
        <v>125</v>
      </c>
      <c r="C20" s="25">
        <f>SUM(C18:C19)</f>
        <v>0</v>
      </c>
      <c r="D20" s="25">
        <f t="shared" ref="D20:L20" si="0">SUM(D18:D19)</f>
        <v>0</v>
      </c>
      <c r="E20" s="25">
        <f t="shared" si="0"/>
        <v>0</v>
      </c>
      <c r="F20" s="25">
        <f t="shared" si="0"/>
        <v>0</v>
      </c>
      <c r="G20" s="25">
        <f t="shared" si="0"/>
        <v>0</v>
      </c>
      <c r="H20" s="25">
        <f t="shared" si="0"/>
        <v>0</v>
      </c>
      <c r="I20" s="25">
        <f t="shared" si="0"/>
        <v>0</v>
      </c>
      <c r="J20" s="25">
        <f t="shared" si="0"/>
        <v>0</v>
      </c>
      <c r="K20" s="25">
        <f t="shared" si="0"/>
        <v>0</v>
      </c>
      <c r="L20" s="187">
        <f t="shared" si="0"/>
        <v>0</v>
      </c>
      <c r="M20" s="133"/>
      <c r="N20" s="133"/>
      <c r="O20" s="133"/>
      <c r="P20" s="133"/>
      <c r="Q20" s="133"/>
      <c r="R20" s="133"/>
      <c r="S20" s="133"/>
    </row>
    <row r="21" spans="1:19" ht="15.75" x14ac:dyDescent="0.3">
      <c r="A21" s="188"/>
      <c r="B21" s="10"/>
      <c r="C21" s="11"/>
      <c r="D21" s="9"/>
      <c r="E21" s="12"/>
      <c r="F21" s="12"/>
      <c r="G21" s="9"/>
      <c r="H21" s="12"/>
      <c r="I21" s="9"/>
      <c r="J21" s="12"/>
      <c r="K21" s="11"/>
      <c r="L21" s="139"/>
      <c r="M21" s="133"/>
      <c r="N21" s="133"/>
      <c r="O21" s="133"/>
      <c r="P21" s="133"/>
      <c r="Q21" s="133"/>
      <c r="R21" s="133"/>
      <c r="S21" s="133"/>
    </row>
    <row r="22" spans="1:19" ht="15.75" x14ac:dyDescent="0.3">
      <c r="A22" s="188"/>
      <c r="B22" s="10" t="s">
        <v>149</v>
      </c>
      <c r="C22" s="13"/>
      <c r="D22" s="13"/>
      <c r="E22" s="13"/>
      <c r="F22" s="13"/>
      <c r="G22" s="13"/>
      <c r="H22" s="13"/>
      <c r="I22" s="13"/>
      <c r="J22" s="13"/>
      <c r="K22" s="13"/>
      <c r="L22" s="138"/>
      <c r="M22" s="133"/>
      <c r="N22" s="133"/>
      <c r="O22" s="133"/>
      <c r="P22" s="133"/>
      <c r="Q22" s="133"/>
      <c r="R22" s="133"/>
      <c r="S22" s="133"/>
    </row>
    <row r="23" spans="1:19" x14ac:dyDescent="0.25">
      <c r="A23" s="189">
        <v>111</v>
      </c>
      <c r="B23" s="15" t="s">
        <v>15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f>+C23+E23+G23+I23</f>
        <v>0</v>
      </c>
      <c r="L23" s="190">
        <f>+D23+F23+H23+J23</f>
        <v>0</v>
      </c>
      <c r="M23" s="133"/>
      <c r="N23" s="133"/>
      <c r="O23" s="133"/>
      <c r="P23" s="133"/>
      <c r="Q23" s="133"/>
      <c r="R23" s="133"/>
      <c r="S23" s="133"/>
    </row>
    <row r="24" spans="1:19" x14ac:dyDescent="0.25">
      <c r="A24" s="178">
        <v>113</v>
      </c>
      <c r="B24" s="40" t="s">
        <v>150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6">
        <f t="shared" ref="K24:L39" si="1">+C24+E24+G24+I24</f>
        <v>0</v>
      </c>
      <c r="L24" s="141">
        <f t="shared" si="1"/>
        <v>0</v>
      </c>
      <c r="M24" s="133"/>
      <c r="N24" s="133"/>
      <c r="O24" s="133"/>
      <c r="P24" s="133"/>
      <c r="Q24" s="133"/>
      <c r="R24" s="133"/>
      <c r="S24" s="133"/>
    </row>
    <row r="25" spans="1:19" x14ac:dyDescent="0.25">
      <c r="A25" s="178">
        <v>122</v>
      </c>
      <c r="B25" s="40" t="s">
        <v>17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6">
        <f t="shared" si="1"/>
        <v>0</v>
      </c>
      <c r="L25" s="141">
        <f t="shared" si="1"/>
        <v>0</v>
      </c>
      <c r="M25" s="133"/>
      <c r="N25" s="133"/>
      <c r="O25" s="133"/>
      <c r="P25" s="133"/>
      <c r="Q25" s="133"/>
      <c r="R25" s="133"/>
      <c r="S25" s="133"/>
    </row>
    <row r="26" spans="1:19" x14ac:dyDescent="0.25">
      <c r="A26" s="178">
        <v>163</v>
      </c>
      <c r="B26" s="40" t="s">
        <v>18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6">
        <f t="shared" si="1"/>
        <v>0</v>
      </c>
      <c r="L26" s="141">
        <f t="shared" si="1"/>
        <v>0</v>
      </c>
      <c r="M26" s="133"/>
      <c r="N26" s="133"/>
      <c r="O26" s="133"/>
      <c r="P26" s="133"/>
      <c r="Q26" s="133"/>
      <c r="R26" s="133"/>
      <c r="S26" s="133"/>
    </row>
    <row r="27" spans="1:19" x14ac:dyDescent="0.25">
      <c r="A27" s="178">
        <v>168</v>
      </c>
      <c r="B27" s="40" t="s">
        <v>136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6">
        <f t="shared" si="1"/>
        <v>0</v>
      </c>
      <c r="L27" s="141">
        <f>+D27+F27+H27+J27</f>
        <v>0</v>
      </c>
      <c r="M27" s="133"/>
      <c r="N27" s="133"/>
      <c r="O27" s="133"/>
      <c r="P27" s="133"/>
      <c r="Q27" s="133"/>
      <c r="R27" s="133"/>
      <c r="S27" s="133"/>
    </row>
    <row r="28" spans="1:19" x14ac:dyDescent="0.25">
      <c r="A28" s="178">
        <v>169</v>
      </c>
      <c r="B28" s="40" t="s">
        <v>137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6">
        <f t="shared" si="1"/>
        <v>0</v>
      </c>
      <c r="L28" s="141">
        <f t="shared" si="1"/>
        <v>0</v>
      </c>
      <c r="M28" s="133"/>
      <c r="N28" s="133"/>
      <c r="O28" s="133"/>
      <c r="P28" s="133"/>
      <c r="Q28" s="133"/>
      <c r="R28" s="133"/>
      <c r="S28" s="133"/>
    </row>
    <row r="29" spans="1:19" x14ac:dyDescent="0.25">
      <c r="A29" s="178">
        <v>171</v>
      </c>
      <c r="B29" s="40" t="s">
        <v>138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6">
        <f t="shared" si="1"/>
        <v>0</v>
      </c>
      <c r="L29" s="141">
        <f t="shared" si="1"/>
        <v>0</v>
      </c>
      <c r="M29" s="133"/>
      <c r="N29" s="133"/>
      <c r="O29" s="133"/>
      <c r="P29" s="133"/>
      <c r="Q29" s="133"/>
      <c r="R29" s="133"/>
      <c r="S29" s="133"/>
    </row>
    <row r="30" spans="1:19" x14ac:dyDescent="0.25">
      <c r="A30" s="178">
        <v>174</v>
      </c>
      <c r="B30" s="40" t="s">
        <v>19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6">
        <f t="shared" si="1"/>
        <v>0</v>
      </c>
      <c r="L30" s="141">
        <f t="shared" si="1"/>
        <v>0</v>
      </c>
      <c r="M30" s="133"/>
      <c r="N30" s="133"/>
      <c r="O30" s="133"/>
      <c r="P30" s="133"/>
      <c r="Q30" s="133"/>
      <c r="R30" s="133"/>
      <c r="S30" s="133"/>
    </row>
    <row r="31" spans="1:19" x14ac:dyDescent="0.25">
      <c r="A31" s="178">
        <v>182</v>
      </c>
      <c r="B31" s="40" t="s">
        <v>20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6">
        <f t="shared" si="1"/>
        <v>0</v>
      </c>
      <c r="L31" s="141">
        <f t="shared" si="1"/>
        <v>0</v>
      </c>
      <c r="M31" s="133"/>
      <c r="N31" s="133"/>
      <c r="O31" s="133"/>
      <c r="P31" s="133"/>
      <c r="Q31" s="133"/>
      <c r="R31" s="133"/>
      <c r="S31" s="133"/>
    </row>
    <row r="32" spans="1:19" x14ac:dyDescent="0.25">
      <c r="A32" s="178">
        <v>197</v>
      </c>
      <c r="B32" s="40" t="s">
        <v>21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6">
        <f t="shared" si="1"/>
        <v>0</v>
      </c>
      <c r="L32" s="141">
        <f t="shared" si="1"/>
        <v>0</v>
      </c>
      <c r="M32" s="133"/>
      <c r="N32" s="133"/>
      <c r="O32" s="133"/>
      <c r="P32" s="133"/>
      <c r="Q32" s="133"/>
      <c r="R32" s="133"/>
      <c r="S32" s="133"/>
    </row>
    <row r="33" spans="1:19" x14ac:dyDescent="0.25">
      <c r="A33" s="178">
        <v>199</v>
      </c>
      <c r="B33" s="40" t="s">
        <v>22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6">
        <f t="shared" si="1"/>
        <v>0</v>
      </c>
      <c r="L33" s="141">
        <f t="shared" si="1"/>
        <v>0</v>
      </c>
      <c r="M33" s="133"/>
      <c r="N33" s="133"/>
      <c r="O33" s="133"/>
      <c r="P33" s="133"/>
      <c r="Q33" s="133"/>
      <c r="R33" s="133"/>
      <c r="S33" s="133"/>
    </row>
    <row r="34" spans="1:19" x14ac:dyDescent="0.25">
      <c r="A34" s="178">
        <v>211</v>
      </c>
      <c r="B34" s="40" t="s">
        <v>25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6">
        <f t="shared" si="1"/>
        <v>0</v>
      </c>
      <c r="L34" s="141">
        <f>+D34+F34+H34+J34</f>
        <v>0</v>
      </c>
      <c r="M34" s="133"/>
      <c r="N34" s="133"/>
      <c r="O34" s="133"/>
      <c r="P34" s="133"/>
      <c r="Q34" s="133"/>
      <c r="R34" s="133"/>
      <c r="S34" s="133"/>
    </row>
    <row r="35" spans="1:19" x14ac:dyDescent="0.25">
      <c r="A35" s="178">
        <v>232</v>
      </c>
      <c r="B35" s="40" t="s">
        <v>26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6">
        <f t="shared" si="1"/>
        <v>0</v>
      </c>
      <c r="L35" s="141">
        <f t="shared" si="1"/>
        <v>0</v>
      </c>
      <c r="M35" s="133"/>
      <c r="N35" s="133"/>
      <c r="O35" s="133"/>
      <c r="P35" s="133"/>
      <c r="Q35" s="133"/>
      <c r="R35" s="133"/>
      <c r="S35" s="133"/>
    </row>
    <row r="36" spans="1:19" x14ac:dyDescent="0.25">
      <c r="A36" s="178">
        <v>261</v>
      </c>
      <c r="B36" s="40" t="s">
        <v>27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6">
        <f t="shared" si="1"/>
        <v>0</v>
      </c>
      <c r="L36" s="141">
        <f t="shared" si="1"/>
        <v>0</v>
      </c>
      <c r="M36" s="133"/>
      <c r="N36" s="133"/>
      <c r="O36" s="133"/>
      <c r="P36" s="133"/>
      <c r="Q36" s="133"/>
      <c r="R36" s="133"/>
      <c r="S36" s="133"/>
    </row>
    <row r="37" spans="1:19" x14ac:dyDescent="0.25">
      <c r="A37" s="178">
        <v>262</v>
      </c>
      <c r="B37" s="40" t="s">
        <v>28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6">
        <f t="shared" si="1"/>
        <v>0</v>
      </c>
      <c r="L37" s="141">
        <f t="shared" si="1"/>
        <v>0</v>
      </c>
      <c r="M37" s="133"/>
      <c r="N37" s="133"/>
      <c r="O37" s="133"/>
      <c r="P37" s="133"/>
      <c r="Q37" s="133"/>
      <c r="R37" s="133"/>
      <c r="S37" s="133"/>
    </row>
    <row r="38" spans="1:19" x14ac:dyDescent="0.25">
      <c r="A38" s="178">
        <v>266</v>
      </c>
      <c r="B38" s="40" t="s">
        <v>29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6">
        <f t="shared" si="1"/>
        <v>0</v>
      </c>
      <c r="L38" s="141">
        <f t="shared" si="1"/>
        <v>0</v>
      </c>
      <c r="M38" s="133"/>
      <c r="N38" s="133"/>
      <c r="O38" s="133"/>
      <c r="P38" s="133"/>
      <c r="Q38" s="133"/>
      <c r="R38" s="133"/>
      <c r="S38" s="133"/>
    </row>
    <row r="39" spans="1:19" x14ac:dyDescent="0.25">
      <c r="A39" s="178">
        <v>267</v>
      </c>
      <c r="B39" s="40" t="s">
        <v>30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6">
        <f t="shared" si="1"/>
        <v>0</v>
      </c>
      <c r="L39" s="141">
        <f t="shared" si="1"/>
        <v>0</v>
      </c>
      <c r="M39" s="133"/>
      <c r="N39" s="133"/>
      <c r="O39" s="133"/>
      <c r="P39" s="133"/>
      <c r="Q39" s="133"/>
      <c r="R39" s="133"/>
      <c r="S39" s="133"/>
    </row>
    <row r="40" spans="1:19" x14ac:dyDescent="0.25">
      <c r="A40" s="178">
        <v>268</v>
      </c>
      <c r="B40" s="40" t="s">
        <v>31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6">
        <f t="shared" ref="K40:L48" si="2">+C40+E40+G40+I40</f>
        <v>0</v>
      </c>
      <c r="L40" s="141">
        <f t="shared" si="2"/>
        <v>0</v>
      </c>
      <c r="M40" s="133"/>
      <c r="N40" s="133"/>
      <c r="O40" s="133"/>
      <c r="P40" s="133"/>
      <c r="Q40" s="133"/>
      <c r="R40" s="133"/>
      <c r="S40" s="133"/>
    </row>
    <row r="41" spans="1:19" x14ac:dyDescent="0.25">
      <c r="A41" s="178">
        <v>269</v>
      </c>
      <c r="B41" s="40" t="s">
        <v>32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6">
        <f t="shared" si="2"/>
        <v>0</v>
      </c>
      <c r="L41" s="141">
        <f t="shared" si="2"/>
        <v>0</v>
      </c>
      <c r="M41" s="133"/>
      <c r="N41" s="133"/>
      <c r="O41" s="133"/>
      <c r="P41" s="133"/>
      <c r="Q41" s="133"/>
      <c r="R41" s="133"/>
      <c r="S41" s="133"/>
    </row>
    <row r="42" spans="1:19" x14ac:dyDescent="0.25">
      <c r="A42" s="178">
        <v>289</v>
      </c>
      <c r="B42" s="40" t="s">
        <v>33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6">
        <f t="shared" si="2"/>
        <v>0</v>
      </c>
      <c r="L42" s="141">
        <f t="shared" si="2"/>
        <v>0</v>
      </c>
      <c r="M42" s="133"/>
      <c r="N42" s="133"/>
      <c r="O42" s="133"/>
      <c r="P42" s="133"/>
      <c r="Q42" s="133"/>
      <c r="R42" s="133"/>
      <c r="S42" s="133"/>
    </row>
    <row r="43" spans="1:19" x14ac:dyDescent="0.25">
      <c r="A43" s="178">
        <v>292</v>
      </c>
      <c r="B43" s="40" t="s">
        <v>34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6">
        <f t="shared" si="2"/>
        <v>0</v>
      </c>
      <c r="L43" s="141">
        <f t="shared" si="2"/>
        <v>0</v>
      </c>
      <c r="M43" s="133"/>
      <c r="N43" s="133"/>
      <c r="O43" s="133"/>
      <c r="P43" s="133"/>
      <c r="Q43" s="133"/>
      <c r="R43" s="133"/>
      <c r="S43" s="133"/>
    </row>
    <row r="44" spans="1:19" x14ac:dyDescent="0.25">
      <c r="A44" s="178">
        <v>295</v>
      </c>
      <c r="B44" s="40" t="s">
        <v>35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6">
        <f t="shared" si="2"/>
        <v>0</v>
      </c>
      <c r="L44" s="141">
        <f t="shared" si="2"/>
        <v>0</v>
      </c>
      <c r="M44" s="133"/>
      <c r="N44" s="133"/>
      <c r="O44" s="133"/>
      <c r="P44" s="133"/>
      <c r="Q44" s="133"/>
      <c r="R44" s="133"/>
      <c r="S44" s="133"/>
    </row>
    <row r="45" spans="1:19" x14ac:dyDescent="0.25">
      <c r="A45" s="178">
        <v>297</v>
      </c>
      <c r="B45" s="40" t="s">
        <v>36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6">
        <f t="shared" si="2"/>
        <v>0</v>
      </c>
      <c r="L45" s="141">
        <f t="shared" si="2"/>
        <v>0</v>
      </c>
      <c r="M45" s="133"/>
      <c r="N45" s="133"/>
      <c r="O45" s="133"/>
      <c r="P45" s="133"/>
      <c r="Q45" s="133"/>
      <c r="R45" s="133"/>
      <c r="S45" s="133"/>
    </row>
    <row r="46" spans="1:19" x14ac:dyDescent="0.25">
      <c r="A46" s="178">
        <v>298</v>
      </c>
      <c r="B46" s="40" t="s">
        <v>37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6">
        <f t="shared" si="2"/>
        <v>0</v>
      </c>
      <c r="L46" s="141">
        <f t="shared" si="2"/>
        <v>0</v>
      </c>
      <c r="M46" s="133"/>
      <c r="N46" s="133"/>
      <c r="O46" s="133"/>
      <c r="P46" s="133"/>
      <c r="Q46" s="133"/>
      <c r="R46" s="133"/>
      <c r="S46" s="133"/>
    </row>
    <row r="47" spans="1:19" x14ac:dyDescent="0.25">
      <c r="A47" s="178">
        <v>299</v>
      </c>
      <c r="B47" s="40" t="s">
        <v>38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6">
        <f t="shared" si="2"/>
        <v>0</v>
      </c>
      <c r="L47" s="141">
        <f t="shared" si="2"/>
        <v>0</v>
      </c>
      <c r="M47" s="133"/>
      <c r="N47" s="133"/>
      <c r="O47" s="133"/>
      <c r="P47" s="133"/>
      <c r="Q47" s="133"/>
      <c r="R47" s="133"/>
      <c r="S47" s="133"/>
    </row>
    <row r="48" spans="1:19" ht="15.75" thickBot="1" x14ac:dyDescent="0.3">
      <c r="A48" s="179">
        <v>323</v>
      </c>
      <c r="B48" s="191" t="s">
        <v>141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2">
        <f t="shared" si="2"/>
        <v>0</v>
      </c>
      <c r="L48" s="193">
        <f t="shared" si="2"/>
        <v>0</v>
      </c>
      <c r="M48" s="133"/>
      <c r="N48" s="133"/>
      <c r="O48" s="133"/>
      <c r="P48" s="133"/>
      <c r="Q48" s="133"/>
      <c r="R48" s="133"/>
      <c r="S48" s="133"/>
    </row>
    <row r="49" spans="1:19" ht="16.5" thickBot="1" x14ac:dyDescent="0.35">
      <c r="A49" s="194"/>
      <c r="B49" s="20" t="s">
        <v>151</v>
      </c>
      <c r="C49" s="195">
        <f>SUM(C23:C48)</f>
        <v>0</v>
      </c>
      <c r="D49" s="195">
        <f t="shared" ref="D49:J49" si="3">SUM(D23:D48)</f>
        <v>0</v>
      </c>
      <c r="E49" s="195">
        <f t="shared" si="3"/>
        <v>0</v>
      </c>
      <c r="F49" s="195">
        <f t="shared" si="3"/>
        <v>0</v>
      </c>
      <c r="G49" s="195">
        <f t="shared" si="3"/>
        <v>0</v>
      </c>
      <c r="H49" s="195">
        <f t="shared" si="3"/>
        <v>0</v>
      </c>
      <c r="I49" s="195">
        <f t="shared" si="3"/>
        <v>0</v>
      </c>
      <c r="J49" s="195">
        <f t="shared" si="3"/>
        <v>0</v>
      </c>
      <c r="K49" s="195">
        <f>SUM(K23:K48)</f>
        <v>0</v>
      </c>
      <c r="L49" s="196">
        <f>SUM(L23:L48)</f>
        <v>0</v>
      </c>
      <c r="M49" s="133"/>
      <c r="N49" s="133"/>
      <c r="O49" s="133"/>
      <c r="P49" s="133"/>
      <c r="Q49" s="133"/>
      <c r="R49" s="133"/>
      <c r="S49" s="133"/>
    </row>
    <row r="50" spans="1:19" ht="16.5" thickBot="1" x14ac:dyDescent="0.35">
      <c r="A50" s="197"/>
      <c r="B50" s="119" t="s">
        <v>52</v>
      </c>
      <c r="C50" s="198">
        <f t="shared" ref="C50:L50" si="4">+C49+C20</f>
        <v>0</v>
      </c>
      <c r="D50" s="195">
        <f t="shared" si="4"/>
        <v>0</v>
      </c>
      <c r="E50" s="195">
        <f t="shared" si="4"/>
        <v>0</v>
      </c>
      <c r="F50" s="195">
        <f t="shared" si="4"/>
        <v>0</v>
      </c>
      <c r="G50" s="195">
        <f t="shared" si="4"/>
        <v>0</v>
      </c>
      <c r="H50" s="195">
        <f t="shared" si="4"/>
        <v>0</v>
      </c>
      <c r="I50" s="195">
        <f t="shared" si="4"/>
        <v>0</v>
      </c>
      <c r="J50" s="195">
        <f t="shared" si="4"/>
        <v>0</v>
      </c>
      <c r="K50" s="195">
        <f t="shared" si="4"/>
        <v>0</v>
      </c>
      <c r="L50" s="196">
        <f t="shared" si="4"/>
        <v>0</v>
      </c>
    </row>
    <row r="51" spans="1:19" x14ac:dyDescent="0.25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</row>
    <row r="52" spans="1:19" x14ac:dyDescent="0.25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</row>
    <row r="53" spans="1:19" x14ac:dyDescent="0.25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</row>
    <row r="54" spans="1:19" x14ac:dyDescent="0.25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</row>
    <row r="55" spans="1:19" x14ac:dyDescent="0.25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</row>
    <row r="56" spans="1:19" ht="16.5" customHeight="1" thickBot="1" x14ac:dyDescent="0.3">
      <c r="A56" s="336" t="s">
        <v>152</v>
      </c>
      <c r="B56" s="336"/>
      <c r="C56" s="336"/>
      <c r="D56" s="336"/>
      <c r="E56" s="336"/>
      <c r="F56" s="336"/>
      <c r="G56" s="336"/>
      <c r="H56" s="336"/>
      <c r="I56" s="336"/>
      <c r="J56" s="336"/>
      <c r="K56" s="336"/>
      <c r="L56" s="336"/>
    </row>
    <row r="57" spans="1:19" ht="16.5" customHeight="1" thickBot="1" x14ac:dyDescent="0.35">
      <c r="A57" s="23" t="s">
        <v>4</v>
      </c>
      <c r="B57" s="24" t="str">
        <f>+B15</f>
        <v>CATEGORIA DEL GASTO DE FUNCIONAMIENTO</v>
      </c>
      <c r="C57" s="338" t="s">
        <v>41</v>
      </c>
      <c r="D57" s="339"/>
      <c r="E57" s="338" t="s">
        <v>42</v>
      </c>
      <c r="F57" s="339"/>
      <c r="G57" s="338" t="s">
        <v>43</v>
      </c>
      <c r="H57" s="339"/>
      <c r="I57" s="338" t="s">
        <v>44</v>
      </c>
      <c r="J57" s="340"/>
      <c r="K57" s="341" t="s">
        <v>10</v>
      </c>
      <c r="L57" s="342"/>
    </row>
    <row r="58" spans="1:19" ht="15.75" customHeight="1" x14ac:dyDescent="0.3">
      <c r="A58" s="199"/>
      <c r="B58" s="200"/>
      <c r="C58" s="6" t="s">
        <v>145</v>
      </c>
      <c r="D58" s="6" t="s">
        <v>146</v>
      </c>
      <c r="E58" s="6" t="s">
        <v>145</v>
      </c>
      <c r="F58" s="6" t="s">
        <v>146</v>
      </c>
      <c r="G58" s="6" t="s">
        <v>145</v>
      </c>
      <c r="H58" s="6" t="s">
        <v>146</v>
      </c>
      <c r="I58" s="6" t="s">
        <v>145</v>
      </c>
      <c r="J58" s="6" t="s">
        <v>146</v>
      </c>
      <c r="K58" s="6" t="s">
        <v>145</v>
      </c>
      <c r="L58" s="137" t="s">
        <v>146</v>
      </c>
    </row>
    <row r="59" spans="1:19" ht="15.75" customHeight="1" x14ac:dyDescent="0.3">
      <c r="A59" s="150" t="s">
        <v>124</v>
      </c>
      <c r="B59" s="10" t="s">
        <v>13</v>
      </c>
      <c r="C59" s="8"/>
      <c r="D59" s="13"/>
      <c r="E59" s="8"/>
      <c r="F59" s="13"/>
      <c r="G59" s="8"/>
      <c r="H59" s="13"/>
      <c r="I59" s="8"/>
      <c r="J59" s="13"/>
      <c r="K59" s="13"/>
      <c r="L59" s="138"/>
    </row>
    <row r="60" spans="1:19" ht="15.75" customHeight="1" x14ac:dyDescent="0.3">
      <c r="A60" s="150"/>
      <c r="B60" s="5" t="s">
        <v>147</v>
      </c>
      <c r="C60" s="8">
        <v>0</v>
      </c>
      <c r="D60" s="13"/>
      <c r="E60" s="8"/>
      <c r="F60" s="13"/>
      <c r="G60" s="8"/>
      <c r="H60" s="13"/>
      <c r="I60" s="8"/>
      <c r="J60" s="8"/>
      <c r="K60" s="13">
        <f>+C60+E60+G60+I60</f>
        <v>0</v>
      </c>
      <c r="L60" s="138">
        <f>+D60+F60+H60+J60</f>
        <v>0</v>
      </c>
    </row>
    <row r="61" spans="1:19" ht="15.75" customHeight="1" x14ac:dyDescent="0.3">
      <c r="A61" s="150"/>
      <c r="B61" s="5" t="s">
        <v>153</v>
      </c>
      <c r="C61" s="8"/>
      <c r="D61" s="13"/>
      <c r="E61" s="8"/>
      <c r="F61" s="13"/>
      <c r="G61" s="8"/>
      <c r="H61" s="13"/>
      <c r="I61" s="8"/>
      <c r="J61" s="13"/>
      <c r="K61" s="13"/>
      <c r="L61" s="138">
        <f>+D61+F61+H61+J61</f>
        <v>0</v>
      </c>
    </row>
    <row r="62" spans="1:19" ht="15.75" customHeight="1" x14ac:dyDescent="0.3">
      <c r="A62" s="150"/>
      <c r="B62" s="5" t="s">
        <v>148</v>
      </c>
      <c r="C62" s="8"/>
      <c r="D62" s="13"/>
      <c r="E62" s="8"/>
      <c r="F62" s="13"/>
      <c r="G62" s="8"/>
      <c r="H62" s="13"/>
      <c r="I62" s="8"/>
      <c r="J62" s="13"/>
      <c r="K62" s="13"/>
      <c r="L62" s="138">
        <f>+D62+F62+H62+J62</f>
        <v>0</v>
      </c>
    </row>
    <row r="63" spans="1:19" ht="15.75" customHeight="1" x14ac:dyDescent="0.3">
      <c r="A63" s="150"/>
      <c r="B63" s="5" t="s">
        <v>125</v>
      </c>
      <c r="C63" s="8">
        <f>SUM(C60:C62)</f>
        <v>0</v>
      </c>
      <c r="D63" s="8">
        <f t="shared" ref="D63:J63" si="5">SUM(D60:D62)</f>
        <v>0</v>
      </c>
      <c r="E63" s="8">
        <f t="shared" si="5"/>
        <v>0</v>
      </c>
      <c r="F63" s="8">
        <f t="shared" si="5"/>
        <v>0</v>
      </c>
      <c r="G63" s="8">
        <f t="shared" si="5"/>
        <v>0</v>
      </c>
      <c r="H63" s="8">
        <f t="shared" si="5"/>
        <v>0</v>
      </c>
      <c r="I63" s="8">
        <f t="shared" si="5"/>
        <v>0</v>
      </c>
      <c r="J63" s="8">
        <f t="shared" si="5"/>
        <v>0</v>
      </c>
      <c r="K63" s="8">
        <f>SUM(K60:K62)</f>
        <v>0</v>
      </c>
      <c r="L63" s="186">
        <f>SUM(L60:L62)</f>
        <v>0</v>
      </c>
    </row>
    <row r="64" spans="1:19" ht="15.75" customHeight="1" x14ac:dyDescent="0.3">
      <c r="A64" s="9"/>
      <c r="B64" s="10"/>
      <c r="C64" s="9"/>
      <c r="D64" s="9"/>
      <c r="E64" s="9"/>
      <c r="F64" s="12"/>
      <c r="G64" s="12"/>
      <c r="H64" s="12"/>
      <c r="I64" s="12"/>
      <c r="J64" s="12"/>
      <c r="K64" s="11"/>
      <c r="L64" s="139"/>
    </row>
    <row r="65" spans="1:12" ht="15.75" customHeight="1" x14ac:dyDescent="0.3">
      <c r="A65" s="9"/>
      <c r="B65" s="10" t="s">
        <v>149</v>
      </c>
      <c r="C65" s="13"/>
      <c r="D65" s="13"/>
      <c r="E65" s="13"/>
      <c r="F65" s="13"/>
      <c r="G65" s="13"/>
      <c r="H65" s="13"/>
      <c r="I65" s="13"/>
      <c r="J65" s="13"/>
      <c r="K65" s="13"/>
      <c r="L65" s="138"/>
    </row>
    <row r="66" spans="1:12" ht="15" customHeight="1" x14ac:dyDescent="0.25">
      <c r="A66" s="14">
        <v>111</v>
      </c>
      <c r="B66" s="40" t="s">
        <v>15</v>
      </c>
      <c r="C66" s="16">
        <v>0</v>
      </c>
      <c r="D66" s="16">
        <v>0</v>
      </c>
      <c r="E66" s="16">
        <v>0</v>
      </c>
      <c r="F66" s="16">
        <v>0</v>
      </c>
      <c r="G66" s="16">
        <v>0</v>
      </c>
      <c r="H66" s="16">
        <v>0</v>
      </c>
      <c r="I66" s="16">
        <v>0</v>
      </c>
      <c r="J66" s="16">
        <v>0</v>
      </c>
      <c r="K66" s="16">
        <f>+C66+E66+G66+I66</f>
        <v>0</v>
      </c>
      <c r="L66" s="141">
        <f>+D66+F66+H66+J66</f>
        <v>0</v>
      </c>
    </row>
    <row r="67" spans="1:12" ht="15" customHeight="1" x14ac:dyDescent="0.25">
      <c r="A67" s="14">
        <v>113</v>
      </c>
      <c r="B67" s="201" t="s">
        <v>150</v>
      </c>
      <c r="C67" s="16">
        <v>0</v>
      </c>
      <c r="D67" s="16">
        <v>0</v>
      </c>
      <c r="E67" s="16">
        <v>0</v>
      </c>
      <c r="F67" s="16">
        <v>0</v>
      </c>
      <c r="G67" s="16">
        <v>0</v>
      </c>
      <c r="H67" s="16">
        <v>0</v>
      </c>
      <c r="I67" s="16">
        <v>0</v>
      </c>
      <c r="J67" s="16">
        <v>0</v>
      </c>
      <c r="K67" s="16">
        <f t="shared" ref="K67:L76" si="6">+C67+E67+G67+I67</f>
        <v>0</v>
      </c>
      <c r="L67" s="141">
        <f t="shared" si="6"/>
        <v>0</v>
      </c>
    </row>
    <row r="68" spans="1:12" ht="15" customHeight="1" x14ac:dyDescent="0.25">
      <c r="A68" s="14">
        <v>122</v>
      </c>
      <c r="B68" s="40" t="s">
        <v>17</v>
      </c>
      <c r="C68" s="16">
        <v>0</v>
      </c>
      <c r="D68" s="16">
        <v>0</v>
      </c>
      <c r="E68" s="16">
        <v>0</v>
      </c>
      <c r="F68" s="16">
        <v>0</v>
      </c>
      <c r="G68" s="16">
        <v>0</v>
      </c>
      <c r="H68" s="16">
        <v>0</v>
      </c>
      <c r="I68" s="16">
        <v>0</v>
      </c>
      <c r="J68" s="16">
        <v>0</v>
      </c>
      <c r="K68" s="16">
        <f t="shared" si="6"/>
        <v>0</v>
      </c>
      <c r="L68" s="141">
        <f t="shared" si="6"/>
        <v>0</v>
      </c>
    </row>
    <row r="69" spans="1:12" ht="15" customHeight="1" x14ac:dyDescent="0.25">
      <c r="A69" s="140">
        <v>163</v>
      </c>
      <c r="B69" s="15" t="s">
        <v>18</v>
      </c>
      <c r="C69" s="16">
        <v>0</v>
      </c>
      <c r="D69" s="16">
        <v>0</v>
      </c>
      <c r="E69" s="16">
        <v>0</v>
      </c>
      <c r="F69" s="16">
        <v>0</v>
      </c>
      <c r="G69" s="16">
        <v>0</v>
      </c>
      <c r="H69" s="16">
        <v>0</v>
      </c>
      <c r="I69" s="16">
        <v>0</v>
      </c>
      <c r="J69" s="16">
        <v>0</v>
      </c>
      <c r="K69" s="16">
        <f t="shared" si="6"/>
        <v>0</v>
      </c>
      <c r="L69" s="141">
        <f t="shared" si="6"/>
        <v>0</v>
      </c>
    </row>
    <row r="70" spans="1:12" ht="27" customHeight="1" x14ac:dyDescent="0.25">
      <c r="A70" s="140">
        <v>168</v>
      </c>
      <c r="B70" s="126" t="s">
        <v>136</v>
      </c>
      <c r="C70" s="16">
        <v>0</v>
      </c>
      <c r="D70" s="16">
        <v>0</v>
      </c>
      <c r="E70" s="16">
        <v>0</v>
      </c>
      <c r="F70" s="16">
        <v>0</v>
      </c>
      <c r="G70" s="16">
        <v>0</v>
      </c>
      <c r="H70" s="16">
        <v>0</v>
      </c>
      <c r="I70" s="16">
        <v>0</v>
      </c>
      <c r="J70" s="16">
        <v>0</v>
      </c>
      <c r="K70" s="16">
        <f>+C70+E70+G70+I70</f>
        <v>0</v>
      </c>
      <c r="L70" s="141">
        <f>+D70+F70+H70+J70</f>
        <v>0</v>
      </c>
    </row>
    <row r="71" spans="1:12" ht="15" customHeight="1" x14ac:dyDescent="0.25">
      <c r="A71" s="140">
        <v>169</v>
      </c>
      <c r="B71" s="15" t="s">
        <v>137</v>
      </c>
      <c r="C71" s="16">
        <v>0</v>
      </c>
      <c r="D71" s="16">
        <v>0</v>
      </c>
      <c r="E71" s="16">
        <v>0</v>
      </c>
      <c r="F71" s="16">
        <v>0</v>
      </c>
      <c r="G71" s="16">
        <v>0</v>
      </c>
      <c r="H71" s="16">
        <v>0</v>
      </c>
      <c r="I71" s="16">
        <v>0</v>
      </c>
      <c r="J71" s="16">
        <v>0</v>
      </c>
      <c r="K71" s="16">
        <f t="shared" si="6"/>
        <v>0</v>
      </c>
      <c r="L71" s="141">
        <f t="shared" si="6"/>
        <v>0</v>
      </c>
    </row>
    <row r="72" spans="1:12" ht="15" customHeight="1" x14ac:dyDescent="0.25">
      <c r="A72" s="140">
        <v>171</v>
      </c>
      <c r="B72" s="15" t="s">
        <v>138</v>
      </c>
      <c r="C72" s="16">
        <v>0</v>
      </c>
      <c r="D72" s="16">
        <v>0</v>
      </c>
      <c r="E72" s="16">
        <v>0</v>
      </c>
      <c r="F72" s="16">
        <v>0</v>
      </c>
      <c r="G72" s="16">
        <v>0</v>
      </c>
      <c r="H72" s="16">
        <v>0</v>
      </c>
      <c r="I72" s="16">
        <v>0</v>
      </c>
      <c r="J72" s="16">
        <v>0</v>
      </c>
      <c r="K72" s="16">
        <f t="shared" si="6"/>
        <v>0</v>
      </c>
      <c r="L72" s="141">
        <f t="shared" si="6"/>
        <v>0</v>
      </c>
    </row>
    <row r="73" spans="1:12" ht="15" customHeight="1" x14ac:dyDescent="0.25">
      <c r="A73" s="140">
        <v>174</v>
      </c>
      <c r="B73" s="15" t="s">
        <v>19</v>
      </c>
      <c r="C73" s="16">
        <v>0</v>
      </c>
      <c r="D73" s="16">
        <v>0</v>
      </c>
      <c r="E73" s="16">
        <v>0</v>
      </c>
      <c r="F73" s="16">
        <v>0</v>
      </c>
      <c r="G73" s="16">
        <v>0</v>
      </c>
      <c r="H73" s="16">
        <v>0</v>
      </c>
      <c r="I73" s="16">
        <v>0</v>
      </c>
      <c r="J73" s="16">
        <v>0</v>
      </c>
      <c r="K73" s="16">
        <f t="shared" si="6"/>
        <v>0</v>
      </c>
      <c r="L73" s="141">
        <f t="shared" si="6"/>
        <v>0</v>
      </c>
    </row>
    <row r="74" spans="1:12" ht="15" customHeight="1" x14ac:dyDescent="0.25">
      <c r="A74" s="140">
        <v>182</v>
      </c>
      <c r="B74" s="15" t="s">
        <v>20</v>
      </c>
      <c r="C74" s="16">
        <v>0</v>
      </c>
      <c r="D74" s="16">
        <v>0</v>
      </c>
      <c r="E74" s="16">
        <v>0</v>
      </c>
      <c r="F74" s="16">
        <v>0</v>
      </c>
      <c r="G74" s="16">
        <v>0</v>
      </c>
      <c r="H74" s="16">
        <v>0</v>
      </c>
      <c r="I74" s="16">
        <v>0</v>
      </c>
      <c r="J74" s="16">
        <v>0</v>
      </c>
      <c r="K74" s="16">
        <f t="shared" si="6"/>
        <v>0</v>
      </c>
      <c r="L74" s="141">
        <f t="shared" si="6"/>
        <v>0</v>
      </c>
    </row>
    <row r="75" spans="1:12" ht="15" customHeight="1" x14ac:dyDescent="0.25">
      <c r="A75" s="140">
        <v>197</v>
      </c>
      <c r="B75" s="40" t="s">
        <v>21</v>
      </c>
      <c r="C75" s="16">
        <v>0</v>
      </c>
      <c r="D75" s="16">
        <v>0</v>
      </c>
      <c r="E75" s="16">
        <v>0</v>
      </c>
      <c r="F75" s="16">
        <v>0</v>
      </c>
      <c r="G75" s="16">
        <v>0</v>
      </c>
      <c r="H75" s="16">
        <v>0</v>
      </c>
      <c r="I75" s="16">
        <v>0</v>
      </c>
      <c r="J75" s="16">
        <v>0</v>
      </c>
      <c r="K75" s="16">
        <f t="shared" si="6"/>
        <v>0</v>
      </c>
      <c r="L75" s="141">
        <f t="shared" si="6"/>
        <v>0</v>
      </c>
    </row>
    <row r="76" spans="1:12" ht="15" customHeight="1" x14ac:dyDescent="0.25">
      <c r="A76" s="140">
        <v>199</v>
      </c>
      <c r="B76" s="40" t="s">
        <v>22</v>
      </c>
      <c r="C76" s="16">
        <v>0</v>
      </c>
      <c r="D76" s="16">
        <v>0</v>
      </c>
      <c r="E76" s="16">
        <v>0</v>
      </c>
      <c r="F76" s="16">
        <v>0</v>
      </c>
      <c r="G76" s="16">
        <v>0</v>
      </c>
      <c r="H76" s="16">
        <v>0</v>
      </c>
      <c r="I76" s="16">
        <v>0</v>
      </c>
      <c r="J76" s="16">
        <v>0</v>
      </c>
      <c r="K76" s="114">
        <f t="shared" si="6"/>
        <v>0</v>
      </c>
      <c r="L76" s="202">
        <f t="shared" si="6"/>
        <v>0</v>
      </c>
    </row>
    <row r="77" spans="1:12" ht="15" customHeight="1" x14ac:dyDescent="0.25">
      <c r="A77" s="140">
        <v>211</v>
      </c>
      <c r="B77" s="40" t="s">
        <v>25</v>
      </c>
      <c r="C77" s="16">
        <v>0</v>
      </c>
      <c r="D77" s="16">
        <v>0</v>
      </c>
      <c r="E77" s="16">
        <v>0</v>
      </c>
      <c r="F77" s="16">
        <v>0</v>
      </c>
      <c r="G77" s="16">
        <v>0</v>
      </c>
      <c r="H77" s="16">
        <v>0</v>
      </c>
      <c r="I77" s="16">
        <v>0</v>
      </c>
      <c r="J77" s="16">
        <v>0</v>
      </c>
      <c r="K77" s="16">
        <f>+C77+E77+G77+I77</f>
        <v>0</v>
      </c>
      <c r="L77" s="141">
        <f>+D77+F77+H77+J77</f>
        <v>0</v>
      </c>
    </row>
    <row r="78" spans="1:12" ht="15" customHeight="1" x14ac:dyDescent="0.25">
      <c r="A78" s="140">
        <v>232</v>
      </c>
      <c r="B78" s="15" t="s">
        <v>26</v>
      </c>
      <c r="C78" s="16">
        <v>0</v>
      </c>
      <c r="D78" s="16">
        <v>0</v>
      </c>
      <c r="E78" s="16">
        <v>0</v>
      </c>
      <c r="F78" s="16">
        <v>0</v>
      </c>
      <c r="G78" s="16">
        <v>0</v>
      </c>
      <c r="H78" s="16">
        <v>0</v>
      </c>
      <c r="I78" s="16">
        <v>0</v>
      </c>
      <c r="J78" s="16">
        <v>0</v>
      </c>
      <c r="K78" s="16">
        <f t="shared" ref="K78:L91" si="7">+C78+E78+G78+I78</f>
        <v>0</v>
      </c>
      <c r="L78" s="141">
        <f t="shared" si="7"/>
        <v>0</v>
      </c>
    </row>
    <row r="79" spans="1:12" ht="15" customHeight="1" x14ac:dyDescent="0.25">
      <c r="A79" s="140">
        <v>261</v>
      </c>
      <c r="B79" s="15" t="s">
        <v>27</v>
      </c>
      <c r="C79" s="16">
        <v>0</v>
      </c>
      <c r="D79" s="16">
        <v>0</v>
      </c>
      <c r="E79" s="16">
        <v>0</v>
      </c>
      <c r="F79" s="16">
        <v>0</v>
      </c>
      <c r="G79" s="16">
        <v>0</v>
      </c>
      <c r="H79" s="16">
        <v>0</v>
      </c>
      <c r="I79" s="16">
        <v>0</v>
      </c>
      <c r="J79" s="16">
        <v>0</v>
      </c>
      <c r="K79" s="16">
        <f t="shared" si="7"/>
        <v>0</v>
      </c>
      <c r="L79" s="141">
        <f t="shared" si="7"/>
        <v>0</v>
      </c>
    </row>
    <row r="80" spans="1:12" ht="15" customHeight="1" x14ac:dyDescent="0.25">
      <c r="A80" s="140">
        <v>262</v>
      </c>
      <c r="B80" s="15" t="s">
        <v>28</v>
      </c>
      <c r="C80" s="16">
        <v>0</v>
      </c>
      <c r="D80" s="16">
        <v>0</v>
      </c>
      <c r="E80" s="16">
        <v>0</v>
      </c>
      <c r="F80" s="16">
        <v>0</v>
      </c>
      <c r="G80" s="16">
        <v>0</v>
      </c>
      <c r="H80" s="16">
        <v>0</v>
      </c>
      <c r="I80" s="16">
        <v>0</v>
      </c>
      <c r="J80" s="16">
        <v>0</v>
      </c>
      <c r="K80" s="16">
        <f t="shared" si="7"/>
        <v>0</v>
      </c>
      <c r="L80" s="141">
        <f t="shared" si="7"/>
        <v>0</v>
      </c>
    </row>
    <row r="81" spans="1:12" ht="15" customHeight="1" x14ac:dyDescent="0.25">
      <c r="A81" s="140">
        <v>266</v>
      </c>
      <c r="B81" s="15" t="s">
        <v>29</v>
      </c>
      <c r="C81" s="16">
        <v>0</v>
      </c>
      <c r="D81" s="16">
        <v>0</v>
      </c>
      <c r="E81" s="16">
        <v>0</v>
      </c>
      <c r="F81" s="16">
        <v>0</v>
      </c>
      <c r="G81" s="16">
        <v>0</v>
      </c>
      <c r="H81" s="16">
        <v>0</v>
      </c>
      <c r="I81" s="16">
        <v>0</v>
      </c>
      <c r="J81" s="16">
        <v>0</v>
      </c>
      <c r="K81" s="16">
        <f t="shared" si="7"/>
        <v>0</v>
      </c>
      <c r="L81" s="141">
        <f t="shared" si="7"/>
        <v>0</v>
      </c>
    </row>
    <row r="82" spans="1:12" ht="15" customHeight="1" x14ac:dyDescent="0.25">
      <c r="A82" s="140">
        <v>267</v>
      </c>
      <c r="B82" s="15" t="s">
        <v>30</v>
      </c>
      <c r="C82" s="16">
        <v>0</v>
      </c>
      <c r="D82" s="16">
        <v>0</v>
      </c>
      <c r="E82" s="16">
        <v>0</v>
      </c>
      <c r="F82" s="16">
        <v>0</v>
      </c>
      <c r="G82" s="16">
        <v>0</v>
      </c>
      <c r="H82" s="16">
        <v>0</v>
      </c>
      <c r="I82" s="16">
        <v>0</v>
      </c>
      <c r="J82" s="16">
        <v>0</v>
      </c>
      <c r="K82" s="16">
        <f t="shared" si="7"/>
        <v>0</v>
      </c>
      <c r="L82" s="141">
        <f t="shared" si="7"/>
        <v>0</v>
      </c>
    </row>
    <row r="83" spans="1:12" ht="15" customHeight="1" x14ac:dyDescent="0.25">
      <c r="A83" s="140">
        <v>268</v>
      </c>
      <c r="B83" s="15" t="s">
        <v>31</v>
      </c>
      <c r="C83" s="16">
        <v>0</v>
      </c>
      <c r="D83" s="16">
        <v>0</v>
      </c>
      <c r="E83" s="16">
        <v>0</v>
      </c>
      <c r="F83" s="16">
        <v>0</v>
      </c>
      <c r="G83" s="16">
        <v>0</v>
      </c>
      <c r="H83" s="16">
        <v>0</v>
      </c>
      <c r="I83" s="16">
        <v>0</v>
      </c>
      <c r="J83" s="16">
        <v>0</v>
      </c>
      <c r="K83" s="16">
        <f t="shared" si="7"/>
        <v>0</v>
      </c>
      <c r="L83" s="141">
        <f t="shared" si="7"/>
        <v>0</v>
      </c>
    </row>
    <row r="84" spans="1:12" ht="15" customHeight="1" x14ac:dyDescent="0.25">
      <c r="A84" s="140">
        <v>269</v>
      </c>
      <c r="B84" s="15" t="s">
        <v>32</v>
      </c>
      <c r="C84" s="16">
        <v>0</v>
      </c>
      <c r="D84" s="16">
        <v>0</v>
      </c>
      <c r="E84" s="16">
        <v>0</v>
      </c>
      <c r="F84" s="16">
        <v>0</v>
      </c>
      <c r="G84" s="16">
        <v>0</v>
      </c>
      <c r="H84" s="16">
        <v>0</v>
      </c>
      <c r="I84" s="16">
        <v>0</v>
      </c>
      <c r="J84" s="16">
        <v>0</v>
      </c>
      <c r="K84" s="16">
        <f t="shared" si="7"/>
        <v>0</v>
      </c>
      <c r="L84" s="141">
        <f t="shared" si="7"/>
        <v>0</v>
      </c>
    </row>
    <row r="85" spans="1:12" ht="15" customHeight="1" x14ac:dyDescent="0.25">
      <c r="A85" s="140">
        <v>289</v>
      </c>
      <c r="B85" s="15" t="s">
        <v>33</v>
      </c>
      <c r="C85" s="16">
        <v>0</v>
      </c>
      <c r="D85" s="16">
        <v>0</v>
      </c>
      <c r="E85" s="16">
        <v>0</v>
      </c>
      <c r="F85" s="16">
        <v>0</v>
      </c>
      <c r="G85" s="16">
        <v>0</v>
      </c>
      <c r="H85" s="16">
        <v>0</v>
      </c>
      <c r="I85" s="16">
        <v>0</v>
      </c>
      <c r="J85" s="16">
        <v>0</v>
      </c>
      <c r="K85" s="16">
        <f t="shared" si="7"/>
        <v>0</v>
      </c>
      <c r="L85" s="141">
        <f t="shared" si="7"/>
        <v>0</v>
      </c>
    </row>
    <row r="86" spans="1:12" ht="15" customHeight="1" x14ac:dyDescent="0.25">
      <c r="A86" s="140">
        <v>292</v>
      </c>
      <c r="B86" s="15" t="s">
        <v>34</v>
      </c>
      <c r="C86" s="16">
        <v>0</v>
      </c>
      <c r="D86" s="16">
        <v>0</v>
      </c>
      <c r="E86" s="16">
        <v>0</v>
      </c>
      <c r="F86" s="16">
        <v>0</v>
      </c>
      <c r="G86" s="16">
        <v>0</v>
      </c>
      <c r="H86" s="16">
        <v>0</v>
      </c>
      <c r="I86" s="16">
        <v>0</v>
      </c>
      <c r="J86" s="16">
        <v>0</v>
      </c>
      <c r="K86" s="16">
        <f t="shared" si="7"/>
        <v>0</v>
      </c>
      <c r="L86" s="141">
        <f t="shared" si="7"/>
        <v>0</v>
      </c>
    </row>
    <row r="87" spans="1:12" ht="15" customHeight="1" x14ac:dyDescent="0.25">
      <c r="A87" s="140">
        <v>295</v>
      </c>
      <c r="B87" s="15" t="s">
        <v>35</v>
      </c>
      <c r="C87" s="16">
        <v>0</v>
      </c>
      <c r="D87" s="16">
        <v>0</v>
      </c>
      <c r="E87" s="16">
        <v>0</v>
      </c>
      <c r="F87" s="16">
        <v>0</v>
      </c>
      <c r="G87" s="16">
        <v>0</v>
      </c>
      <c r="H87" s="16">
        <v>0</v>
      </c>
      <c r="I87" s="16">
        <v>0</v>
      </c>
      <c r="J87" s="16">
        <v>0</v>
      </c>
      <c r="K87" s="16">
        <f t="shared" si="7"/>
        <v>0</v>
      </c>
      <c r="L87" s="141">
        <f t="shared" si="7"/>
        <v>0</v>
      </c>
    </row>
    <row r="88" spans="1:12" ht="15" customHeight="1" x14ac:dyDescent="0.25">
      <c r="A88" s="140">
        <v>297</v>
      </c>
      <c r="B88" s="40" t="s">
        <v>36</v>
      </c>
      <c r="C88" s="16">
        <v>0</v>
      </c>
      <c r="D88" s="16">
        <v>0</v>
      </c>
      <c r="E88" s="16">
        <v>0</v>
      </c>
      <c r="F88" s="16">
        <v>0</v>
      </c>
      <c r="G88" s="16">
        <v>0</v>
      </c>
      <c r="H88" s="16">
        <v>0</v>
      </c>
      <c r="I88" s="16">
        <v>0</v>
      </c>
      <c r="J88" s="16">
        <v>0</v>
      </c>
      <c r="K88" s="16">
        <f t="shared" si="7"/>
        <v>0</v>
      </c>
      <c r="L88" s="141">
        <f t="shared" si="7"/>
        <v>0</v>
      </c>
    </row>
    <row r="89" spans="1:12" ht="15" customHeight="1" x14ac:dyDescent="0.25">
      <c r="A89" s="140">
        <v>298</v>
      </c>
      <c r="B89" s="40" t="s">
        <v>37</v>
      </c>
      <c r="C89" s="16">
        <v>0</v>
      </c>
      <c r="D89" s="16">
        <v>0</v>
      </c>
      <c r="E89" s="16">
        <v>0</v>
      </c>
      <c r="F89" s="16">
        <v>0</v>
      </c>
      <c r="G89" s="16">
        <v>0</v>
      </c>
      <c r="H89" s="16">
        <v>0</v>
      </c>
      <c r="I89" s="16">
        <v>0</v>
      </c>
      <c r="J89" s="16">
        <v>0</v>
      </c>
      <c r="K89" s="16">
        <f t="shared" si="7"/>
        <v>0</v>
      </c>
      <c r="L89" s="141">
        <f t="shared" si="7"/>
        <v>0</v>
      </c>
    </row>
    <row r="90" spans="1:12" ht="15" customHeight="1" x14ac:dyDescent="0.25">
      <c r="A90" s="140">
        <v>299</v>
      </c>
      <c r="B90" s="40" t="s">
        <v>38</v>
      </c>
      <c r="C90" s="16">
        <v>0</v>
      </c>
      <c r="D90" s="16">
        <v>0</v>
      </c>
      <c r="E90" s="16">
        <v>0</v>
      </c>
      <c r="F90" s="16">
        <v>0</v>
      </c>
      <c r="G90" s="16">
        <v>0</v>
      </c>
      <c r="H90" s="16">
        <v>0</v>
      </c>
      <c r="I90" s="16">
        <v>0</v>
      </c>
      <c r="J90" s="16">
        <v>0</v>
      </c>
      <c r="K90" s="16">
        <f>+C90+E90+G90+I90</f>
        <v>0</v>
      </c>
      <c r="L90" s="141">
        <f>+D90+F90+H90+J90</f>
        <v>0</v>
      </c>
    </row>
    <row r="91" spans="1:12" ht="15.75" customHeight="1" thickBot="1" x14ac:dyDescent="0.3">
      <c r="A91" s="194">
        <v>323</v>
      </c>
      <c r="B91" s="203" t="s">
        <v>141</v>
      </c>
      <c r="C91" s="16">
        <v>0</v>
      </c>
      <c r="D91" s="16">
        <v>0</v>
      </c>
      <c r="E91" s="16">
        <v>0</v>
      </c>
      <c r="F91" s="16">
        <v>0</v>
      </c>
      <c r="G91" s="16">
        <v>0</v>
      </c>
      <c r="H91" s="16">
        <v>0</v>
      </c>
      <c r="I91" s="16">
        <v>0</v>
      </c>
      <c r="J91" s="16">
        <v>0</v>
      </c>
      <c r="K91" s="192">
        <f t="shared" si="7"/>
        <v>0</v>
      </c>
      <c r="L91" s="193">
        <f t="shared" si="7"/>
        <v>0</v>
      </c>
    </row>
    <row r="92" spans="1:12" ht="16.5" customHeight="1" thickBot="1" x14ac:dyDescent="0.35">
      <c r="A92" s="118"/>
      <c r="B92" s="115" t="s">
        <v>151</v>
      </c>
      <c r="C92" s="116">
        <f>SUM(C66:C91)</f>
        <v>0</v>
      </c>
      <c r="D92" s="116">
        <f t="shared" ref="D92:J92" si="8">SUM(D66:D91)</f>
        <v>0</v>
      </c>
      <c r="E92" s="116">
        <f t="shared" si="8"/>
        <v>0</v>
      </c>
      <c r="F92" s="116">
        <f t="shared" si="8"/>
        <v>0</v>
      </c>
      <c r="G92" s="116">
        <f t="shared" si="8"/>
        <v>0</v>
      </c>
      <c r="H92" s="116">
        <f t="shared" si="8"/>
        <v>0</v>
      </c>
      <c r="I92" s="116">
        <f t="shared" si="8"/>
        <v>0</v>
      </c>
      <c r="J92" s="116">
        <f t="shared" si="8"/>
        <v>0</v>
      </c>
      <c r="K92" s="116">
        <f>SUM(K66:K91)</f>
        <v>0</v>
      </c>
      <c r="L92" s="117">
        <f>SUM(L66:L91)</f>
        <v>0</v>
      </c>
    </row>
    <row r="93" spans="1:12" ht="16.5" customHeight="1" thickBot="1" x14ac:dyDescent="0.35">
      <c r="A93" s="120"/>
      <c r="B93" s="115" t="s">
        <v>52</v>
      </c>
      <c r="C93" s="116">
        <f>+C92+C63</f>
        <v>0</v>
      </c>
      <c r="D93" s="116">
        <f t="shared" ref="D93:J93" si="9">+D92+D63</f>
        <v>0</v>
      </c>
      <c r="E93" s="116">
        <f t="shared" si="9"/>
        <v>0</v>
      </c>
      <c r="F93" s="116">
        <f t="shared" si="9"/>
        <v>0</v>
      </c>
      <c r="G93" s="116">
        <f t="shared" si="9"/>
        <v>0</v>
      </c>
      <c r="H93" s="116">
        <f t="shared" si="9"/>
        <v>0</v>
      </c>
      <c r="I93" s="116">
        <f t="shared" si="9"/>
        <v>0</v>
      </c>
      <c r="J93" s="116">
        <f t="shared" si="9"/>
        <v>0</v>
      </c>
      <c r="K93" s="116">
        <f>+K92+K63</f>
        <v>0</v>
      </c>
      <c r="L93" s="117">
        <f>+L92+L63</f>
        <v>0</v>
      </c>
    </row>
    <row r="94" spans="1:12" ht="15" customHeight="1" x14ac:dyDescent="0.25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</row>
    <row r="95" spans="1:12" ht="15" customHeight="1" x14ac:dyDescent="0.25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</row>
    <row r="96" spans="1:12" ht="15" customHeight="1" x14ac:dyDescent="0.25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</row>
    <row r="97" spans="1:12" ht="15" customHeight="1" x14ac:dyDescent="0.25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</row>
    <row r="98" spans="1:12" ht="15" customHeight="1" x14ac:dyDescent="0.25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</row>
    <row r="99" spans="1:12" ht="15" customHeight="1" x14ac:dyDescent="0.25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</row>
    <row r="100" spans="1:12" ht="15" customHeight="1" x14ac:dyDescent="0.25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</row>
    <row r="101" spans="1:12" ht="15" customHeight="1" x14ac:dyDescent="0.25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</row>
    <row r="102" spans="1:12" ht="15" customHeight="1" x14ac:dyDescent="0.25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</row>
    <row r="103" spans="1:12" ht="15" customHeight="1" x14ac:dyDescent="0.25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</row>
    <row r="104" spans="1:12" ht="15" customHeight="1" x14ac:dyDescent="0.25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</row>
    <row r="105" spans="1:12" ht="15" customHeight="1" x14ac:dyDescent="0.25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</row>
    <row r="106" spans="1:12" ht="15" customHeight="1" x14ac:dyDescent="0.25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</row>
    <row r="107" spans="1:12" ht="15" customHeight="1" x14ac:dyDescent="0.25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</row>
    <row r="108" spans="1:12" ht="15" customHeight="1" x14ac:dyDescent="0.25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</row>
    <row r="109" spans="1:12" ht="15" customHeight="1" x14ac:dyDescent="0.25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</row>
    <row r="110" spans="1:12" ht="15" customHeight="1" x14ac:dyDescent="0.25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</row>
    <row r="111" spans="1:12" ht="16.5" customHeight="1" thickBot="1" x14ac:dyDescent="0.3">
      <c r="A111" s="336" t="s">
        <v>154</v>
      </c>
      <c r="B111" s="336"/>
      <c r="C111" s="336"/>
      <c r="D111" s="336"/>
      <c r="E111" s="336"/>
      <c r="F111" s="336"/>
      <c r="G111" s="336"/>
      <c r="H111" s="336"/>
      <c r="I111" s="336"/>
      <c r="J111" s="336"/>
      <c r="K111" s="336"/>
      <c r="L111" s="336"/>
    </row>
    <row r="112" spans="1:12" ht="16.5" customHeight="1" thickBot="1" x14ac:dyDescent="0.35">
      <c r="A112" s="23" t="s">
        <v>4</v>
      </c>
      <c r="B112" s="24" t="s">
        <v>5</v>
      </c>
      <c r="C112" s="338" t="s">
        <v>45</v>
      </c>
      <c r="D112" s="339"/>
      <c r="E112" s="338" t="s">
        <v>46</v>
      </c>
      <c r="F112" s="339"/>
      <c r="G112" s="338" t="s">
        <v>47</v>
      </c>
      <c r="H112" s="339"/>
      <c r="I112" s="338" t="s">
        <v>48</v>
      </c>
      <c r="J112" s="340"/>
      <c r="K112" s="341" t="s">
        <v>10</v>
      </c>
      <c r="L112" s="342"/>
    </row>
    <row r="113" spans="1:12" ht="15.75" customHeight="1" x14ac:dyDescent="0.3">
      <c r="A113" s="204"/>
      <c r="B113" s="10"/>
      <c r="C113" s="6" t="s">
        <v>145</v>
      </c>
      <c r="D113" s="6" t="s">
        <v>146</v>
      </c>
      <c r="E113" s="6" t="s">
        <v>145</v>
      </c>
      <c r="F113" s="6" t="s">
        <v>146</v>
      </c>
      <c r="G113" s="6" t="s">
        <v>145</v>
      </c>
      <c r="H113" s="6" t="s">
        <v>146</v>
      </c>
      <c r="I113" s="6" t="s">
        <v>145</v>
      </c>
      <c r="J113" s="6" t="s">
        <v>146</v>
      </c>
      <c r="K113" s="6" t="s">
        <v>145</v>
      </c>
      <c r="L113" s="137" t="s">
        <v>146</v>
      </c>
    </row>
    <row r="114" spans="1:12" ht="15.75" customHeight="1" x14ac:dyDescent="0.3">
      <c r="A114" s="150" t="s">
        <v>124</v>
      </c>
      <c r="B114" s="10" t="s">
        <v>13</v>
      </c>
      <c r="C114" s="13"/>
      <c r="D114" s="13"/>
      <c r="E114" s="13"/>
      <c r="F114" s="13"/>
      <c r="G114" s="13"/>
      <c r="H114" s="13"/>
      <c r="I114" s="13"/>
      <c r="J114" s="13"/>
      <c r="K114" s="13"/>
      <c r="L114" s="138"/>
    </row>
    <row r="115" spans="1:12" ht="15.75" customHeight="1" x14ac:dyDescent="0.3">
      <c r="A115" s="150"/>
      <c r="B115" s="5" t="s">
        <v>147</v>
      </c>
      <c r="C115" s="25">
        <v>0</v>
      </c>
      <c r="D115" s="25">
        <v>0</v>
      </c>
      <c r="E115" s="25">
        <v>0</v>
      </c>
      <c r="F115" s="25">
        <v>0</v>
      </c>
      <c r="G115" s="13"/>
      <c r="H115" s="13"/>
      <c r="I115" s="13"/>
      <c r="J115" s="13"/>
      <c r="K115" s="13">
        <f>+C115+E115+G115+I115</f>
        <v>0</v>
      </c>
      <c r="L115" s="138">
        <f>+D115+F115+H115+J115</f>
        <v>0</v>
      </c>
    </row>
    <row r="116" spans="1:12" ht="15.75" customHeight="1" x14ac:dyDescent="0.3">
      <c r="A116" s="150"/>
      <c r="B116" s="5" t="s">
        <v>148</v>
      </c>
      <c r="C116" s="13">
        <v>0</v>
      </c>
      <c r="D116" s="13">
        <v>0</v>
      </c>
      <c r="E116" s="13">
        <v>0</v>
      </c>
      <c r="F116" s="13">
        <v>0</v>
      </c>
      <c r="G116" s="13"/>
      <c r="H116" s="13"/>
      <c r="I116" s="13"/>
      <c r="J116" s="13"/>
      <c r="K116" s="13">
        <f>+C116+E116+G116+I116</f>
        <v>0</v>
      </c>
      <c r="L116" s="138">
        <f>+D116+F116+H116+J116</f>
        <v>0</v>
      </c>
    </row>
    <row r="117" spans="1:12" ht="15.75" customHeight="1" x14ac:dyDescent="0.3">
      <c r="A117" s="150"/>
      <c r="B117" s="5" t="s">
        <v>125</v>
      </c>
      <c r="C117" s="13">
        <f>SUM(C115:C116)</f>
        <v>0</v>
      </c>
      <c r="D117" s="13">
        <f t="shared" ref="D117:L117" si="10">SUM(D115:D116)</f>
        <v>0</v>
      </c>
      <c r="E117" s="13">
        <f t="shared" si="10"/>
        <v>0</v>
      </c>
      <c r="F117" s="13">
        <f t="shared" si="10"/>
        <v>0</v>
      </c>
      <c r="G117" s="13">
        <f t="shared" si="10"/>
        <v>0</v>
      </c>
      <c r="H117" s="13">
        <f t="shared" si="10"/>
        <v>0</v>
      </c>
      <c r="I117" s="13">
        <f t="shared" si="10"/>
        <v>0</v>
      </c>
      <c r="J117" s="13">
        <f t="shared" si="10"/>
        <v>0</v>
      </c>
      <c r="K117" s="13">
        <f t="shared" si="10"/>
        <v>0</v>
      </c>
      <c r="L117" s="138">
        <f t="shared" si="10"/>
        <v>0</v>
      </c>
    </row>
    <row r="118" spans="1:12" ht="15.75" customHeight="1" x14ac:dyDescent="0.3">
      <c r="A118" s="151"/>
      <c r="B118" s="10"/>
      <c r="C118" s="12"/>
      <c r="D118" s="11"/>
      <c r="E118" s="12"/>
      <c r="F118" s="12"/>
      <c r="G118" s="12"/>
      <c r="H118" s="12"/>
      <c r="I118" s="12"/>
      <c r="J118" s="12"/>
      <c r="K118" s="11"/>
      <c r="L118" s="139"/>
    </row>
    <row r="119" spans="1:12" ht="15.75" customHeight="1" x14ac:dyDescent="0.3">
      <c r="A119" s="151"/>
      <c r="B119" s="10" t="s">
        <v>14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8"/>
    </row>
    <row r="120" spans="1:12" ht="15" customHeight="1" x14ac:dyDescent="0.25">
      <c r="A120" s="140">
        <v>111</v>
      </c>
      <c r="B120" s="15" t="s">
        <v>15</v>
      </c>
      <c r="C120" s="16">
        <v>0</v>
      </c>
      <c r="D120" s="16">
        <v>0</v>
      </c>
      <c r="E120" s="16">
        <v>0</v>
      </c>
      <c r="F120" s="16">
        <v>0</v>
      </c>
      <c r="G120" s="16">
        <v>0</v>
      </c>
      <c r="H120" s="16">
        <v>0</v>
      </c>
      <c r="I120" s="16">
        <v>0</v>
      </c>
      <c r="J120" s="16">
        <v>0</v>
      </c>
      <c r="K120" s="16">
        <f>+C120+E120+G120+I120</f>
        <v>0</v>
      </c>
      <c r="L120" s="141">
        <f>+D120+F120+H120+J120</f>
        <v>0</v>
      </c>
    </row>
    <row r="121" spans="1:12" ht="15" customHeight="1" x14ac:dyDescent="0.25">
      <c r="A121" s="140">
        <v>113</v>
      </c>
      <c r="B121" s="205" t="s">
        <v>150</v>
      </c>
      <c r="C121" s="16">
        <v>0</v>
      </c>
      <c r="D121" s="16">
        <v>0</v>
      </c>
      <c r="E121" s="16">
        <v>0</v>
      </c>
      <c r="F121" s="16">
        <v>0</v>
      </c>
      <c r="G121" s="16">
        <v>0</v>
      </c>
      <c r="H121" s="16">
        <v>0</v>
      </c>
      <c r="I121" s="16">
        <v>0</v>
      </c>
      <c r="J121" s="16">
        <v>0</v>
      </c>
      <c r="K121" s="16">
        <f t="shared" ref="K121:L136" si="11">+C121+E121+G121+I121</f>
        <v>0</v>
      </c>
      <c r="L121" s="141">
        <f t="shared" si="11"/>
        <v>0</v>
      </c>
    </row>
    <row r="122" spans="1:12" ht="15" customHeight="1" x14ac:dyDescent="0.25">
      <c r="A122" s="140">
        <v>122</v>
      </c>
      <c r="B122" s="15" t="s">
        <v>17</v>
      </c>
      <c r="C122" s="16">
        <v>0</v>
      </c>
      <c r="D122" s="16">
        <v>0</v>
      </c>
      <c r="E122" s="16">
        <v>0</v>
      </c>
      <c r="F122" s="16">
        <v>0</v>
      </c>
      <c r="G122" s="16">
        <v>0</v>
      </c>
      <c r="H122" s="16">
        <v>0</v>
      </c>
      <c r="I122" s="16">
        <v>0</v>
      </c>
      <c r="J122" s="16">
        <v>0</v>
      </c>
      <c r="K122" s="16">
        <f t="shared" si="11"/>
        <v>0</v>
      </c>
      <c r="L122" s="141">
        <f t="shared" si="11"/>
        <v>0</v>
      </c>
    </row>
    <row r="123" spans="1:12" ht="15" customHeight="1" x14ac:dyDescent="0.25">
      <c r="A123" s="140">
        <v>163</v>
      </c>
      <c r="B123" s="15" t="s">
        <v>18</v>
      </c>
      <c r="C123" s="16">
        <v>0</v>
      </c>
      <c r="D123" s="16">
        <v>0</v>
      </c>
      <c r="E123" s="16">
        <v>0</v>
      </c>
      <c r="F123" s="16">
        <v>0</v>
      </c>
      <c r="G123" s="16">
        <v>0</v>
      </c>
      <c r="H123" s="16">
        <v>0</v>
      </c>
      <c r="I123" s="16">
        <v>0</v>
      </c>
      <c r="J123" s="16">
        <v>0</v>
      </c>
      <c r="K123" s="16">
        <f t="shared" si="11"/>
        <v>0</v>
      </c>
      <c r="L123" s="141">
        <f t="shared" si="11"/>
        <v>0</v>
      </c>
    </row>
    <row r="124" spans="1:12" ht="27" customHeight="1" x14ac:dyDescent="0.25">
      <c r="A124" s="140">
        <v>168</v>
      </c>
      <c r="B124" s="126" t="s">
        <v>136</v>
      </c>
      <c r="C124" s="16">
        <v>0</v>
      </c>
      <c r="D124" s="16">
        <v>0</v>
      </c>
      <c r="E124" s="16">
        <v>0</v>
      </c>
      <c r="F124" s="16">
        <v>0</v>
      </c>
      <c r="G124" s="16">
        <v>0</v>
      </c>
      <c r="H124" s="16">
        <v>0</v>
      </c>
      <c r="I124" s="16">
        <v>0</v>
      </c>
      <c r="J124" s="16">
        <v>0</v>
      </c>
      <c r="K124" s="16">
        <f>+C124+E124+G124+I124</f>
        <v>0</v>
      </c>
      <c r="L124" s="141">
        <f>+D124+F124+H124+J124</f>
        <v>0</v>
      </c>
    </row>
    <row r="125" spans="1:12" ht="15" customHeight="1" x14ac:dyDescent="0.25">
      <c r="A125" s="140">
        <v>169</v>
      </c>
      <c r="B125" s="15" t="s">
        <v>137</v>
      </c>
      <c r="C125" s="16">
        <v>0</v>
      </c>
      <c r="D125" s="16">
        <v>0</v>
      </c>
      <c r="E125" s="16">
        <v>0</v>
      </c>
      <c r="F125" s="16">
        <v>0</v>
      </c>
      <c r="G125" s="16">
        <v>0</v>
      </c>
      <c r="H125" s="16">
        <v>0</v>
      </c>
      <c r="I125" s="16">
        <v>0</v>
      </c>
      <c r="J125" s="16">
        <v>0</v>
      </c>
      <c r="K125" s="16">
        <f t="shared" si="11"/>
        <v>0</v>
      </c>
      <c r="L125" s="141">
        <f t="shared" si="11"/>
        <v>0</v>
      </c>
    </row>
    <row r="126" spans="1:12" ht="15" customHeight="1" x14ac:dyDescent="0.25">
      <c r="A126" s="140">
        <v>171</v>
      </c>
      <c r="B126" s="15" t="s">
        <v>138</v>
      </c>
      <c r="C126" s="16">
        <v>0</v>
      </c>
      <c r="D126" s="16">
        <v>0</v>
      </c>
      <c r="E126" s="16">
        <v>0</v>
      </c>
      <c r="F126" s="16">
        <v>0</v>
      </c>
      <c r="G126" s="16">
        <v>0</v>
      </c>
      <c r="H126" s="16">
        <v>0</v>
      </c>
      <c r="I126" s="16">
        <v>0</v>
      </c>
      <c r="J126" s="16">
        <v>0</v>
      </c>
      <c r="K126" s="16">
        <f t="shared" si="11"/>
        <v>0</v>
      </c>
      <c r="L126" s="141">
        <f t="shared" si="11"/>
        <v>0</v>
      </c>
    </row>
    <row r="127" spans="1:12" ht="15" customHeight="1" x14ac:dyDescent="0.25">
      <c r="A127" s="140">
        <v>174</v>
      </c>
      <c r="B127" s="15" t="s">
        <v>19</v>
      </c>
      <c r="C127" s="16">
        <v>0</v>
      </c>
      <c r="D127" s="16">
        <v>0</v>
      </c>
      <c r="E127" s="16">
        <v>0</v>
      </c>
      <c r="F127" s="16">
        <v>0</v>
      </c>
      <c r="G127" s="16">
        <v>0</v>
      </c>
      <c r="H127" s="16">
        <v>0</v>
      </c>
      <c r="I127" s="16">
        <v>0</v>
      </c>
      <c r="J127" s="16">
        <v>0</v>
      </c>
      <c r="K127" s="16">
        <f t="shared" si="11"/>
        <v>0</v>
      </c>
      <c r="L127" s="141">
        <f t="shared" si="11"/>
        <v>0</v>
      </c>
    </row>
    <row r="128" spans="1:12" ht="15" customHeight="1" x14ac:dyDescent="0.25">
      <c r="A128" s="140">
        <v>182</v>
      </c>
      <c r="B128" s="15" t="s">
        <v>20</v>
      </c>
      <c r="C128" s="16">
        <v>0</v>
      </c>
      <c r="D128" s="16">
        <v>0</v>
      </c>
      <c r="E128" s="16">
        <v>0</v>
      </c>
      <c r="F128" s="16">
        <v>0</v>
      </c>
      <c r="G128" s="16">
        <v>0</v>
      </c>
      <c r="H128" s="16">
        <v>0</v>
      </c>
      <c r="I128" s="16">
        <v>0</v>
      </c>
      <c r="J128" s="16">
        <v>0</v>
      </c>
      <c r="K128" s="16">
        <f t="shared" si="11"/>
        <v>0</v>
      </c>
      <c r="L128" s="141">
        <f t="shared" si="11"/>
        <v>0</v>
      </c>
    </row>
    <row r="129" spans="1:12" ht="15" customHeight="1" x14ac:dyDescent="0.25">
      <c r="A129" s="140">
        <v>197</v>
      </c>
      <c r="B129" s="15" t="s">
        <v>21</v>
      </c>
      <c r="C129" s="16">
        <v>0</v>
      </c>
      <c r="D129" s="16">
        <v>0</v>
      </c>
      <c r="E129" s="16">
        <v>0</v>
      </c>
      <c r="F129" s="16">
        <v>0</v>
      </c>
      <c r="G129" s="16">
        <v>0</v>
      </c>
      <c r="H129" s="16">
        <v>0</v>
      </c>
      <c r="I129" s="16">
        <v>0</v>
      </c>
      <c r="J129" s="16">
        <v>0</v>
      </c>
      <c r="K129" s="16">
        <f t="shared" si="11"/>
        <v>0</v>
      </c>
      <c r="L129" s="141">
        <f t="shared" si="11"/>
        <v>0</v>
      </c>
    </row>
    <row r="130" spans="1:12" ht="15" customHeight="1" x14ac:dyDescent="0.25">
      <c r="A130" s="206">
        <v>199</v>
      </c>
      <c r="B130" s="113" t="s">
        <v>22</v>
      </c>
      <c r="C130" s="16">
        <v>0</v>
      </c>
      <c r="D130" s="16">
        <v>0</v>
      </c>
      <c r="E130" s="16">
        <v>0</v>
      </c>
      <c r="F130" s="16">
        <v>0</v>
      </c>
      <c r="G130" s="16">
        <v>0</v>
      </c>
      <c r="H130" s="16">
        <v>0</v>
      </c>
      <c r="I130" s="16">
        <v>0</v>
      </c>
      <c r="J130" s="16">
        <v>0</v>
      </c>
      <c r="K130" s="114">
        <f t="shared" si="11"/>
        <v>0</v>
      </c>
      <c r="L130" s="202">
        <f t="shared" si="11"/>
        <v>0</v>
      </c>
    </row>
    <row r="131" spans="1:12" ht="15" customHeight="1" x14ac:dyDescent="0.25">
      <c r="A131" s="140">
        <v>211</v>
      </c>
      <c r="B131" s="15" t="s">
        <v>25</v>
      </c>
      <c r="C131" s="16">
        <v>0</v>
      </c>
      <c r="D131" s="16">
        <v>0</v>
      </c>
      <c r="E131" s="16">
        <v>0</v>
      </c>
      <c r="F131" s="16">
        <v>0</v>
      </c>
      <c r="G131" s="16">
        <v>0</v>
      </c>
      <c r="H131" s="16">
        <v>0</v>
      </c>
      <c r="I131" s="16">
        <v>0</v>
      </c>
      <c r="J131" s="16">
        <v>0</v>
      </c>
      <c r="K131" s="16">
        <f t="shared" si="11"/>
        <v>0</v>
      </c>
      <c r="L131" s="141">
        <f>+D131+F131+H131+J131</f>
        <v>0</v>
      </c>
    </row>
    <row r="132" spans="1:12" ht="15" customHeight="1" x14ac:dyDescent="0.25">
      <c r="A132" s="140">
        <v>232</v>
      </c>
      <c r="B132" s="15" t="s">
        <v>26</v>
      </c>
      <c r="C132" s="16">
        <v>0</v>
      </c>
      <c r="D132" s="16">
        <v>0</v>
      </c>
      <c r="E132" s="16">
        <v>0</v>
      </c>
      <c r="F132" s="16">
        <v>0</v>
      </c>
      <c r="G132" s="16">
        <v>0</v>
      </c>
      <c r="H132" s="16">
        <v>0</v>
      </c>
      <c r="I132" s="16">
        <v>0</v>
      </c>
      <c r="J132" s="16">
        <v>0</v>
      </c>
      <c r="K132" s="16">
        <f t="shared" si="11"/>
        <v>0</v>
      </c>
      <c r="L132" s="141">
        <f t="shared" si="11"/>
        <v>0</v>
      </c>
    </row>
    <row r="133" spans="1:12" ht="15" customHeight="1" x14ac:dyDescent="0.25">
      <c r="A133" s="140">
        <v>261</v>
      </c>
      <c r="B133" s="15" t="s">
        <v>27</v>
      </c>
      <c r="C133" s="16">
        <v>0</v>
      </c>
      <c r="D133" s="16">
        <v>0</v>
      </c>
      <c r="E133" s="16">
        <v>0</v>
      </c>
      <c r="F133" s="16">
        <v>0</v>
      </c>
      <c r="G133" s="16">
        <v>0</v>
      </c>
      <c r="H133" s="16">
        <v>0</v>
      </c>
      <c r="I133" s="16">
        <v>0</v>
      </c>
      <c r="J133" s="16">
        <v>0</v>
      </c>
      <c r="K133" s="16">
        <f t="shared" si="11"/>
        <v>0</v>
      </c>
      <c r="L133" s="141">
        <f t="shared" si="11"/>
        <v>0</v>
      </c>
    </row>
    <row r="134" spans="1:12" ht="15" customHeight="1" x14ac:dyDescent="0.25">
      <c r="A134" s="140">
        <v>262</v>
      </c>
      <c r="B134" s="15" t="s">
        <v>28</v>
      </c>
      <c r="C134" s="16">
        <v>0</v>
      </c>
      <c r="D134" s="16">
        <v>0</v>
      </c>
      <c r="E134" s="16">
        <v>0</v>
      </c>
      <c r="F134" s="16">
        <v>0</v>
      </c>
      <c r="G134" s="16">
        <v>0</v>
      </c>
      <c r="H134" s="16">
        <v>0</v>
      </c>
      <c r="I134" s="16">
        <v>0</v>
      </c>
      <c r="J134" s="16">
        <v>0</v>
      </c>
      <c r="K134" s="16">
        <f t="shared" si="11"/>
        <v>0</v>
      </c>
      <c r="L134" s="141">
        <f t="shared" si="11"/>
        <v>0</v>
      </c>
    </row>
    <row r="135" spans="1:12" ht="15" customHeight="1" x14ac:dyDescent="0.25">
      <c r="A135" s="140">
        <v>266</v>
      </c>
      <c r="B135" s="15" t="s">
        <v>29</v>
      </c>
      <c r="C135" s="16">
        <v>0</v>
      </c>
      <c r="D135" s="16">
        <v>0</v>
      </c>
      <c r="E135" s="16">
        <v>0</v>
      </c>
      <c r="F135" s="16">
        <v>0</v>
      </c>
      <c r="G135" s="16">
        <v>0</v>
      </c>
      <c r="H135" s="16">
        <v>0</v>
      </c>
      <c r="I135" s="16">
        <v>0</v>
      </c>
      <c r="J135" s="16">
        <v>0</v>
      </c>
      <c r="K135" s="16">
        <f t="shared" si="11"/>
        <v>0</v>
      </c>
      <c r="L135" s="141">
        <f t="shared" si="11"/>
        <v>0</v>
      </c>
    </row>
    <row r="136" spans="1:12" ht="15" customHeight="1" x14ac:dyDescent="0.25">
      <c r="A136" s="140">
        <v>267</v>
      </c>
      <c r="B136" s="15" t="s">
        <v>30</v>
      </c>
      <c r="C136" s="16">
        <v>0</v>
      </c>
      <c r="D136" s="16">
        <v>0</v>
      </c>
      <c r="E136" s="16">
        <v>0</v>
      </c>
      <c r="F136" s="16">
        <v>0</v>
      </c>
      <c r="G136" s="16">
        <v>0</v>
      </c>
      <c r="H136" s="16">
        <v>0</v>
      </c>
      <c r="I136" s="16">
        <v>0</v>
      </c>
      <c r="J136" s="16">
        <v>0</v>
      </c>
      <c r="K136" s="16">
        <f t="shared" si="11"/>
        <v>0</v>
      </c>
      <c r="L136" s="141">
        <f t="shared" si="11"/>
        <v>0</v>
      </c>
    </row>
    <row r="137" spans="1:12" ht="15" customHeight="1" x14ac:dyDescent="0.25">
      <c r="A137" s="140">
        <v>268</v>
      </c>
      <c r="B137" s="15" t="s">
        <v>31</v>
      </c>
      <c r="C137" s="16">
        <v>0</v>
      </c>
      <c r="D137" s="16">
        <v>0</v>
      </c>
      <c r="E137" s="16">
        <v>0</v>
      </c>
      <c r="F137" s="16">
        <v>0</v>
      </c>
      <c r="G137" s="16">
        <v>0</v>
      </c>
      <c r="H137" s="16">
        <v>0</v>
      </c>
      <c r="I137" s="16">
        <v>0</v>
      </c>
      <c r="J137" s="16">
        <v>0</v>
      </c>
      <c r="K137" s="16">
        <f t="shared" ref="K137:L145" si="12">+C137+E137+G137+I137</f>
        <v>0</v>
      </c>
      <c r="L137" s="141">
        <f t="shared" si="12"/>
        <v>0</v>
      </c>
    </row>
    <row r="138" spans="1:12" ht="15" customHeight="1" x14ac:dyDescent="0.25">
      <c r="A138" s="140">
        <v>269</v>
      </c>
      <c r="B138" s="15" t="s">
        <v>32</v>
      </c>
      <c r="C138" s="16">
        <v>0</v>
      </c>
      <c r="D138" s="16">
        <v>0</v>
      </c>
      <c r="E138" s="16">
        <v>0</v>
      </c>
      <c r="F138" s="16">
        <v>0</v>
      </c>
      <c r="G138" s="16">
        <v>0</v>
      </c>
      <c r="H138" s="16">
        <v>0</v>
      </c>
      <c r="I138" s="16">
        <v>0</v>
      </c>
      <c r="J138" s="16">
        <v>0</v>
      </c>
      <c r="K138" s="16">
        <f t="shared" si="12"/>
        <v>0</v>
      </c>
      <c r="L138" s="141">
        <f t="shared" si="12"/>
        <v>0</v>
      </c>
    </row>
    <row r="139" spans="1:12" ht="15" customHeight="1" x14ac:dyDescent="0.25">
      <c r="A139" s="140">
        <v>289</v>
      </c>
      <c r="B139" s="15" t="s">
        <v>33</v>
      </c>
      <c r="C139" s="16">
        <v>0</v>
      </c>
      <c r="D139" s="16">
        <v>0</v>
      </c>
      <c r="E139" s="16">
        <v>0</v>
      </c>
      <c r="F139" s="16">
        <v>0</v>
      </c>
      <c r="G139" s="16">
        <v>0</v>
      </c>
      <c r="H139" s="16">
        <v>0</v>
      </c>
      <c r="I139" s="16">
        <v>0</v>
      </c>
      <c r="J139" s="16">
        <v>0</v>
      </c>
      <c r="K139" s="16">
        <f t="shared" si="12"/>
        <v>0</v>
      </c>
      <c r="L139" s="141">
        <f t="shared" si="12"/>
        <v>0</v>
      </c>
    </row>
    <row r="140" spans="1:12" ht="15" customHeight="1" x14ac:dyDescent="0.25">
      <c r="A140" s="140">
        <v>292</v>
      </c>
      <c r="B140" s="15" t="s">
        <v>34</v>
      </c>
      <c r="C140" s="16">
        <v>0</v>
      </c>
      <c r="D140" s="16">
        <v>0</v>
      </c>
      <c r="E140" s="16">
        <v>0</v>
      </c>
      <c r="F140" s="16">
        <v>0</v>
      </c>
      <c r="G140" s="16">
        <v>0</v>
      </c>
      <c r="H140" s="16">
        <v>0</v>
      </c>
      <c r="I140" s="16">
        <v>0</v>
      </c>
      <c r="J140" s="16">
        <v>0</v>
      </c>
      <c r="K140" s="16">
        <f t="shared" si="12"/>
        <v>0</v>
      </c>
      <c r="L140" s="141">
        <f t="shared" si="12"/>
        <v>0</v>
      </c>
    </row>
    <row r="141" spans="1:12" ht="15" customHeight="1" x14ac:dyDescent="0.25">
      <c r="A141" s="140">
        <v>295</v>
      </c>
      <c r="B141" s="15" t="s">
        <v>35</v>
      </c>
      <c r="C141" s="16">
        <v>0</v>
      </c>
      <c r="D141" s="16">
        <v>0</v>
      </c>
      <c r="E141" s="16">
        <v>0</v>
      </c>
      <c r="F141" s="16">
        <v>0</v>
      </c>
      <c r="G141" s="16">
        <v>0</v>
      </c>
      <c r="H141" s="16">
        <v>0</v>
      </c>
      <c r="I141" s="16">
        <v>0</v>
      </c>
      <c r="J141" s="16">
        <v>0</v>
      </c>
      <c r="K141" s="16">
        <f t="shared" si="12"/>
        <v>0</v>
      </c>
      <c r="L141" s="141">
        <f t="shared" si="12"/>
        <v>0</v>
      </c>
    </row>
    <row r="142" spans="1:12" ht="15" customHeight="1" x14ac:dyDescent="0.25">
      <c r="A142" s="140">
        <v>297</v>
      </c>
      <c r="B142" s="15" t="s">
        <v>36</v>
      </c>
      <c r="C142" s="16">
        <v>0</v>
      </c>
      <c r="D142" s="16">
        <v>0</v>
      </c>
      <c r="E142" s="16">
        <v>0</v>
      </c>
      <c r="F142" s="16">
        <v>0</v>
      </c>
      <c r="G142" s="16">
        <v>0</v>
      </c>
      <c r="H142" s="16">
        <v>0</v>
      </c>
      <c r="I142" s="16">
        <v>0</v>
      </c>
      <c r="J142" s="16">
        <v>0</v>
      </c>
      <c r="K142" s="16">
        <f t="shared" si="12"/>
        <v>0</v>
      </c>
      <c r="L142" s="141">
        <f t="shared" si="12"/>
        <v>0</v>
      </c>
    </row>
    <row r="143" spans="1:12" ht="15" customHeight="1" x14ac:dyDescent="0.25">
      <c r="A143" s="140">
        <v>298</v>
      </c>
      <c r="B143" s="40" t="s">
        <v>37</v>
      </c>
      <c r="C143" s="16">
        <v>0</v>
      </c>
      <c r="D143" s="16">
        <v>0</v>
      </c>
      <c r="E143" s="16">
        <v>0</v>
      </c>
      <c r="F143" s="16">
        <v>0</v>
      </c>
      <c r="G143" s="16">
        <v>0</v>
      </c>
      <c r="H143" s="16">
        <v>0</v>
      </c>
      <c r="I143" s="16">
        <v>0</v>
      </c>
      <c r="J143" s="16">
        <v>0</v>
      </c>
      <c r="K143" s="16">
        <f t="shared" si="12"/>
        <v>0</v>
      </c>
      <c r="L143" s="141">
        <f t="shared" si="12"/>
        <v>0</v>
      </c>
    </row>
    <row r="144" spans="1:12" ht="15" customHeight="1" x14ac:dyDescent="0.25">
      <c r="A144" s="140">
        <v>299</v>
      </c>
      <c r="B144" s="40" t="s">
        <v>38</v>
      </c>
      <c r="C144" s="16">
        <v>0</v>
      </c>
      <c r="D144" s="16">
        <v>0</v>
      </c>
      <c r="E144" s="16">
        <v>0</v>
      </c>
      <c r="F144" s="16">
        <v>0</v>
      </c>
      <c r="G144" s="16">
        <v>0</v>
      </c>
      <c r="H144" s="16">
        <v>0</v>
      </c>
      <c r="I144" s="16">
        <v>0</v>
      </c>
      <c r="J144" s="16">
        <v>0</v>
      </c>
      <c r="K144" s="16">
        <f>+C144+E144+G144+I144</f>
        <v>0</v>
      </c>
      <c r="L144" s="141">
        <f>+D144+F144+H144+J144</f>
        <v>0</v>
      </c>
    </row>
    <row r="145" spans="1:12" ht="15.75" customHeight="1" thickBot="1" x14ac:dyDescent="0.3">
      <c r="A145" s="207">
        <v>323</v>
      </c>
      <c r="B145" s="113" t="s">
        <v>141</v>
      </c>
      <c r="C145" s="16">
        <v>0</v>
      </c>
      <c r="D145" s="16">
        <v>0</v>
      </c>
      <c r="E145" s="16">
        <v>15000000</v>
      </c>
      <c r="F145" s="16">
        <v>0</v>
      </c>
      <c r="G145" s="16">
        <v>0</v>
      </c>
      <c r="H145" s="16">
        <v>0</v>
      </c>
      <c r="I145" s="16">
        <v>0</v>
      </c>
      <c r="J145" s="16">
        <v>14999995</v>
      </c>
      <c r="K145" s="114">
        <f t="shared" si="12"/>
        <v>15000000</v>
      </c>
      <c r="L145" s="202">
        <f t="shared" si="12"/>
        <v>14999995</v>
      </c>
    </row>
    <row r="146" spans="1:12" ht="16.5" customHeight="1" thickBot="1" x14ac:dyDescent="0.35">
      <c r="A146" s="118"/>
      <c r="B146" s="115" t="s">
        <v>51</v>
      </c>
      <c r="C146" s="116">
        <f>SUM(C120:C145)</f>
        <v>0</v>
      </c>
      <c r="D146" s="116">
        <f t="shared" ref="D146:J146" si="13">SUM(D120:D145)</f>
        <v>0</v>
      </c>
      <c r="E146" s="116">
        <f t="shared" si="13"/>
        <v>15000000</v>
      </c>
      <c r="F146" s="116">
        <f t="shared" si="13"/>
        <v>0</v>
      </c>
      <c r="G146" s="116">
        <f t="shared" si="13"/>
        <v>0</v>
      </c>
      <c r="H146" s="116">
        <f t="shared" si="13"/>
        <v>0</v>
      </c>
      <c r="I146" s="116">
        <f t="shared" si="13"/>
        <v>0</v>
      </c>
      <c r="J146" s="116">
        <f t="shared" si="13"/>
        <v>14999995</v>
      </c>
      <c r="K146" s="116">
        <f>SUM(K120:K145)</f>
        <v>15000000</v>
      </c>
      <c r="L146" s="117">
        <f>SUM(L120:L145)</f>
        <v>14999995</v>
      </c>
    </row>
    <row r="147" spans="1:12" ht="16.5" customHeight="1" thickBot="1" x14ac:dyDescent="0.35">
      <c r="A147" s="120"/>
      <c r="B147" s="115" t="s">
        <v>52</v>
      </c>
      <c r="C147" s="208">
        <f>+C146+C117</f>
        <v>0</v>
      </c>
      <c r="D147" s="208">
        <f t="shared" ref="D147:L147" si="14">+D146+D117</f>
        <v>0</v>
      </c>
      <c r="E147" s="116">
        <f t="shared" si="14"/>
        <v>15000000</v>
      </c>
      <c r="F147" s="208">
        <f t="shared" si="14"/>
        <v>0</v>
      </c>
      <c r="G147" s="208">
        <f t="shared" si="14"/>
        <v>0</v>
      </c>
      <c r="H147" s="208">
        <f t="shared" si="14"/>
        <v>0</v>
      </c>
      <c r="I147" s="208">
        <f t="shared" si="14"/>
        <v>0</v>
      </c>
      <c r="J147" s="116">
        <f t="shared" si="14"/>
        <v>14999995</v>
      </c>
      <c r="K147" s="116">
        <f t="shared" si="14"/>
        <v>15000000</v>
      </c>
      <c r="L147" s="117">
        <f t="shared" si="14"/>
        <v>14999995</v>
      </c>
    </row>
    <row r="148" spans="1:12" ht="15.75" x14ac:dyDescent="0.3">
      <c r="A148" s="22"/>
      <c r="B148" s="134"/>
      <c r="C148" s="135"/>
      <c r="D148" s="135"/>
      <c r="E148" s="135"/>
      <c r="F148" s="135"/>
      <c r="G148" s="135"/>
      <c r="H148" s="135"/>
      <c r="I148" s="135"/>
      <c r="J148" s="135"/>
      <c r="K148" s="135"/>
      <c r="L148" s="135"/>
    </row>
    <row r="149" spans="1:12" ht="15.75" x14ac:dyDescent="0.3">
      <c r="A149" s="22"/>
      <c r="B149" s="134"/>
      <c r="C149" s="135"/>
      <c r="D149" s="135"/>
      <c r="E149" s="135"/>
      <c r="F149" s="135"/>
      <c r="G149" s="135"/>
      <c r="H149" s="135"/>
      <c r="I149" s="135"/>
      <c r="J149" s="135"/>
      <c r="K149" s="135"/>
      <c r="L149" s="135"/>
    </row>
    <row r="150" spans="1:12" ht="15.75" x14ac:dyDescent="0.3">
      <c r="A150" s="22"/>
      <c r="B150" s="134"/>
      <c r="C150" s="135"/>
      <c r="D150" s="135"/>
      <c r="E150" s="135"/>
      <c r="F150" s="135"/>
      <c r="G150" s="135"/>
      <c r="H150" s="135"/>
      <c r="I150" s="135"/>
      <c r="J150" s="135"/>
      <c r="K150" s="135"/>
      <c r="L150" s="135"/>
    </row>
    <row r="151" spans="1:12" ht="15.75" x14ac:dyDescent="0.3">
      <c r="A151" s="22"/>
      <c r="B151" s="134"/>
      <c r="C151" s="135"/>
      <c r="D151" s="135"/>
      <c r="E151" s="135"/>
      <c r="F151" s="135"/>
      <c r="G151" s="135"/>
      <c r="H151" s="135"/>
      <c r="I151" s="135"/>
      <c r="J151" s="135"/>
      <c r="K151" s="135"/>
      <c r="L151" s="135"/>
    </row>
    <row r="152" spans="1:12" ht="15.75" x14ac:dyDescent="0.3">
      <c r="A152" s="22"/>
      <c r="B152" s="134"/>
      <c r="C152" s="135"/>
      <c r="D152" s="135"/>
      <c r="E152" s="135"/>
      <c r="F152" s="135"/>
      <c r="G152" s="135"/>
      <c r="H152" s="135"/>
      <c r="I152" s="135"/>
      <c r="J152" s="135"/>
      <c r="K152" s="135"/>
      <c r="L152" s="135"/>
    </row>
    <row r="153" spans="1:12" ht="15.75" x14ac:dyDescent="0.3">
      <c r="A153" s="22"/>
      <c r="B153" s="134"/>
      <c r="C153" s="135"/>
      <c r="D153" s="135"/>
      <c r="E153" s="135"/>
      <c r="F153" s="135"/>
      <c r="G153" s="135"/>
      <c r="H153" s="135"/>
      <c r="I153" s="135"/>
      <c r="J153" s="135"/>
      <c r="K153" s="135"/>
      <c r="L153" s="135"/>
    </row>
    <row r="154" spans="1:12" ht="15.75" x14ac:dyDescent="0.3">
      <c r="A154" s="22"/>
      <c r="B154" s="134"/>
      <c r="C154" s="135"/>
      <c r="D154" s="135"/>
      <c r="E154" s="135"/>
      <c r="F154" s="135"/>
      <c r="G154" s="135"/>
      <c r="H154" s="135"/>
      <c r="I154" s="135"/>
      <c r="J154" s="135"/>
      <c r="K154" s="135"/>
      <c r="L154" s="135"/>
    </row>
    <row r="155" spans="1:12" ht="15.75" x14ac:dyDescent="0.3">
      <c r="A155" s="22"/>
      <c r="B155" s="134"/>
      <c r="C155" s="135"/>
      <c r="D155" s="135"/>
      <c r="E155" s="135"/>
      <c r="F155" s="135"/>
      <c r="G155" s="135"/>
      <c r="H155" s="135"/>
      <c r="I155" s="135"/>
      <c r="J155" s="135"/>
      <c r="K155" s="135"/>
      <c r="L155" s="135"/>
    </row>
    <row r="156" spans="1:12" ht="15.75" x14ac:dyDescent="0.3">
      <c r="A156" s="22"/>
      <c r="B156" s="134"/>
      <c r="C156" s="135"/>
      <c r="D156" s="135"/>
      <c r="E156" s="135"/>
      <c r="F156" s="135"/>
      <c r="G156" s="135"/>
      <c r="H156" s="135"/>
      <c r="I156" s="135"/>
      <c r="J156" s="135"/>
      <c r="K156" s="135"/>
      <c r="L156" s="135"/>
    </row>
    <row r="157" spans="1:12" ht="15.75" x14ac:dyDescent="0.3">
      <c r="A157" s="22"/>
      <c r="B157" s="134"/>
      <c r="C157" s="135"/>
      <c r="D157" s="135"/>
      <c r="E157" s="135"/>
      <c r="F157" s="135"/>
      <c r="G157" s="135"/>
      <c r="H157" s="135"/>
      <c r="I157" s="135"/>
      <c r="J157" s="135"/>
      <c r="K157" s="135"/>
      <c r="L157" s="135"/>
    </row>
    <row r="158" spans="1:12" ht="15.75" x14ac:dyDescent="0.3">
      <c r="A158" s="22"/>
      <c r="B158" s="134"/>
      <c r="C158" s="135"/>
      <c r="D158" s="135"/>
      <c r="E158" s="135"/>
      <c r="F158" s="135"/>
      <c r="G158" s="135"/>
      <c r="H158" s="135"/>
      <c r="I158" s="135"/>
      <c r="J158" s="135"/>
      <c r="K158" s="135"/>
      <c r="L158" s="135"/>
    </row>
    <row r="159" spans="1:12" ht="15.75" x14ac:dyDescent="0.3">
      <c r="A159" s="22"/>
      <c r="B159" s="134"/>
      <c r="C159" s="135"/>
      <c r="D159" s="135"/>
      <c r="E159" s="135"/>
      <c r="F159" s="135"/>
      <c r="G159" s="135"/>
      <c r="H159" s="135"/>
      <c r="I159" s="135"/>
      <c r="J159" s="135"/>
      <c r="K159" s="135"/>
      <c r="L159" s="135"/>
    </row>
    <row r="160" spans="1:12" ht="15.75" x14ac:dyDescent="0.3">
      <c r="A160" s="22"/>
      <c r="B160" s="134"/>
      <c r="C160" s="135"/>
      <c r="D160" s="135"/>
      <c r="E160" s="135"/>
      <c r="F160" s="135"/>
      <c r="G160" s="135"/>
      <c r="H160" s="135"/>
      <c r="I160" s="135"/>
      <c r="J160" s="135"/>
      <c r="K160" s="135"/>
      <c r="L160" s="135"/>
    </row>
    <row r="161" spans="1:12" ht="15.75" x14ac:dyDescent="0.3">
      <c r="A161" s="22"/>
      <c r="B161" s="134"/>
      <c r="C161" s="135"/>
      <c r="D161" s="135"/>
      <c r="E161" s="135"/>
      <c r="F161" s="135"/>
      <c r="G161" s="135"/>
      <c r="H161" s="135"/>
      <c r="I161" s="135"/>
      <c r="J161" s="135"/>
      <c r="K161" s="135"/>
      <c r="L161" s="135"/>
    </row>
    <row r="162" spans="1:12" ht="15.75" x14ac:dyDescent="0.3">
      <c r="A162" s="22"/>
      <c r="B162" s="134"/>
      <c r="C162" s="135"/>
      <c r="D162" s="135"/>
      <c r="E162" s="135"/>
      <c r="F162" s="135"/>
      <c r="G162" s="135"/>
      <c r="H162" s="135"/>
      <c r="I162" s="135"/>
      <c r="J162" s="135"/>
      <c r="K162" s="135"/>
      <c r="L162" s="135"/>
    </row>
    <row r="163" spans="1:12" ht="15.75" x14ac:dyDescent="0.3">
      <c r="A163" s="22"/>
      <c r="B163" s="134"/>
      <c r="C163" s="135"/>
      <c r="D163" s="135"/>
      <c r="E163" s="135"/>
      <c r="F163" s="135"/>
      <c r="G163" s="135"/>
      <c r="H163" s="135"/>
      <c r="I163" s="135"/>
      <c r="J163" s="135"/>
      <c r="K163" s="135"/>
      <c r="L163" s="135"/>
    </row>
    <row r="164" spans="1:12" ht="15.75" x14ac:dyDescent="0.3">
      <c r="A164" s="22"/>
      <c r="B164" s="134"/>
      <c r="C164" s="135"/>
      <c r="D164" s="135"/>
      <c r="E164" s="135"/>
      <c r="F164" s="135"/>
      <c r="G164" s="135"/>
      <c r="H164" s="135"/>
      <c r="I164" s="135"/>
      <c r="J164" s="135"/>
      <c r="K164" s="135"/>
      <c r="L164" s="135"/>
    </row>
    <row r="165" spans="1:12" ht="15.75" x14ac:dyDescent="0.3">
      <c r="A165" s="22"/>
      <c r="B165" s="134"/>
      <c r="C165" s="135"/>
      <c r="D165" s="135"/>
      <c r="E165" s="135"/>
      <c r="F165" s="135"/>
      <c r="G165" s="135"/>
      <c r="H165" s="135"/>
      <c r="I165" s="135"/>
      <c r="J165" s="135"/>
      <c r="K165" s="135"/>
      <c r="L165" s="135"/>
    </row>
    <row r="166" spans="1:12" ht="15.75" x14ac:dyDescent="0.3">
      <c r="A166" s="22"/>
      <c r="B166" s="134"/>
      <c r="C166" s="135"/>
      <c r="D166" s="135"/>
      <c r="E166" s="135"/>
      <c r="F166" s="135"/>
      <c r="G166" s="135"/>
      <c r="H166" s="135"/>
      <c r="I166" s="135"/>
      <c r="J166" s="135"/>
      <c r="K166" s="135"/>
      <c r="L166" s="135"/>
    </row>
    <row r="167" spans="1:12" x14ac:dyDescent="0.25">
      <c r="B167" s="28" t="s">
        <v>155</v>
      </c>
      <c r="I167" s="22"/>
      <c r="J167" s="22"/>
    </row>
    <row r="168" spans="1:12" ht="15.75" x14ac:dyDescent="0.3">
      <c r="A168" s="210" t="s">
        <v>4</v>
      </c>
      <c r="B168" s="210" t="s">
        <v>5</v>
      </c>
      <c r="C168" s="348" t="s">
        <v>50</v>
      </c>
      <c r="D168" s="348"/>
      <c r="I168" s="22"/>
      <c r="J168" s="22"/>
    </row>
    <row r="169" spans="1:12" ht="15.75" x14ac:dyDescent="0.3">
      <c r="A169" s="210"/>
      <c r="B169" s="5"/>
      <c r="C169" s="210" t="s">
        <v>11</v>
      </c>
      <c r="D169" s="210" t="s">
        <v>12</v>
      </c>
      <c r="I169" s="22"/>
      <c r="J169" s="22"/>
    </row>
    <row r="170" spans="1:12" ht="15.75" x14ac:dyDescent="0.3">
      <c r="A170" s="147" t="s">
        <v>124</v>
      </c>
      <c r="B170" s="5" t="s">
        <v>13</v>
      </c>
      <c r="C170" s="8">
        <f>+K20+K63+K117</f>
        <v>0</v>
      </c>
      <c r="D170" s="8">
        <f>+L20+L63+L117</f>
        <v>0</v>
      </c>
      <c r="E170" s="29"/>
      <c r="F170" s="30"/>
      <c r="I170" s="22"/>
      <c r="J170" s="22"/>
    </row>
    <row r="171" spans="1:12" ht="15.75" x14ac:dyDescent="0.3">
      <c r="A171" s="148"/>
      <c r="B171" s="5"/>
      <c r="C171" s="31"/>
      <c r="D171" s="32"/>
      <c r="E171" s="33"/>
      <c r="F171" s="33"/>
      <c r="G171" s="29"/>
      <c r="I171" s="22"/>
      <c r="J171" s="22"/>
    </row>
    <row r="172" spans="1:12" ht="15.75" x14ac:dyDescent="0.3">
      <c r="A172" s="148"/>
      <c r="B172" s="5" t="s">
        <v>149</v>
      </c>
      <c r="C172" s="8"/>
      <c r="D172" s="8"/>
      <c r="E172" s="34"/>
      <c r="F172" s="34"/>
      <c r="I172" s="22"/>
      <c r="J172" s="22"/>
    </row>
    <row r="173" spans="1:12" x14ac:dyDescent="0.25">
      <c r="A173" s="149">
        <v>111</v>
      </c>
      <c r="B173" s="15" t="s">
        <v>15</v>
      </c>
      <c r="C173" s="27">
        <f t="shared" ref="C173:D188" si="15">+K23+K66+K120</f>
        <v>0</v>
      </c>
      <c r="D173" s="27">
        <f t="shared" si="15"/>
        <v>0</v>
      </c>
      <c r="E173" s="29"/>
      <c r="F173" s="30"/>
      <c r="I173" s="22"/>
      <c r="J173" s="22"/>
    </row>
    <row r="174" spans="1:12" x14ac:dyDescent="0.25">
      <c r="A174" s="149">
        <v>113</v>
      </c>
      <c r="B174" s="15" t="s">
        <v>16</v>
      </c>
      <c r="C174" s="27">
        <f t="shared" si="15"/>
        <v>0</v>
      </c>
      <c r="D174" s="27">
        <f t="shared" si="15"/>
        <v>0</v>
      </c>
      <c r="E174" s="29"/>
      <c r="F174" s="30"/>
      <c r="I174" s="22"/>
      <c r="J174" s="22"/>
    </row>
    <row r="175" spans="1:12" x14ac:dyDescent="0.25">
      <c r="A175" s="149">
        <v>122</v>
      </c>
      <c r="B175" s="15" t="s">
        <v>17</v>
      </c>
      <c r="C175" s="27">
        <f t="shared" si="15"/>
        <v>0</v>
      </c>
      <c r="D175" s="27">
        <f t="shared" si="15"/>
        <v>0</v>
      </c>
      <c r="E175" s="29"/>
      <c r="F175" s="30"/>
      <c r="I175" s="22"/>
      <c r="J175" s="22"/>
    </row>
    <row r="176" spans="1:12" x14ac:dyDescent="0.25">
      <c r="A176" s="149">
        <v>163</v>
      </c>
      <c r="B176" s="15" t="s">
        <v>18</v>
      </c>
      <c r="C176" s="27">
        <f t="shared" si="15"/>
        <v>0</v>
      </c>
      <c r="D176" s="27">
        <f t="shared" si="15"/>
        <v>0</v>
      </c>
      <c r="E176" s="29"/>
      <c r="F176" s="30"/>
    </row>
    <row r="177" spans="1:6" x14ac:dyDescent="0.25">
      <c r="A177" s="149">
        <v>168</v>
      </c>
      <c r="B177" s="15" t="s">
        <v>136</v>
      </c>
      <c r="C177" s="27">
        <f t="shared" si="15"/>
        <v>0</v>
      </c>
      <c r="D177" s="27">
        <f t="shared" si="15"/>
        <v>0</v>
      </c>
      <c r="E177" s="29"/>
      <c r="F177" s="30"/>
    </row>
    <row r="178" spans="1:6" x14ac:dyDescent="0.25">
      <c r="A178" s="149">
        <v>169</v>
      </c>
      <c r="B178" s="15" t="s">
        <v>137</v>
      </c>
      <c r="C178" s="27">
        <f t="shared" si="15"/>
        <v>0</v>
      </c>
      <c r="D178" s="27">
        <f t="shared" si="15"/>
        <v>0</v>
      </c>
      <c r="E178" s="29"/>
      <c r="F178" s="30"/>
    </row>
    <row r="179" spans="1:6" x14ac:dyDescent="0.25">
      <c r="A179" s="149">
        <v>171</v>
      </c>
      <c r="B179" s="15" t="s">
        <v>138</v>
      </c>
      <c r="C179" s="27">
        <f t="shared" si="15"/>
        <v>0</v>
      </c>
      <c r="D179" s="27">
        <f t="shared" si="15"/>
        <v>0</v>
      </c>
      <c r="E179" s="29"/>
      <c r="F179" s="30"/>
    </row>
    <row r="180" spans="1:6" x14ac:dyDescent="0.25">
      <c r="A180" s="149">
        <v>174</v>
      </c>
      <c r="B180" s="15" t="s">
        <v>19</v>
      </c>
      <c r="C180" s="27">
        <f t="shared" si="15"/>
        <v>0</v>
      </c>
      <c r="D180" s="27">
        <f t="shared" si="15"/>
        <v>0</v>
      </c>
      <c r="E180" s="29"/>
      <c r="F180" s="30"/>
    </row>
    <row r="181" spans="1:6" x14ac:dyDescent="0.25">
      <c r="A181" s="149">
        <v>182</v>
      </c>
      <c r="B181" s="15" t="s">
        <v>20</v>
      </c>
      <c r="C181" s="27">
        <f t="shared" si="15"/>
        <v>0</v>
      </c>
      <c r="D181" s="27">
        <f t="shared" si="15"/>
        <v>0</v>
      </c>
      <c r="E181" s="29"/>
      <c r="F181" s="30"/>
    </row>
    <row r="182" spans="1:6" x14ac:dyDescent="0.25">
      <c r="A182" s="149">
        <v>197</v>
      </c>
      <c r="B182" s="15" t="s">
        <v>21</v>
      </c>
      <c r="C182" s="27">
        <f t="shared" si="15"/>
        <v>0</v>
      </c>
      <c r="D182" s="27">
        <f t="shared" si="15"/>
        <v>0</v>
      </c>
      <c r="E182" s="29"/>
      <c r="F182" s="30"/>
    </row>
    <row r="183" spans="1:6" x14ac:dyDescent="0.25">
      <c r="A183" s="149">
        <v>199</v>
      </c>
      <c r="B183" s="15" t="s">
        <v>22</v>
      </c>
      <c r="C183" s="27">
        <f t="shared" si="15"/>
        <v>0</v>
      </c>
      <c r="D183" s="27">
        <f t="shared" si="15"/>
        <v>0</v>
      </c>
      <c r="E183" s="29"/>
      <c r="F183" s="30"/>
    </row>
    <row r="184" spans="1:6" x14ac:dyDescent="0.25">
      <c r="A184" s="149">
        <v>211</v>
      </c>
      <c r="B184" s="15" t="s">
        <v>25</v>
      </c>
      <c r="C184" s="27">
        <f t="shared" si="15"/>
        <v>0</v>
      </c>
      <c r="D184" s="27">
        <f t="shared" si="15"/>
        <v>0</v>
      </c>
      <c r="E184" s="29"/>
      <c r="F184" s="30"/>
    </row>
    <row r="185" spans="1:6" x14ac:dyDescent="0.25">
      <c r="A185" s="149">
        <v>232</v>
      </c>
      <c r="B185" s="15" t="s">
        <v>26</v>
      </c>
      <c r="C185" s="27">
        <f t="shared" si="15"/>
        <v>0</v>
      </c>
      <c r="D185" s="27">
        <f t="shared" si="15"/>
        <v>0</v>
      </c>
      <c r="E185" s="29"/>
      <c r="F185" s="30"/>
    </row>
    <row r="186" spans="1:6" x14ac:dyDescent="0.25">
      <c r="A186" s="149">
        <v>261</v>
      </c>
      <c r="B186" s="15" t="s">
        <v>27</v>
      </c>
      <c r="C186" s="27">
        <f t="shared" si="15"/>
        <v>0</v>
      </c>
      <c r="D186" s="27">
        <f t="shared" si="15"/>
        <v>0</v>
      </c>
      <c r="E186" s="29"/>
      <c r="F186" s="30"/>
    </row>
    <row r="187" spans="1:6" x14ac:dyDescent="0.25">
      <c r="A187" s="149">
        <v>262</v>
      </c>
      <c r="B187" s="15" t="s">
        <v>28</v>
      </c>
      <c r="C187" s="27">
        <f t="shared" si="15"/>
        <v>0</v>
      </c>
      <c r="D187" s="27">
        <f t="shared" si="15"/>
        <v>0</v>
      </c>
      <c r="E187" s="29"/>
      <c r="F187" s="30"/>
    </row>
    <row r="188" spans="1:6" x14ac:dyDescent="0.25">
      <c r="A188" s="149">
        <v>266</v>
      </c>
      <c r="B188" s="15" t="s">
        <v>29</v>
      </c>
      <c r="C188" s="27">
        <f t="shared" si="15"/>
        <v>0</v>
      </c>
      <c r="D188" s="27">
        <f t="shared" si="15"/>
        <v>0</v>
      </c>
      <c r="E188" s="29"/>
      <c r="F188" s="30"/>
    </row>
    <row r="189" spans="1:6" x14ac:dyDescent="0.25">
      <c r="A189" s="149">
        <v>267</v>
      </c>
      <c r="B189" s="15" t="s">
        <v>30</v>
      </c>
      <c r="C189" s="27">
        <f t="shared" ref="C189:D198" si="16">+K39+K82+K136</f>
        <v>0</v>
      </c>
      <c r="D189" s="27">
        <f t="shared" si="16"/>
        <v>0</v>
      </c>
      <c r="E189" s="29"/>
      <c r="F189" s="30"/>
    </row>
    <row r="190" spans="1:6" x14ac:dyDescent="0.25">
      <c r="A190" s="149">
        <v>268</v>
      </c>
      <c r="B190" s="15" t="s">
        <v>31</v>
      </c>
      <c r="C190" s="27">
        <f t="shared" si="16"/>
        <v>0</v>
      </c>
      <c r="D190" s="27">
        <f t="shared" si="16"/>
        <v>0</v>
      </c>
      <c r="E190" s="29"/>
      <c r="F190" s="30"/>
    </row>
    <row r="191" spans="1:6" x14ac:dyDescent="0.25">
      <c r="A191" s="149">
        <v>269</v>
      </c>
      <c r="B191" s="15" t="s">
        <v>32</v>
      </c>
      <c r="C191" s="27">
        <f t="shared" si="16"/>
        <v>0</v>
      </c>
      <c r="D191" s="27">
        <f t="shared" si="16"/>
        <v>0</v>
      </c>
      <c r="E191" s="29"/>
      <c r="F191" s="30"/>
    </row>
    <row r="192" spans="1:6" x14ac:dyDescent="0.25">
      <c r="A192" s="149">
        <v>289</v>
      </c>
      <c r="B192" s="15" t="s">
        <v>33</v>
      </c>
      <c r="C192" s="27">
        <f t="shared" si="16"/>
        <v>0</v>
      </c>
      <c r="D192" s="27">
        <f t="shared" si="16"/>
        <v>0</v>
      </c>
      <c r="E192" s="29"/>
      <c r="F192" s="30"/>
    </row>
    <row r="193" spans="1:7" x14ac:dyDescent="0.25">
      <c r="A193" s="149">
        <v>292</v>
      </c>
      <c r="B193" s="15" t="s">
        <v>34</v>
      </c>
      <c r="C193" s="27">
        <f t="shared" si="16"/>
        <v>0</v>
      </c>
      <c r="D193" s="27">
        <f t="shared" si="16"/>
        <v>0</v>
      </c>
      <c r="E193" s="29"/>
      <c r="F193" s="30"/>
    </row>
    <row r="194" spans="1:7" x14ac:dyDescent="0.25">
      <c r="A194" s="149">
        <v>295</v>
      </c>
      <c r="B194" s="15" t="s">
        <v>35</v>
      </c>
      <c r="C194" s="27">
        <f t="shared" si="16"/>
        <v>0</v>
      </c>
      <c r="D194" s="27">
        <f t="shared" si="16"/>
        <v>0</v>
      </c>
      <c r="E194" s="29"/>
      <c r="F194" s="30"/>
      <c r="G194" s="38"/>
    </row>
    <row r="195" spans="1:7" x14ac:dyDescent="0.25">
      <c r="A195" s="149">
        <v>297</v>
      </c>
      <c r="B195" s="15" t="s">
        <v>36</v>
      </c>
      <c r="C195" s="27">
        <f t="shared" si="16"/>
        <v>0</v>
      </c>
      <c r="D195" s="27">
        <f t="shared" si="16"/>
        <v>0</v>
      </c>
      <c r="E195" s="29"/>
      <c r="F195" s="30"/>
    </row>
    <row r="196" spans="1:7" x14ac:dyDescent="0.25">
      <c r="A196" s="149">
        <v>298</v>
      </c>
      <c r="B196" s="15" t="s">
        <v>37</v>
      </c>
      <c r="C196" s="27">
        <f t="shared" si="16"/>
        <v>0</v>
      </c>
      <c r="D196" s="27">
        <f t="shared" si="16"/>
        <v>0</v>
      </c>
      <c r="E196" s="29"/>
      <c r="F196" s="30"/>
    </row>
    <row r="197" spans="1:7" x14ac:dyDescent="0.25">
      <c r="A197" s="149">
        <v>299</v>
      </c>
      <c r="B197" s="15" t="s">
        <v>38</v>
      </c>
      <c r="C197" s="27">
        <f t="shared" si="16"/>
        <v>0</v>
      </c>
      <c r="D197" s="27">
        <f t="shared" si="16"/>
        <v>0</v>
      </c>
      <c r="E197" s="29"/>
      <c r="F197" s="30"/>
    </row>
    <row r="198" spans="1:7" x14ac:dyDescent="0.25">
      <c r="A198" s="149">
        <v>323</v>
      </c>
      <c r="B198" s="15" t="s">
        <v>40</v>
      </c>
      <c r="C198" s="27">
        <f t="shared" si="16"/>
        <v>15000000</v>
      </c>
      <c r="D198" s="27">
        <f t="shared" si="16"/>
        <v>14999995</v>
      </c>
      <c r="E198" s="29"/>
      <c r="F198" s="30"/>
    </row>
    <row r="199" spans="1:7" ht="15.75" x14ac:dyDescent="0.3">
      <c r="A199" s="21"/>
      <c r="B199" s="5" t="s">
        <v>51</v>
      </c>
      <c r="C199" s="8">
        <f>SUM(C173:C198)</f>
        <v>15000000</v>
      </c>
      <c r="D199" s="8">
        <f>SUM(D173:D198)</f>
        <v>14999995</v>
      </c>
    </row>
    <row r="200" spans="1:7" ht="15.75" x14ac:dyDescent="0.3">
      <c r="A200" s="21"/>
      <c r="B200" s="5" t="s">
        <v>52</v>
      </c>
      <c r="C200" s="8">
        <f>+C199+C170</f>
        <v>15000000</v>
      </c>
      <c r="D200" s="8">
        <f>D199+D170</f>
        <v>14999995</v>
      </c>
      <c r="E200" s="29"/>
      <c r="F200" s="29"/>
      <c r="G200" s="29"/>
    </row>
    <row r="201" spans="1:7" ht="15.75" x14ac:dyDescent="0.3">
      <c r="A201" s="22"/>
      <c r="B201" s="322" t="s">
        <v>210</v>
      </c>
      <c r="C201" s="323"/>
      <c r="D201" s="324">
        <f>+C200-D200</f>
        <v>5</v>
      </c>
    </row>
    <row r="202" spans="1:7" ht="16.5" thickBot="1" x14ac:dyDescent="0.35">
      <c r="A202" s="22"/>
      <c r="B202" s="322" t="s">
        <v>211</v>
      </c>
      <c r="C202" s="325">
        <f>+C200</f>
        <v>15000000</v>
      </c>
      <c r="D202" s="325">
        <f>+D201+D200</f>
        <v>15000000</v>
      </c>
    </row>
    <row r="203" spans="1:7" ht="16.5" thickTop="1" x14ac:dyDescent="0.3">
      <c r="A203" s="22"/>
      <c r="B203" s="283"/>
      <c r="C203" s="43"/>
      <c r="D203" s="44"/>
    </row>
    <row r="204" spans="1:7" ht="15.75" x14ac:dyDescent="0.3">
      <c r="B204" s="283"/>
      <c r="C204" s="43"/>
      <c r="D204" s="44"/>
    </row>
    <row r="205" spans="1:7" ht="15.75" x14ac:dyDescent="0.3">
      <c r="B205" s="283"/>
      <c r="C205" s="43"/>
      <c r="D205" s="44"/>
    </row>
    <row r="206" spans="1:7" ht="15.75" x14ac:dyDescent="0.3">
      <c r="B206" s="283"/>
      <c r="C206" s="43"/>
      <c r="D206" s="44"/>
    </row>
    <row r="207" spans="1:7" ht="15.75" x14ac:dyDescent="0.3">
      <c r="B207" s="283"/>
      <c r="C207" s="43"/>
      <c r="D207" s="44"/>
    </row>
    <row r="208" spans="1:7" ht="15.75" x14ac:dyDescent="0.3">
      <c r="B208" s="283"/>
      <c r="C208" s="43"/>
      <c r="D208" s="44"/>
    </row>
    <row r="209" spans="2:12" x14ac:dyDescent="0.25">
      <c r="B209" s="28"/>
      <c r="C209" s="45"/>
      <c r="D209" s="41"/>
    </row>
    <row r="213" spans="2:12" x14ac:dyDescent="0.25">
      <c r="B213" s="46" t="s">
        <v>53</v>
      </c>
      <c r="D213" s="133" t="s">
        <v>54</v>
      </c>
      <c r="E213" s="133"/>
      <c r="F213" s="133"/>
      <c r="G213" s="28" t="s">
        <v>55</v>
      </c>
      <c r="I213" t="s">
        <v>59</v>
      </c>
    </row>
    <row r="214" spans="2:12" x14ac:dyDescent="0.25">
      <c r="D214" s="349" t="s">
        <v>56</v>
      </c>
      <c r="E214" s="349"/>
      <c r="F214" s="349"/>
      <c r="G214" s="28"/>
      <c r="H214" s="28"/>
      <c r="I214" s="28" t="s">
        <v>156</v>
      </c>
      <c r="J214" s="28"/>
      <c r="K214" s="28"/>
      <c r="L214" s="28"/>
    </row>
    <row r="215" spans="2:12" x14ac:dyDescent="0.25">
      <c r="D215" s="349" t="s">
        <v>57</v>
      </c>
      <c r="E215" s="349"/>
      <c r="F215" s="349"/>
      <c r="G215" s="28"/>
      <c r="H215" s="28"/>
      <c r="I215" s="28" t="s">
        <v>157</v>
      </c>
      <c r="J215" s="28"/>
      <c r="K215" s="28"/>
      <c r="L215" s="28"/>
    </row>
    <row r="216" spans="2:12" x14ac:dyDescent="0.25">
      <c r="D216" s="47"/>
      <c r="E216" s="47"/>
      <c r="H216" s="28"/>
      <c r="I216" s="28"/>
      <c r="J216" s="28"/>
    </row>
    <row r="217" spans="2:12" x14ac:dyDescent="0.25">
      <c r="B217" s="46" t="s">
        <v>58</v>
      </c>
      <c r="D217" s="28" t="s">
        <v>212</v>
      </c>
      <c r="H217" s="48"/>
      <c r="I217" s="48"/>
      <c r="J217" s="48"/>
      <c r="K217" s="350"/>
      <c r="L217" s="350"/>
    </row>
  </sheetData>
  <mergeCells count="29">
    <mergeCell ref="K8:L8"/>
    <mergeCell ref="A10:L10"/>
    <mergeCell ref="A11:L11"/>
    <mergeCell ref="A12:L12"/>
    <mergeCell ref="A14:L14"/>
    <mergeCell ref="N15:O15"/>
    <mergeCell ref="P15:Q15"/>
    <mergeCell ref="R15:S15"/>
    <mergeCell ref="A56:L56"/>
    <mergeCell ref="C57:D57"/>
    <mergeCell ref="E57:F57"/>
    <mergeCell ref="G57:H57"/>
    <mergeCell ref="I57:J57"/>
    <mergeCell ref="K57:L57"/>
    <mergeCell ref="C15:D15"/>
    <mergeCell ref="E15:F15"/>
    <mergeCell ref="G15:H15"/>
    <mergeCell ref="I15:J15"/>
    <mergeCell ref="K15:L15"/>
    <mergeCell ref="C168:D168"/>
    <mergeCell ref="D214:F214"/>
    <mergeCell ref="D215:F215"/>
    <mergeCell ref="K217:L217"/>
    <mergeCell ref="A111:L111"/>
    <mergeCell ref="C112:D112"/>
    <mergeCell ref="E112:F112"/>
    <mergeCell ref="G112:H112"/>
    <mergeCell ref="I112:J112"/>
    <mergeCell ref="K112:L112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5"/>
  <sheetViews>
    <sheetView topLeftCell="A180" workbookViewId="0">
      <selection activeCell="D198" sqref="D198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331" t="s">
        <v>159</v>
      </c>
      <c r="J8" s="332"/>
    </row>
    <row r="9" spans="1:10" ht="5.25" customHeight="1" x14ac:dyDescent="0.25"/>
    <row r="10" spans="1:10" x14ac:dyDescent="0.25">
      <c r="A10" s="333" t="s">
        <v>1</v>
      </c>
      <c r="B10" s="333"/>
      <c r="C10" s="333"/>
      <c r="D10" s="333"/>
      <c r="E10" s="333"/>
      <c r="F10" s="333"/>
      <c r="G10" s="333"/>
      <c r="H10" s="333"/>
      <c r="I10" s="333"/>
      <c r="J10" s="333"/>
    </row>
    <row r="11" spans="1:10" x14ac:dyDescent="0.25">
      <c r="A11" s="334" t="s">
        <v>2</v>
      </c>
      <c r="B11" s="334"/>
      <c r="C11" s="334"/>
      <c r="D11" s="334"/>
      <c r="E11" s="334"/>
      <c r="F11" s="334"/>
      <c r="G11" s="334"/>
      <c r="H11" s="334"/>
      <c r="I11" s="334"/>
      <c r="J11" s="334"/>
    </row>
    <row r="12" spans="1:10" x14ac:dyDescent="0.25">
      <c r="A12" s="335" t="s">
        <v>3</v>
      </c>
      <c r="B12" s="334"/>
      <c r="C12" s="334"/>
      <c r="D12" s="334"/>
      <c r="E12" s="334"/>
      <c r="F12" s="334"/>
      <c r="G12" s="334"/>
      <c r="H12" s="334"/>
      <c r="I12" s="334"/>
      <c r="J12" s="334"/>
    </row>
    <row r="13" spans="1:10" ht="4.5" customHeight="1" x14ac:dyDescent="0.25">
      <c r="A13" s="283"/>
      <c r="B13" s="283"/>
      <c r="C13" s="283"/>
      <c r="D13" s="283"/>
      <c r="E13" s="283"/>
      <c r="F13" s="283"/>
      <c r="G13" s="283"/>
      <c r="H13" s="283"/>
      <c r="I13" s="283"/>
      <c r="J13" s="283"/>
    </row>
    <row r="14" spans="1:10" ht="16.5" hidden="1" thickBot="1" x14ac:dyDescent="0.3">
      <c r="A14" s="336" t="s">
        <v>60</v>
      </c>
      <c r="B14" s="336"/>
      <c r="C14" s="336"/>
      <c r="D14" s="336"/>
      <c r="E14" s="336"/>
      <c r="F14" s="336"/>
      <c r="G14" s="336"/>
      <c r="H14" s="336"/>
      <c r="I14" s="336"/>
      <c r="J14" s="336"/>
    </row>
    <row r="15" spans="1:10" ht="30.75" hidden="1" customHeight="1" thickBot="1" x14ac:dyDescent="0.35">
      <c r="A15" s="2" t="s">
        <v>4</v>
      </c>
      <c r="B15" s="3" t="s">
        <v>5</v>
      </c>
      <c r="C15" s="343" t="s">
        <v>6</v>
      </c>
      <c r="D15" s="344"/>
      <c r="E15" s="343" t="s">
        <v>7</v>
      </c>
      <c r="F15" s="345"/>
      <c r="G15" s="343" t="s">
        <v>8</v>
      </c>
      <c r="H15" s="344"/>
      <c r="I15" s="343" t="s">
        <v>9</v>
      </c>
      <c r="J15" s="344"/>
    </row>
    <row r="16" spans="1:10" ht="15.75" hidden="1" x14ac:dyDescent="0.3">
      <c r="A16" s="4"/>
      <c r="B16" s="5"/>
      <c r="C16" s="6" t="s">
        <v>11</v>
      </c>
      <c r="D16" s="6" t="s">
        <v>12</v>
      </c>
      <c r="E16" s="6" t="s">
        <v>11</v>
      </c>
      <c r="F16" s="6" t="s">
        <v>12</v>
      </c>
      <c r="G16" s="6" t="s">
        <v>11</v>
      </c>
      <c r="H16" s="6" t="s">
        <v>12</v>
      </c>
      <c r="I16" s="6" t="s">
        <v>11</v>
      </c>
      <c r="J16" s="6" t="s">
        <v>12</v>
      </c>
    </row>
    <row r="17" spans="1:10" ht="15.75" hidden="1" x14ac:dyDescent="0.3">
      <c r="A17" s="7"/>
      <c r="B17" s="5" t="s">
        <v>13</v>
      </c>
      <c r="C17" s="8">
        <v>1764858.42</v>
      </c>
      <c r="D17" s="8">
        <v>1492317.42</v>
      </c>
      <c r="E17" s="8">
        <v>1764858.42</v>
      </c>
      <c r="F17" s="8">
        <v>1792563.63</v>
      </c>
      <c r="G17" s="8">
        <v>1764858.42</v>
      </c>
      <c r="H17" s="8">
        <v>1578007.92</v>
      </c>
      <c r="I17" s="8">
        <v>1764858.42</v>
      </c>
      <c r="J17" s="8">
        <v>1803793.55</v>
      </c>
    </row>
    <row r="18" spans="1:10" ht="15.75" hidden="1" x14ac:dyDescent="0.3">
      <c r="A18" s="31"/>
      <c r="B18" s="5"/>
      <c r="C18" s="32"/>
      <c r="D18" s="31"/>
      <c r="E18" s="49"/>
      <c r="F18" s="49"/>
      <c r="G18" s="31"/>
      <c r="H18" s="49"/>
      <c r="I18" s="31"/>
      <c r="J18" s="49"/>
    </row>
    <row r="19" spans="1:10" ht="15.75" hidden="1" x14ac:dyDescent="0.3">
      <c r="A19" s="31"/>
      <c r="B19" s="5" t="s">
        <v>14</v>
      </c>
      <c r="C19" s="8">
        <f t="shared" ref="C19:J19" si="0">+C27+C43</f>
        <v>2818474.9200000004</v>
      </c>
      <c r="D19" s="8">
        <f t="shared" si="0"/>
        <v>0</v>
      </c>
      <c r="E19" s="8">
        <f t="shared" si="0"/>
        <v>2818474.9200000004</v>
      </c>
      <c r="F19" s="8">
        <f t="shared" si="0"/>
        <v>67111.01999999999</v>
      </c>
      <c r="G19" s="8">
        <f t="shared" si="0"/>
        <v>2818474.9200000004</v>
      </c>
      <c r="H19" s="8">
        <f t="shared" si="0"/>
        <v>58543.64</v>
      </c>
      <c r="I19" s="8">
        <f t="shared" si="0"/>
        <v>2818474.9200000004</v>
      </c>
      <c r="J19" s="8">
        <f t="shared" si="0"/>
        <v>3743927.3</v>
      </c>
    </row>
    <row r="20" spans="1:10" hidden="1" x14ac:dyDescent="0.25">
      <c r="A20" s="35"/>
      <c r="B20" s="15" t="s">
        <v>15</v>
      </c>
      <c r="C20" s="27">
        <v>62500</v>
      </c>
      <c r="D20" s="27"/>
      <c r="E20" s="27">
        <v>62500</v>
      </c>
      <c r="F20" s="27">
        <v>56112.02</v>
      </c>
      <c r="G20" s="27">
        <v>62500</v>
      </c>
      <c r="H20" s="27"/>
      <c r="I20" s="27">
        <v>62500</v>
      </c>
      <c r="J20" s="27">
        <v>68083.009999999995</v>
      </c>
    </row>
    <row r="21" spans="1:10" hidden="1" x14ac:dyDescent="0.25">
      <c r="A21" s="35"/>
      <c r="B21" s="15" t="s">
        <v>16</v>
      </c>
      <c r="C21" s="27">
        <v>7500</v>
      </c>
      <c r="D21" s="27"/>
      <c r="E21" s="27">
        <v>7500</v>
      </c>
      <c r="F21" s="27">
        <v>10999</v>
      </c>
      <c r="G21" s="27">
        <v>7500</v>
      </c>
      <c r="H21" s="27">
        <v>11011</v>
      </c>
      <c r="I21" s="27">
        <v>7500</v>
      </c>
      <c r="J21" s="27">
        <v>10992</v>
      </c>
    </row>
    <row r="22" spans="1:10" hidden="1" x14ac:dyDescent="0.25">
      <c r="A22" s="35"/>
      <c r="B22" s="15" t="s">
        <v>17</v>
      </c>
      <c r="C22" s="27">
        <v>8133.97</v>
      </c>
      <c r="D22" s="27"/>
      <c r="E22" s="27">
        <v>8133.97</v>
      </c>
      <c r="F22" s="27"/>
      <c r="G22" s="27">
        <v>8133.97</v>
      </c>
      <c r="H22" s="27"/>
      <c r="I22" s="27">
        <v>8133.97</v>
      </c>
      <c r="J22" s="27">
        <v>4358</v>
      </c>
    </row>
    <row r="23" spans="1:10" hidden="1" x14ac:dyDescent="0.25">
      <c r="A23" s="35"/>
      <c r="B23" s="15" t="s">
        <v>18</v>
      </c>
      <c r="C23" s="27">
        <v>33333.33</v>
      </c>
      <c r="D23" s="27"/>
      <c r="E23" s="27">
        <v>33333.33</v>
      </c>
      <c r="F23" s="27"/>
      <c r="G23" s="27">
        <v>33333.33</v>
      </c>
      <c r="H23" s="27"/>
      <c r="I23" s="27">
        <v>33333.33</v>
      </c>
      <c r="J23" s="27">
        <v>45020</v>
      </c>
    </row>
    <row r="24" spans="1:10" hidden="1" x14ac:dyDescent="0.25">
      <c r="A24" s="35"/>
      <c r="B24" s="15" t="s">
        <v>20</v>
      </c>
      <c r="C24" s="27">
        <v>165141.75</v>
      </c>
      <c r="D24" s="27"/>
      <c r="E24" s="27">
        <v>165141.75</v>
      </c>
      <c r="F24" s="27"/>
      <c r="G24" s="27">
        <v>165141.75</v>
      </c>
      <c r="H24" s="27">
        <v>1000</v>
      </c>
      <c r="I24" s="27">
        <v>165141.75</v>
      </c>
      <c r="J24" s="27">
        <v>26842.86</v>
      </c>
    </row>
    <row r="25" spans="1:10" hidden="1" x14ac:dyDescent="0.25">
      <c r="A25" s="35"/>
      <c r="B25" s="15" t="s">
        <v>21</v>
      </c>
      <c r="C25" s="27">
        <v>40000</v>
      </c>
      <c r="D25" s="27"/>
      <c r="E25" s="27">
        <v>40000</v>
      </c>
      <c r="F25" s="27"/>
      <c r="G25" s="27">
        <v>40000</v>
      </c>
      <c r="H25" s="27"/>
      <c r="I25" s="27">
        <v>40000</v>
      </c>
      <c r="J25" s="27">
        <v>76240</v>
      </c>
    </row>
    <row r="26" spans="1:10" hidden="1" x14ac:dyDescent="0.25">
      <c r="A26" s="35"/>
      <c r="B26" s="15" t="s">
        <v>22</v>
      </c>
      <c r="C26" s="27">
        <v>26305.03</v>
      </c>
      <c r="D26" s="27"/>
      <c r="E26" s="27">
        <v>26305.03</v>
      </c>
      <c r="F26" s="27"/>
      <c r="G26" s="27">
        <v>26305.03</v>
      </c>
      <c r="H26" s="27">
        <v>46532.639999999999</v>
      </c>
      <c r="I26" s="27">
        <v>26305.03</v>
      </c>
      <c r="J26" s="27">
        <v>55063.68</v>
      </c>
    </row>
    <row r="27" spans="1:10" ht="16.5" hidden="1" thickBot="1" x14ac:dyDescent="0.35">
      <c r="A27" s="35"/>
      <c r="B27" s="17" t="s">
        <v>23</v>
      </c>
      <c r="C27" s="36">
        <f t="shared" ref="C27:J27" si="1">SUM(C20:C26)</f>
        <v>342914.07999999996</v>
      </c>
      <c r="D27" s="36">
        <f t="shared" si="1"/>
        <v>0</v>
      </c>
      <c r="E27" s="36">
        <f t="shared" si="1"/>
        <v>342914.07999999996</v>
      </c>
      <c r="F27" s="36">
        <f t="shared" si="1"/>
        <v>67111.01999999999</v>
      </c>
      <c r="G27" s="36">
        <f t="shared" si="1"/>
        <v>342914.07999999996</v>
      </c>
      <c r="H27" s="36">
        <f t="shared" si="1"/>
        <v>58543.64</v>
      </c>
      <c r="I27" s="36">
        <f t="shared" si="1"/>
        <v>342914.07999999996</v>
      </c>
      <c r="J27" s="36">
        <f t="shared" si="1"/>
        <v>286599.55</v>
      </c>
    </row>
    <row r="28" spans="1:10" ht="15.75" hidden="1" x14ac:dyDescent="0.3">
      <c r="A28" s="35"/>
      <c r="B28" s="18" t="s">
        <v>24</v>
      </c>
      <c r="C28" s="37"/>
      <c r="D28" s="37"/>
      <c r="E28" s="37"/>
      <c r="F28" s="37"/>
      <c r="G28" s="37"/>
      <c r="H28" s="37"/>
      <c r="I28" s="37"/>
      <c r="J28" s="37"/>
    </row>
    <row r="29" spans="1:10" hidden="1" x14ac:dyDescent="0.25">
      <c r="A29" s="35"/>
      <c r="B29" s="15" t="s">
        <v>25</v>
      </c>
      <c r="C29" s="27">
        <v>60936.45</v>
      </c>
      <c r="D29" s="27"/>
      <c r="E29" s="27">
        <v>60936.45</v>
      </c>
      <c r="F29" s="27"/>
      <c r="G29" s="27">
        <v>60936.45</v>
      </c>
      <c r="H29" s="27"/>
      <c r="I29" s="27">
        <v>60936.45</v>
      </c>
      <c r="J29" s="27">
        <v>202940.25</v>
      </c>
    </row>
    <row r="30" spans="1:10" hidden="1" x14ac:dyDescent="0.25">
      <c r="A30" s="35"/>
      <c r="B30" s="15" t="s">
        <v>26</v>
      </c>
      <c r="C30" s="27">
        <v>600</v>
      </c>
      <c r="D30" s="27"/>
      <c r="E30" s="27">
        <v>600</v>
      </c>
      <c r="F30" s="27"/>
      <c r="G30" s="27">
        <v>600</v>
      </c>
      <c r="H30" s="27"/>
      <c r="I30" s="27">
        <v>600</v>
      </c>
      <c r="J30" s="27"/>
    </row>
    <row r="31" spans="1:10" hidden="1" x14ac:dyDescent="0.25">
      <c r="A31" s="35"/>
      <c r="B31" s="15" t="s">
        <v>49</v>
      </c>
      <c r="C31" s="27">
        <v>945.42</v>
      </c>
      <c r="D31" s="27"/>
      <c r="E31" s="27">
        <v>945.42</v>
      </c>
      <c r="F31" s="27"/>
      <c r="G31" s="27">
        <v>945.42</v>
      </c>
      <c r="H31" s="27"/>
      <c r="I31" s="27">
        <v>945.42</v>
      </c>
      <c r="J31" s="27"/>
    </row>
    <row r="32" spans="1:10" hidden="1" x14ac:dyDescent="0.25">
      <c r="A32" s="35"/>
      <c r="B32" s="15" t="s">
        <v>27</v>
      </c>
      <c r="C32" s="27">
        <v>169652.57</v>
      </c>
      <c r="D32" s="27"/>
      <c r="E32" s="27">
        <v>169652.57</v>
      </c>
      <c r="F32" s="27"/>
      <c r="G32" s="27">
        <v>169652.57</v>
      </c>
      <c r="H32" s="27"/>
      <c r="I32" s="27">
        <v>169652.57</v>
      </c>
      <c r="J32" s="27">
        <v>178282.05</v>
      </c>
    </row>
    <row r="33" spans="1:10" hidden="1" x14ac:dyDescent="0.25">
      <c r="A33" s="35"/>
      <c r="B33" s="15" t="s">
        <v>28</v>
      </c>
      <c r="C33" s="27">
        <v>912</v>
      </c>
      <c r="D33" s="27"/>
      <c r="E33" s="27">
        <v>912</v>
      </c>
      <c r="F33" s="27"/>
      <c r="G33" s="27">
        <v>912</v>
      </c>
      <c r="H33" s="27"/>
      <c r="I33" s="27">
        <v>912</v>
      </c>
      <c r="J33" s="27"/>
    </row>
    <row r="34" spans="1:10" hidden="1" x14ac:dyDescent="0.25">
      <c r="A34" s="35"/>
      <c r="B34" s="15" t="s">
        <v>29</v>
      </c>
      <c r="C34" s="27">
        <v>427229.65</v>
      </c>
      <c r="D34" s="27"/>
      <c r="E34" s="27">
        <v>427229.65</v>
      </c>
      <c r="F34" s="27"/>
      <c r="G34" s="27">
        <v>427229.65</v>
      </c>
      <c r="H34" s="27"/>
      <c r="I34" s="27">
        <v>427229.65</v>
      </c>
      <c r="J34" s="27">
        <v>1425199.8</v>
      </c>
    </row>
    <row r="35" spans="1:10" hidden="1" x14ac:dyDescent="0.25">
      <c r="A35" s="35"/>
      <c r="B35" s="15" t="s">
        <v>30</v>
      </c>
      <c r="C35" s="27">
        <v>100</v>
      </c>
      <c r="D35" s="27"/>
      <c r="E35" s="27">
        <v>100</v>
      </c>
      <c r="F35" s="27"/>
      <c r="G35" s="27">
        <v>100</v>
      </c>
      <c r="H35" s="27"/>
      <c r="I35" s="27">
        <v>100</v>
      </c>
      <c r="J35" s="27"/>
    </row>
    <row r="36" spans="1:10" hidden="1" x14ac:dyDescent="0.25">
      <c r="A36" s="35"/>
      <c r="B36" s="15" t="s">
        <v>31</v>
      </c>
      <c r="C36" s="27">
        <v>13579.7</v>
      </c>
      <c r="D36" s="27"/>
      <c r="E36" s="27">
        <v>13579.7</v>
      </c>
      <c r="F36" s="27"/>
      <c r="G36" s="27">
        <v>13579.7</v>
      </c>
      <c r="H36" s="27"/>
      <c r="I36" s="27">
        <v>13579.7</v>
      </c>
      <c r="J36" s="27">
        <v>75162.240000000005</v>
      </c>
    </row>
    <row r="37" spans="1:10" hidden="1" x14ac:dyDescent="0.25">
      <c r="A37" s="35"/>
      <c r="B37" s="15" t="s">
        <v>33</v>
      </c>
      <c r="C37" s="27">
        <v>310</v>
      </c>
      <c r="D37" s="27"/>
      <c r="E37" s="27">
        <v>310</v>
      </c>
      <c r="F37" s="27"/>
      <c r="G37" s="27">
        <v>310</v>
      </c>
      <c r="H37" s="27"/>
      <c r="I37" s="27">
        <v>310</v>
      </c>
      <c r="J37" s="27"/>
    </row>
    <row r="38" spans="1:10" hidden="1" x14ac:dyDescent="0.25">
      <c r="A38" s="35"/>
      <c r="B38" s="15" t="s">
        <v>34</v>
      </c>
      <c r="C38" s="27">
        <v>10809.43</v>
      </c>
      <c r="D38" s="27"/>
      <c r="E38" s="27">
        <v>10809.43</v>
      </c>
      <c r="F38" s="27"/>
      <c r="G38" s="27">
        <v>10809.43</v>
      </c>
      <c r="H38" s="27"/>
      <c r="I38" s="27">
        <v>10809.43</v>
      </c>
      <c r="J38" s="27">
        <v>14528.6</v>
      </c>
    </row>
    <row r="39" spans="1:10" hidden="1" x14ac:dyDescent="0.25">
      <c r="A39" s="35"/>
      <c r="B39" s="15" t="s">
        <v>35</v>
      </c>
      <c r="C39" s="27">
        <v>1780006.32</v>
      </c>
      <c r="D39" s="27"/>
      <c r="E39" s="27">
        <v>1780006.32</v>
      </c>
      <c r="F39" s="27"/>
      <c r="G39" s="27">
        <v>1780006.32</v>
      </c>
      <c r="H39" s="27"/>
      <c r="I39" s="27">
        <v>1780006.32</v>
      </c>
      <c r="J39" s="27">
        <v>1545914.81</v>
      </c>
    </row>
    <row r="40" spans="1:10" hidden="1" x14ac:dyDescent="0.25">
      <c r="A40" s="35"/>
      <c r="B40" s="15" t="s">
        <v>36</v>
      </c>
      <c r="C40" s="27">
        <v>2208.6999999999998</v>
      </c>
      <c r="D40" s="27"/>
      <c r="E40" s="27">
        <v>2208.6999999999998</v>
      </c>
      <c r="F40" s="27"/>
      <c r="G40" s="27">
        <v>2208.6999999999998</v>
      </c>
      <c r="H40" s="27"/>
      <c r="I40" s="27">
        <v>2208.6999999999998</v>
      </c>
      <c r="J40" s="27">
        <v>15300</v>
      </c>
    </row>
    <row r="41" spans="1:10" hidden="1" x14ac:dyDescent="0.25">
      <c r="A41" s="35"/>
      <c r="B41" s="15" t="s">
        <v>37</v>
      </c>
      <c r="C41" s="27">
        <v>8105.1</v>
      </c>
      <c r="D41" s="27"/>
      <c r="E41" s="27">
        <v>8105.1</v>
      </c>
      <c r="F41" s="27"/>
      <c r="G41" s="27">
        <v>8105.1</v>
      </c>
      <c r="H41" s="27"/>
      <c r="I41" s="27">
        <v>8105.1</v>
      </c>
      <c r="J41" s="27"/>
    </row>
    <row r="42" spans="1:10" hidden="1" x14ac:dyDescent="0.25">
      <c r="A42" s="35"/>
      <c r="B42" s="15" t="s">
        <v>38</v>
      </c>
      <c r="C42" s="27">
        <v>165.5</v>
      </c>
      <c r="D42" s="27"/>
      <c r="E42" s="27">
        <v>165.5</v>
      </c>
      <c r="F42" s="27"/>
      <c r="G42" s="27">
        <v>165.5</v>
      </c>
      <c r="H42" s="27"/>
      <c r="I42" s="27">
        <v>165.5</v>
      </c>
      <c r="J42" s="27"/>
    </row>
    <row r="43" spans="1:10" ht="16.5" hidden="1" thickBot="1" x14ac:dyDescent="0.35">
      <c r="A43" s="35"/>
      <c r="B43" s="20" t="s">
        <v>39</v>
      </c>
      <c r="C43" s="36">
        <f t="shared" ref="C43:J43" si="2">SUM(C29:C42)</f>
        <v>2475560.8400000003</v>
      </c>
      <c r="D43" s="36">
        <f t="shared" si="2"/>
        <v>0</v>
      </c>
      <c r="E43" s="36">
        <f t="shared" si="2"/>
        <v>2475560.8400000003</v>
      </c>
      <c r="F43" s="36">
        <f t="shared" si="2"/>
        <v>0</v>
      </c>
      <c r="G43" s="36">
        <f t="shared" si="2"/>
        <v>2475560.8400000003</v>
      </c>
      <c r="H43" s="36">
        <f t="shared" si="2"/>
        <v>0</v>
      </c>
      <c r="I43" s="36">
        <f t="shared" si="2"/>
        <v>2475560.8400000003</v>
      </c>
      <c r="J43" s="36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336" t="s">
        <v>61</v>
      </c>
      <c r="B46" s="336"/>
      <c r="C46" s="336"/>
      <c r="D46" s="336"/>
      <c r="E46" s="336"/>
      <c r="F46" s="336"/>
      <c r="G46" s="336"/>
      <c r="H46" s="336"/>
      <c r="I46" s="336"/>
      <c r="J46" s="336"/>
    </row>
    <row r="47" spans="1:10" ht="28.5" hidden="1" customHeight="1" x14ac:dyDescent="0.25">
      <c r="A47" s="98" t="s">
        <v>4</v>
      </c>
      <c r="B47" s="50" t="s">
        <v>62</v>
      </c>
      <c r="C47" s="351" t="s">
        <v>63</v>
      </c>
      <c r="D47" s="352"/>
      <c r="E47" s="351" t="s">
        <v>64</v>
      </c>
      <c r="F47" s="353"/>
      <c r="G47" s="285" t="s">
        <v>65</v>
      </c>
      <c r="H47" s="286"/>
      <c r="I47" s="286"/>
      <c r="J47" s="286"/>
    </row>
    <row r="48" spans="1:10" hidden="1" x14ac:dyDescent="0.25">
      <c r="A48" s="287"/>
      <c r="B48" s="51" t="s">
        <v>66</v>
      </c>
      <c r="C48" s="287" t="s">
        <v>67</v>
      </c>
      <c r="D48" s="287" t="s">
        <v>68</v>
      </c>
      <c r="E48" s="287" t="s">
        <v>67</v>
      </c>
      <c r="F48" s="287" t="s">
        <v>68</v>
      </c>
      <c r="G48" s="287" t="s">
        <v>67</v>
      </c>
      <c r="H48" s="287" t="s">
        <v>68</v>
      </c>
      <c r="I48" s="287"/>
      <c r="J48" s="287"/>
    </row>
    <row r="49" spans="1:10" hidden="1" x14ac:dyDescent="0.25">
      <c r="A49" s="39"/>
      <c r="B49" s="39"/>
      <c r="C49" s="39"/>
      <c r="D49" s="39"/>
      <c r="E49" s="39"/>
      <c r="F49" s="39"/>
      <c r="G49" s="39"/>
      <c r="H49" s="39"/>
      <c r="I49" s="39"/>
      <c r="J49" s="39"/>
    </row>
    <row r="50" spans="1:10" hidden="1" x14ac:dyDescent="0.25">
      <c r="A50" s="39"/>
      <c r="B50" s="39"/>
      <c r="C50" s="39"/>
      <c r="D50" s="39"/>
      <c r="E50" s="39"/>
      <c r="F50" s="39"/>
      <c r="G50" s="39"/>
      <c r="H50" s="39"/>
      <c r="I50" s="39"/>
      <c r="J50" s="39"/>
    </row>
    <row r="51" spans="1:10" hidden="1" x14ac:dyDescent="0.25">
      <c r="A51" s="39"/>
      <c r="B51" s="51" t="s">
        <v>69</v>
      </c>
      <c r="C51" s="39"/>
      <c r="D51" s="39"/>
      <c r="E51" s="39"/>
      <c r="F51" s="39"/>
      <c r="G51" s="39"/>
      <c r="H51" s="39"/>
      <c r="I51" s="39"/>
      <c r="J51" s="39"/>
    </row>
    <row r="52" spans="1:10" hidden="1" x14ac:dyDescent="0.25">
      <c r="A52" s="39"/>
      <c r="B52" s="39" t="s">
        <v>70</v>
      </c>
      <c r="C52" s="39"/>
      <c r="D52" s="39"/>
      <c r="E52" s="39"/>
      <c r="F52" s="39"/>
      <c r="G52" s="39"/>
      <c r="H52" s="39"/>
      <c r="I52" s="39"/>
      <c r="J52" s="39"/>
    </row>
    <row r="53" spans="1:10" hidden="1" x14ac:dyDescent="0.25">
      <c r="A53" s="39"/>
      <c r="B53" s="39"/>
      <c r="C53" s="39"/>
      <c r="D53" s="39"/>
      <c r="E53" s="39"/>
      <c r="F53" s="39"/>
      <c r="G53" s="39"/>
      <c r="H53" s="39"/>
      <c r="I53" s="39"/>
      <c r="J53" s="39"/>
    </row>
    <row r="54" spans="1:10" hidden="1" x14ac:dyDescent="0.25">
      <c r="A54" s="39"/>
      <c r="B54" s="39"/>
      <c r="C54" s="39"/>
      <c r="D54" s="39"/>
      <c r="E54" s="39"/>
      <c r="F54" s="39"/>
      <c r="G54" s="39"/>
      <c r="H54" s="39"/>
      <c r="I54" s="39"/>
      <c r="J54" s="39"/>
    </row>
    <row r="55" spans="1:10" hidden="1" x14ac:dyDescent="0.25">
      <c r="A55" s="39"/>
      <c r="B55" s="39"/>
      <c r="C55" s="39"/>
      <c r="D55" s="39"/>
      <c r="E55" s="39"/>
      <c r="F55" s="39"/>
      <c r="G55" s="39"/>
      <c r="H55" s="39"/>
      <c r="I55" s="39"/>
      <c r="J55" s="39"/>
    </row>
    <row r="56" spans="1:10" hidden="1" x14ac:dyDescent="0.25">
      <c r="A56" s="39"/>
      <c r="B56" s="39"/>
      <c r="C56" s="39"/>
      <c r="D56" s="39"/>
      <c r="E56" s="39"/>
      <c r="F56" s="39"/>
      <c r="G56" s="39"/>
      <c r="H56" s="39"/>
      <c r="I56" s="39"/>
      <c r="J56" s="39"/>
    </row>
    <row r="57" spans="1:10" hidden="1" x14ac:dyDescent="0.25">
      <c r="A57" s="39"/>
      <c r="B57" s="39"/>
      <c r="C57" s="39"/>
      <c r="D57" s="39"/>
      <c r="E57" s="39"/>
      <c r="F57" s="39"/>
      <c r="G57" s="39"/>
      <c r="H57" s="39"/>
      <c r="I57" s="39"/>
      <c r="J57" s="39"/>
    </row>
    <row r="58" spans="1:10" hidden="1" x14ac:dyDescent="0.25">
      <c r="A58" s="39"/>
      <c r="B58" s="39"/>
      <c r="C58" s="39"/>
      <c r="D58" s="39"/>
      <c r="E58" s="39"/>
      <c r="F58" s="39"/>
      <c r="G58" s="39"/>
      <c r="H58" s="39"/>
      <c r="I58" s="39"/>
      <c r="J58" s="39"/>
    </row>
    <row r="59" spans="1:10" hidden="1" x14ac:dyDescent="0.25">
      <c r="A59" s="39"/>
      <c r="B59" s="39"/>
      <c r="C59" s="39"/>
      <c r="D59" s="39"/>
      <c r="E59" s="39"/>
      <c r="F59" s="39"/>
      <c r="G59" s="39"/>
      <c r="H59" s="39"/>
      <c r="I59" s="39"/>
      <c r="J59" s="39"/>
    </row>
    <row r="60" spans="1:10" hidden="1" x14ac:dyDescent="0.25">
      <c r="A60" s="354" t="s">
        <v>71</v>
      </c>
      <c r="B60" s="354"/>
      <c r="C60" s="39"/>
      <c r="D60" s="39"/>
      <c r="E60" s="39"/>
      <c r="F60" s="39"/>
      <c r="G60" s="39"/>
      <c r="H60" s="39"/>
      <c r="I60" s="39"/>
      <c r="J60" s="39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336" t="s">
        <v>72</v>
      </c>
      <c r="B73" s="336"/>
      <c r="C73" s="336"/>
      <c r="D73" s="336"/>
      <c r="E73" s="336"/>
      <c r="F73" s="336"/>
      <c r="G73" s="336"/>
      <c r="H73" s="336"/>
      <c r="I73" s="336"/>
      <c r="J73" s="336"/>
    </row>
    <row r="74" spans="1:10" ht="16.5" hidden="1" customHeight="1" thickBot="1" x14ac:dyDescent="0.35">
      <c r="A74" s="2" t="s">
        <v>4</v>
      </c>
      <c r="B74" s="3" t="s">
        <v>5</v>
      </c>
      <c r="C74" s="343" t="s">
        <v>41</v>
      </c>
      <c r="D74" s="344"/>
      <c r="E74" s="343" t="s">
        <v>42</v>
      </c>
      <c r="F74" s="345"/>
      <c r="G74" s="343" t="s">
        <v>43</v>
      </c>
      <c r="H74" s="344"/>
      <c r="I74" s="343" t="s">
        <v>44</v>
      </c>
      <c r="J74" s="344"/>
    </row>
    <row r="75" spans="1:10" ht="15.75" hidden="1" x14ac:dyDescent="0.3">
      <c r="A75" s="4"/>
      <c r="B75" s="5"/>
      <c r="C75" s="6" t="s">
        <v>11</v>
      </c>
      <c r="D75" s="6" t="s">
        <v>12</v>
      </c>
      <c r="E75" s="6" t="s">
        <v>11</v>
      </c>
      <c r="F75" s="6" t="s">
        <v>12</v>
      </c>
      <c r="G75" s="6" t="s">
        <v>11</v>
      </c>
      <c r="H75" s="6" t="s">
        <v>12</v>
      </c>
      <c r="I75" s="6" t="s">
        <v>11</v>
      </c>
      <c r="J75" s="6" t="s">
        <v>12</v>
      </c>
    </row>
    <row r="76" spans="1:10" ht="15.75" hidden="1" x14ac:dyDescent="0.3">
      <c r="A76" s="7"/>
      <c r="B76" s="5" t="s">
        <v>13</v>
      </c>
      <c r="C76" s="8">
        <v>1764858.42</v>
      </c>
      <c r="D76" s="8">
        <v>2281196.17</v>
      </c>
      <c r="E76" s="8">
        <v>1764858.42</v>
      </c>
      <c r="F76" s="8">
        <v>1896496.89</v>
      </c>
      <c r="G76" s="8"/>
      <c r="H76" s="8"/>
      <c r="I76" s="8"/>
      <c r="J76" s="8"/>
    </row>
    <row r="77" spans="1:10" ht="15.75" hidden="1" x14ac:dyDescent="0.3">
      <c r="A77" s="31"/>
      <c r="B77" s="5"/>
      <c r="C77" s="31"/>
      <c r="D77" s="31"/>
      <c r="E77" s="31"/>
      <c r="F77" s="49"/>
      <c r="G77" s="49"/>
      <c r="H77" s="49"/>
      <c r="I77" s="49"/>
      <c r="J77" s="49"/>
    </row>
    <row r="78" spans="1:10" ht="15.75" hidden="1" x14ac:dyDescent="0.3">
      <c r="A78" s="31"/>
      <c r="B78" s="5" t="s">
        <v>14</v>
      </c>
      <c r="C78" s="8">
        <f t="shared" ref="C78:J78" si="3">+C86+C102</f>
        <v>2818474.9200000004</v>
      </c>
      <c r="D78" s="8">
        <f t="shared" si="3"/>
        <v>3820610.29</v>
      </c>
      <c r="E78" s="8">
        <f t="shared" si="3"/>
        <v>2818474.9200000004</v>
      </c>
      <c r="F78" s="8">
        <f t="shared" si="3"/>
        <v>2361172.1800000002</v>
      </c>
      <c r="G78" s="8">
        <f t="shared" si="3"/>
        <v>0</v>
      </c>
      <c r="H78" s="8">
        <f t="shared" si="3"/>
        <v>0</v>
      </c>
      <c r="I78" s="8">
        <f t="shared" si="3"/>
        <v>0</v>
      </c>
      <c r="J78" s="8">
        <f t="shared" si="3"/>
        <v>0</v>
      </c>
    </row>
    <row r="79" spans="1:10" hidden="1" x14ac:dyDescent="0.25">
      <c r="A79" s="35"/>
      <c r="B79" s="15" t="s">
        <v>15</v>
      </c>
      <c r="C79" s="27">
        <v>62500</v>
      </c>
      <c r="D79" s="27">
        <v>138609.60999999999</v>
      </c>
      <c r="E79" s="27">
        <v>62500</v>
      </c>
      <c r="F79" s="27"/>
      <c r="G79" s="27"/>
      <c r="H79" s="27"/>
      <c r="I79" s="27"/>
      <c r="J79" s="27"/>
    </row>
    <row r="80" spans="1:10" hidden="1" x14ac:dyDescent="0.25">
      <c r="A80" s="35"/>
      <c r="B80" s="15" t="s">
        <v>16</v>
      </c>
      <c r="C80" s="27">
        <v>7500</v>
      </c>
      <c r="D80" s="27">
        <v>9818.25</v>
      </c>
      <c r="E80" s="27">
        <v>7500</v>
      </c>
      <c r="F80" s="27">
        <v>9560.36</v>
      </c>
      <c r="G80" s="27"/>
      <c r="H80" s="27"/>
      <c r="I80" s="27"/>
      <c r="J80" s="27"/>
    </row>
    <row r="81" spans="1:10" hidden="1" x14ac:dyDescent="0.25">
      <c r="A81" s="35"/>
      <c r="B81" s="15" t="s">
        <v>17</v>
      </c>
      <c r="C81" s="27">
        <v>8133.97</v>
      </c>
      <c r="D81" s="27"/>
      <c r="E81" s="27">
        <v>8133.97</v>
      </c>
      <c r="F81" s="27">
        <v>39787</v>
      </c>
      <c r="G81" s="27"/>
      <c r="H81" s="27"/>
      <c r="I81" s="27"/>
      <c r="J81" s="27"/>
    </row>
    <row r="82" spans="1:10" hidden="1" x14ac:dyDescent="0.25">
      <c r="A82" s="35"/>
      <c r="B82" s="15" t="s">
        <v>18</v>
      </c>
      <c r="C82" s="27">
        <v>33333.33</v>
      </c>
      <c r="D82" s="27">
        <v>19161.8</v>
      </c>
      <c r="E82" s="27">
        <v>33333.33</v>
      </c>
      <c r="F82" s="27"/>
      <c r="G82" s="27"/>
      <c r="H82" s="27"/>
      <c r="I82" s="27"/>
      <c r="J82" s="27"/>
    </row>
    <row r="83" spans="1:10" hidden="1" x14ac:dyDescent="0.25">
      <c r="A83" s="35"/>
      <c r="B83" s="15" t="s">
        <v>20</v>
      </c>
      <c r="C83" s="27">
        <v>165141.75</v>
      </c>
      <c r="D83" s="27">
        <v>4057.14</v>
      </c>
      <c r="E83" s="27">
        <v>165141.75</v>
      </c>
      <c r="F83" s="27">
        <v>184282.78</v>
      </c>
      <c r="G83" s="27"/>
      <c r="H83" s="27"/>
      <c r="I83" s="27"/>
      <c r="J83" s="27"/>
    </row>
    <row r="84" spans="1:10" hidden="1" x14ac:dyDescent="0.25">
      <c r="A84" s="35"/>
      <c r="B84" s="15" t="s">
        <v>21</v>
      </c>
      <c r="C84" s="27">
        <v>40000</v>
      </c>
      <c r="D84" s="27">
        <v>38120</v>
      </c>
      <c r="E84" s="27">
        <v>40000</v>
      </c>
      <c r="F84" s="27">
        <v>38120</v>
      </c>
      <c r="G84" s="27"/>
      <c r="H84" s="27"/>
      <c r="I84" s="27"/>
      <c r="J84" s="27"/>
    </row>
    <row r="85" spans="1:10" hidden="1" x14ac:dyDescent="0.25">
      <c r="A85" s="35"/>
      <c r="B85" s="15" t="s">
        <v>22</v>
      </c>
      <c r="C85" s="27">
        <v>26305.03</v>
      </c>
      <c r="D85" s="27">
        <v>48548.639999999999</v>
      </c>
      <c r="E85" s="27">
        <v>26305.03</v>
      </c>
      <c r="F85" s="27">
        <v>44604</v>
      </c>
      <c r="G85" s="27"/>
      <c r="H85" s="27"/>
      <c r="I85" s="27"/>
      <c r="J85" s="27"/>
    </row>
    <row r="86" spans="1:10" ht="16.5" hidden="1" thickBot="1" x14ac:dyDescent="0.35">
      <c r="A86" s="35"/>
      <c r="B86" s="17" t="s">
        <v>23</v>
      </c>
      <c r="C86" s="36">
        <f t="shared" ref="C86:J86" si="4">SUM(C79:C85)</f>
        <v>342914.07999999996</v>
      </c>
      <c r="D86" s="36">
        <f t="shared" si="4"/>
        <v>258315.44</v>
      </c>
      <c r="E86" s="36">
        <f t="shared" si="4"/>
        <v>342914.07999999996</v>
      </c>
      <c r="F86" s="36">
        <f t="shared" si="4"/>
        <v>316354.14</v>
      </c>
      <c r="G86" s="36">
        <f t="shared" si="4"/>
        <v>0</v>
      </c>
      <c r="H86" s="36">
        <f t="shared" si="4"/>
        <v>0</v>
      </c>
      <c r="I86" s="36">
        <f t="shared" si="4"/>
        <v>0</v>
      </c>
      <c r="J86" s="36">
        <f t="shared" si="4"/>
        <v>0</v>
      </c>
    </row>
    <row r="87" spans="1:10" ht="15.75" hidden="1" x14ac:dyDescent="0.3">
      <c r="A87" s="35"/>
      <c r="B87" s="18" t="s">
        <v>24</v>
      </c>
      <c r="C87" s="37"/>
      <c r="D87" s="37"/>
      <c r="E87" s="37"/>
      <c r="F87" s="37"/>
      <c r="G87" s="37"/>
      <c r="H87" s="37"/>
      <c r="I87" s="37"/>
      <c r="J87" s="37"/>
    </row>
    <row r="88" spans="1:10" hidden="1" x14ac:dyDescent="0.25">
      <c r="A88" s="35"/>
      <c r="B88" s="15" t="s">
        <v>25</v>
      </c>
      <c r="C88" s="27">
        <v>60936.45</v>
      </c>
      <c r="D88" s="27">
        <v>1023</v>
      </c>
      <c r="E88" s="27">
        <v>60936.45</v>
      </c>
      <c r="F88" s="27">
        <v>58023.7</v>
      </c>
      <c r="G88" s="27"/>
      <c r="H88" s="27"/>
      <c r="I88" s="27"/>
      <c r="J88" s="27"/>
    </row>
    <row r="89" spans="1:10" hidden="1" x14ac:dyDescent="0.25">
      <c r="A89" s="35"/>
      <c r="B89" s="15" t="s">
        <v>26</v>
      </c>
      <c r="C89" s="27">
        <v>600</v>
      </c>
      <c r="D89" s="27"/>
      <c r="E89" s="27">
        <v>600</v>
      </c>
      <c r="F89" s="27"/>
      <c r="G89" s="27"/>
      <c r="H89" s="27"/>
      <c r="I89" s="27"/>
      <c r="J89" s="27"/>
    </row>
    <row r="90" spans="1:10" hidden="1" x14ac:dyDescent="0.25">
      <c r="A90" s="35"/>
      <c r="B90" s="15" t="s">
        <v>49</v>
      </c>
      <c r="C90" s="27">
        <v>945.42</v>
      </c>
      <c r="D90" s="27"/>
      <c r="E90" s="27">
        <v>945.42</v>
      </c>
      <c r="F90" s="27"/>
      <c r="G90" s="27"/>
      <c r="H90" s="27"/>
      <c r="I90" s="27"/>
      <c r="J90" s="27"/>
    </row>
    <row r="91" spans="1:10" hidden="1" x14ac:dyDescent="0.25">
      <c r="A91" s="35"/>
      <c r="B91" s="15" t="s">
        <v>27</v>
      </c>
      <c r="C91" s="27">
        <v>169652.57</v>
      </c>
      <c r="D91" s="27">
        <v>181188.84</v>
      </c>
      <c r="E91" s="27">
        <v>169652.57</v>
      </c>
      <c r="F91" s="27">
        <v>66957.58</v>
      </c>
      <c r="G91" s="27"/>
      <c r="H91" s="27"/>
      <c r="I91" s="27"/>
      <c r="J91" s="27"/>
    </row>
    <row r="92" spans="1:10" hidden="1" x14ac:dyDescent="0.25">
      <c r="A92" s="35"/>
      <c r="B92" s="15" t="s">
        <v>28</v>
      </c>
      <c r="C92" s="27">
        <v>912</v>
      </c>
      <c r="D92" s="27"/>
      <c r="E92" s="27">
        <v>912</v>
      </c>
      <c r="F92" s="27"/>
      <c r="G92" s="27"/>
      <c r="H92" s="27"/>
      <c r="I92" s="27"/>
      <c r="J92" s="27"/>
    </row>
    <row r="93" spans="1:10" hidden="1" x14ac:dyDescent="0.25">
      <c r="A93" s="35"/>
      <c r="B93" s="15" t="s">
        <v>29</v>
      </c>
      <c r="C93" s="27">
        <v>427229.65</v>
      </c>
      <c r="D93" s="27">
        <v>535053.32999999996</v>
      </c>
      <c r="E93" s="27">
        <v>427229.65</v>
      </c>
      <c r="F93" s="27">
        <v>261536.69</v>
      </c>
      <c r="G93" s="27"/>
      <c r="H93" s="27"/>
      <c r="I93" s="27"/>
      <c r="J93" s="27"/>
    </row>
    <row r="94" spans="1:10" hidden="1" x14ac:dyDescent="0.25">
      <c r="A94" s="35"/>
      <c r="B94" s="15" t="s">
        <v>30</v>
      </c>
      <c r="C94" s="27">
        <v>100</v>
      </c>
      <c r="D94" s="27"/>
      <c r="E94" s="27">
        <v>100</v>
      </c>
      <c r="F94" s="27"/>
      <c r="G94" s="27"/>
      <c r="H94" s="27"/>
      <c r="I94" s="27"/>
      <c r="J94" s="27"/>
    </row>
    <row r="95" spans="1:10" hidden="1" x14ac:dyDescent="0.25">
      <c r="A95" s="35"/>
      <c r="B95" s="15" t="s">
        <v>31</v>
      </c>
      <c r="C95" s="27">
        <v>13579.7</v>
      </c>
      <c r="D95" s="27">
        <v>6224.76</v>
      </c>
      <c r="E95" s="27">
        <v>13579.7</v>
      </c>
      <c r="F95" s="27">
        <v>6630</v>
      </c>
      <c r="G95" s="27"/>
      <c r="H95" s="27"/>
      <c r="I95" s="27"/>
      <c r="J95" s="27"/>
    </row>
    <row r="96" spans="1:10" hidden="1" x14ac:dyDescent="0.25">
      <c r="A96" s="35"/>
      <c r="B96" s="15" t="s">
        <v>33</v>
      </c>
      <c r="C96" s="27">
        <v>310</v>
      </c>
      <c r="D96" s="27">
        <v>3610</v>
      </c>
      <c r="E96" s="27">
        <v>310</v>
      </c>
      <c r="F96" s="27"/>
      <c r="G96" s="27"/>
      <c r="H96" s="27"/>
      <c r="I96" s="27"/>
      <c r="J96" s="27"/>
    </row>
    <row r="97" spans="1:10" hidden="1" x14ac:dyDescent="0.25">
      <c r="A97" s="35"/>
      <c r="B97" s="15" t="s">
        <v>34</v>
      </c>
      <c r="C97" s="27">
        <v>10809.43</v>
      </c>
      <c r="D97" s="27">
        <v>39404.76</v>
      </c>
      <c r="E97" s="27">
        <v>10809.43</v>
      </c>
      <c r="F97" s="27">
        <v>23463</v>
      </c>
      <c r="G97" s="27"/>
      <c r="H97" s="27"/>
      <c r="I97" s="27"/>
      <c r="J97" s="27"/>
    </row>
    <row r="98" spans="1:10" hidden="1" x14ac:dyDescent="0.25">
      <c r="A98" s="35"/>
      <c r="B98" s="15" t="s">
        <v>35</v>
      </c>
      <c r="C98" s="27">
        <v>1780006.32</v>
      </c>
      <c r="D98" s="27">
        <v>2752150.16</v>
      </c>
      <c r="E98" s="27">
        <v>1780006.32</v>
      </c>
      <c r="F98" s="27">
        <v>1617110.07</v>
      </c>
      <c r="G98" s="27"/>
      <c r="H98" s="27"/>
      <c r="I98" s="27"/>
      <c r="J98" s="27"/>
    </row>
    <row r="99" spans="1:10" hidden="1" x14ac:dyDescent="0.25">
      <c r="A99" s="35"/>
      <c r="B99" s="15" t="s">
        <v>36</v>
      </c>
      <c r="C99" s="27">
        <v>2208.6999999999998</v>
      </c>
      <c r="D99" s="27"/>
      <c r="E99" s="27">
        <v>2208.6999999999998</v>
      </c>
      <c r="F99" s="27">
        <v>11097</v>
      </c>
      <c r="G99" s="27"/>
      <c r="H99" s="27"/>
      <c r="I99" s="27"/>
      <c r="J99" s="27"/>
    </row>
    <row r="100" spans="1:10" hidden="1" x14ac:dyDescent="0.25">
      <c r="A100" s="35"/>
      <c r="B100" s="15" t="s">
        <v>37</v>
      </c>
      <c r="C100" s="27">
        <v>8105.1</v>
      </c>
      <c r="D100" s="27">
        <v>43640</v>
      </c>
      <c r="E100" s="27">
        <v>8105.1</v>
      </c>
      <c r="F100" s="27"/>
      <c r="G100" s="27"/>
      <c r="H100" s="27"/>
      <c r="I100" s="27"/>
      <c r="J100" s="27"/>
    </row>
    <row r="101" spans="1:10" hidden="1" x14ac:dyDescent="0.25">
      <c r="A101" s="35"/>
      <c r="B101" s="15" t="s">
        <v>38</v>
      </c>
      <c r="C101" s="27">
        <v>165.5</v>
      </c>
      <c r="D101" s="27"/>
      <c r="E101" s="27">
        <v>165.5</v>
      </c>
      <c r="F101" s="27"/>
      <c r="G101" s="27"/>
      <c r="H101" s="27"/>
      <c r="I101" s="27"/>
      <c r="J101" s="27"/>
    </row>
    <row r="102" spans="1:10" ht="16.5" hidden="1" thickBot="1" x14ac:dyDescent="0.35">
      <c r="A102" s="35"/>
      <c r="B102" s="20" t="s">
        <v>39</v>
      </c>
      <c r="C102" s="36">
        <f t="shared" ref="C102:J102" si="5">SUM(C88:C101)</f>
        <v>2475560.8400000003</v>
      </c>
      <c r="D102" s="36">
        <f t="shared" si="5"/>
        <v>3562294.85</v>
      </c>
      <c r="E102" s="36">
        <f t="shared" si="5"/>
        <v>2475560.8400000003</v>
      </c>
      <c r="F102" s="36">
        <f t="shared" si="5"/>
        <v>2044818.04</v>
      </c>
      <c r="G102" s="36">
        <f t="shared" si="5"/>
        <v>0</v>
      </c>
      <c r="H102" s="36">
        <f t="shared" si="5"/>
        <v>0</v>
      </c>
      <c r="I102" s="36">
        <f t="shared" si="5"/>
        <v>0</v>
      </c>
      <c r="J102" s="36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336" t="s">
        <v>73</v>
      </c>
      <c r="B123" s="336"/>
      <c r="C123" s="336"/>
      <c r="D123" s="336"/>
      <c r="E123" s="336"/>
      <c r="F123" s="336"/>
      <c r="G123" s="336"/>
      <c r="H123" s="336"/>
      <c r="I123" s="336"/>
      <c r="J123" s="336"/>
    </row>
    <row r="124" spans="1:10" ht="16.5" hidden="1" customHeight="1" thickBot="1" x14ac:dyDescent="0.35">
      <c r="A124" s="2" t="s">
        <v>4</v>
      </c>
      <c r="B124" s="3" t="s">
        <v>5</v>
      </c>
      <c r="C124" s="343" t="s">
        <v>45</v>
      </c>
      <c r="D124" s="344"/>
      <c r="E124" s="343" t="s">
        <v>46</v>
      </c>
      <c r="F124" s="345"/>
      <c r="G124" s="343" t="s">
        <v>47</v>
      </c>
      <c r="H124" s="344"/>
      <c r="I124" s="343" t="s">
        <v>48</v>
      </c>
      <c r="J124" s="344"/>
    </row>
    <row r="125" spans="1:10" ht="15.75" hidden="1" x14ac:dyDescent="0.3">
      <c r="A125" s="4"/>
      <c r="B125" s="5"/>
      <c r="C125" s="6" t="s">
        <v>11</v>
      </c>
      <c r="D125" s="6" t="s">
        <v>12</v>
      </c>
      <c r="E125" s="6" t="s">
        <v>11</v>
      </c>
      <c r="F125" s="6" t="s">
        <v>12</v>
      </c>
      <c r="G125" s="6" t="s">
        <v>11</v>
      </c>
      <c r="H125" s="6" t="s">
        <v>12</v>
      </c>
      <c r="I125" s="6" t="s">
        <v>11</v>
      </c>
      <c r="J125" s="6" t="s">
        <v>12</v>
      </c>
    </row>
    <row r="126" spans="1:10" ht="15.75" hidden="1" x14ac:dyDescent="0.3">
      <c r="A126" s="7"/>
      <c r="B126" s="5" t="s">
        <v>13</v>
      </c>
      <c r="C126" s="8"/>
      <c r="D126" s="8"/>
      <c r="E126" s="8"/>
      <c r="F126" s="8"/>
      <c r="G126" s="8"/>
      <c r="H126" s="8"/>
      <c r="I126" s="8"/>
      <c r="J126" s="8"/>
    </row>
    <row r="127" spans="1:10" ht="15.75" hidden="1" x14ac:dyDescent="0.3">
      <c r="A127" s="31"/>
      <c r="B127" s="5"/>
      <c r="C127" s="49"/>
      <c r="D127" s="32"/>
      <c r="E127" s="49"/>
      <c r="F127" s="49"/>
      <c r="G127" s="49"/>
      <c r="H127" s="49"/>
      <c r="I127" s="49"/>
      <c r="J127" s="49"/>
    </row>
    <row r="128" spans="1:10" ht="15.75" hidden="1" x14ac:dyDescent="0.3">
      <c r="A128" s="31"/>
      <c r="B128" s="5" t="s">
        <v>14</v>
      </c>
      <c r="C128" s="8">
        <f t="shared" ref="C128:J128" si="6">+C136+C152</f>
        <v>0</v>
      </c>
      <c r="D128" s="8">
        <f t="shared" si="6"/>
        <v>0</v>
      </c>
      <c r="E128" s="8">
        <f t="shared" si="6"/>
        <v>0</v>
      </c>
      <c r="F128" s="8">
        <f t="shared" si="6"/>
        <v>0</v>
      </c>
      <c r="G128" s="8">
        <f t="shared" si="6"/>
        <v>0</v>
      </c>
      <c r="H128" s="8">
        <f t="shared" si="6"/>
        <v>0</v>
      </c>
      <c r="I128" s="8">
        <f t="shared" si="6"/>
        <v>0</v>
      </c>
      <c r="J128" s="8">
        <f t="shared" si="6"/>
        <v>0</v>
      </c>
    </row>
    <row r="129" spans="1:10" hidden="1" x14ac:dyDescent="0.25">
      <c r="A129" s="35"/>
      <c r="B129" s="15" t="s">
        <v>15</v>
      </c>
      <c r="C129" s="27"/>
      <c r="D129" s="27"/>
      <c r="E129" s="27"/>
      <c r="F129" s="27"/>
      <c r="G129" s="27"/>
      <c r="H129" s="27"/>
      <c r="I129" s="27"/>
      <c r="J129" s="27"/>
    </row>
    <row r="130" spans="1:10" hidden="1" x14ac:dyDescent="0.25">
      <c r="A130" s="35"/>
      <c r="B130" s="15" t="s">
        <v>16</v>
      </c>
      <c r="C130" s="27"/>
      <c r="D130" s="27"/>
      <c r="E130" s="27"/>
      <c r="F130" s="27"/>
      <c r="G130" s="27"/>
      <c r="H130" s="27"/>
      <c r="I130" s="27"/>
      <c r="J130" s="27"/>
    </row>
    <row r="131" spans="1:10" hidden="1" x14ac:dyDescent="0.25">
      <c r="A131" s="35"/>
      <c r="B131" s="15" t="s">
        <v>17</v>
      </c>
      <c r="C131" s="27"/>
      <c r="D131" s="27"/>
      <c r="E131" s="27"/>
      <c r="F131" s="27"/>
      <c r="G131" s="27"/>
      <c r="H131" s="27"/>
      <c r="I131" s="27"/>
      <c r="J131" s="27"/>
    </row>
    <row r="132" spans="1:10" hidden="1" x14ac:dyDescent="0.25">
      <c r="A132" s="35"/>
      <c r="B132" s="15" t="s">
        <v>18</v>
      </c>
      <c r="C132" s="27"/>
      <c r="D132" s="27"/>
      <c r="E132" s="27"/>
      <c r="F132" s="27"/>
      <c r="G132" s="27"/>
      <c r="H132" s="27"/>
      <c r="I132" s="27"/>
      <c r="J132" s="27"/>
    </row>
    <row r="133" spans="1:10" hidden="1" x14ac:dyDescent="0.25">
      <c r="A133" s="35"/>
      <c r="B133" s="15" t="s">
        <v>20</v>
      </c>
      <c r="C133" s="27"/>
      <c r="D133" s="27"/>
      <c r="E133" s="27"/>
      <c r="F133" s="27"/>
      <c r="G133" s="27"/>
      <c r="H133" s="27"/>
      <c r="I133" s="27"/>
      <c r="J133" s="27"/>
    </row>
    <row r="134" spans="1:10" hidden="1" x14ac:dyDescent="0.25">
      <c r="A134" s="35"/>
      <c r="B134" s="15" t="s">
        <v>21</v>
      </c>
      <c r="C134" s="27"/>
      <c r="D134" s="27"/>
      <c r="E134" s="27"/>
      <c r="F134" s="27"/>
      <c r="G134" s="27"/>
      <c r="H134" s="27"/>
      <c r="I134" s="27"/>
      <c r="J134" s="27"/>
    </row>
    <row r="135" spans="1:10" hidden="1" x14ac:dyDescent="0.25">
      <c r="A135" s="35"/>
      <c r="B135" s="15" t="s">
        <v>22</v>
      </c>
      <c r="C135" s="27"/>
      <c r="D135" s="27"/>
      <c r="E135" s="27"/>
      <c r="F135" s="27"/>
      <c r="G135" s="27"/>
      <c r="H135" s="27"/>
      <c r="I135" s="27"/>
      <c r="J135" s="27"/>
    </row>
    <row r="136" spans="1:10" ht="16.5" hidden="1" thickBot="1" x14ac:dyDescent="0.35">
      <c r="A136" s="35"/>
      <c r="B136" s="17" t="s">
        <v>23</v>
      </c>
      <c r="C136" s="36">
        <f t="shared" ref="C136:J136" si="7">SUM(C129:C135)</f>
        <v>0</v>
      </c>
      <c r="D136" s="36">
        <f t="shared" si="7"/>
        <v>0</v>
      </c>
      <c r="E136" s="36">
        <f t="shared" si="7"/>
        <v>0</v>
      </c>
      <c r="F136" s="36">
        <f t="shared" si="7"/>
        <v>0</v>
      </c>
      <c r="G136" s="36">
        <f t="shared" si="7"/>
        <v>0</v>
      </c>
      <c r="H136" s="36">
        <f t="shared" si="7"/>
        <v>0</v>
      </c>
      <c r="I136" s="36">
        <f t="shared" si="7"/>
        <v>0</v>
      </c>
      <c r="J136" s="36">
        <f t="shared" si="7"/>
        <v>0</v>
      </c>
    </row>
    <row r="137" spans="1:10" ht="15.75" hidden="1" x14ac:dyDescent="0.3">
      <c r="A137" s="35"/>
      <c r="B137" s="18" t="s">
        <v>24</v>
      </c>
      <c r="C137" s="37"/>
      <c r="D137" s="37"/>
      <c r="E137" s="37"/>
      <c r="F137" s="37"/>
      <c r="G137" s="37"/>
      <c r="H137" s="37"/>
      <c r="I137" s="37"/>
      <c r="J137" s="37"/>
    </row>
    <row r="138" spans="1:10" hidden="1" x14ac:dyDescent="0.25">
      <c r="A138" s="35"/>
      <c r="B138" s="15" t="s">
        <v>25</v>
      </c>
      <c r="C138" s="27"/>
      <c r="D138" s="27"/>
      <c r="E138" s="27"/>
      <c r="F138" s="27"/>
      <c r="G138" s="27"/>
      <c r="H138" s="27"/>
      <c r="I138" s="27"/>
      <c r="J138" s="27"/>
    </row>
    <row r="139" spans="1:10" hidden="1" x14ac:dyDescent="0.25">
      <c r="A139" s="35"/>
      <c r="B139" s="15" t="s">
        <v>74</v>
      </c>
      <c r="C139" s="27"/>
      <c r="D139" s="27"/>
      <c r="E139" s="27"/>
      <c r="F139" s="27"/>
      <c r="G139" s="27"/>
      <c r="H139" s="27"/>
      <c r="I139" s="27"/>
      <c r="J139" s="27"/>
    </row>
    <row r="140" spans="1:10" hidden="1" x14ac:dyDescent="0.25">
      <c r="A140" s="35"/>
      <c r="B140" s="15" t="s">
        <v>49</v>
      </c>
      <c r="C140" s="27"/>
      <c r="D140" s="27"/>
      <c r="E140" s="27"/>
      <c r="F140" s="27"/>
      <c r="G140" s="27"/>
      <c r="H140" s="27"/>
      <c r="I140" s="27"/>
      <c r="J140" s="27"/>
    </row>
    <row r="141" spans="1:10" hidden="1" x14ac:dyDescent="0.25">
      <c r="A141" s="35"/>
      <c r="B141" s="15" t="s">
        <v>27</v>
      </c>
      <c r="C141" s="27"/>
      <c r="D141" s="27"/>
      <c r="E141" s="27"/>
      <c r="F141" s="27"/>
      <c r="G141" s="27"/>
      <c r="H141" s="27"/>
      <c r="I141" s="27"/>
      <c r="J141" s="27"/>
    </row>
    <row r="142" spans="1:10" hidden="1" x14ac:dyDescent="0.25">
      <c r="A142" s="35"/>
      <c r="B142" s="15" t="s">
        <v>28</v>
      </c>
      <c r="C142" s="27"/>
      <c r="D142" s="27"/>
      <c r="E142" s="27"/>
      <c r="F142" s="27"/>
      <c r="G142" s="27"/>
      <c r="H142" s="27"/>
      <c r="I142" s="27"/>
      <c r="J142" s="27"/>
    </row>
    <row r="143" spans="1:10" hidden="1" x14ac:dyDescent="0.25">
      <c r="A143" s="35"/>
      <c r="B143" s="15" t="s">
        <v>29</v>
      </c>
      <c r="C143" s="27"/>
      <c r="D143" s="27"/>
      <c r="E143" s="27"/>
      <c r="F143" s="27"/>
      <c r="G143" s="27"/>
      <c r="H143" s="27"/>
      <c r="I143" s="27"/>
      <c r="J143" s="27"/>
    </row>
    <row r="144" spans="1:10" hidden="1" x14ac:dyDescent="0.25">
      <c r="A144" s="35"/>
      <c r="B144" s="15" t="s">
        <v>30</v>
      </c>
      <c r="C144" s="27"/>
      <c r="D144" s="27"/>
      <c r="E144" s="27"/>
      <c r="F144" s="27"/>
      <c r="G144" s="27"/>
      <c r="H144" s="27"/>
      <c r="I144" s="27"/>
      <c r="J144" s="27"/>
    </row>
    <row r="145" spans="1:10" hidden="1" x14ac:dyDescent="0.25">
      <c r="A145" s="35"/>
      <c r="B145" s="15" t="s">
        <v>31</v>
      </c>
      <c r="C145" s="27"/>
      <c r="D145" s="27"/>
      <c r="E145" s="27"/>
      <c r="F145" s="27"/>
      <c r="G145" s="27"/>
      <c r="H145" s="27"/>
      <c r="I145" s="27"/>
      <c r="J145" s="27"/>
    </row>
    <row r="146" spans="1:10" hidden="1" x14ac:dyDescent="0.25">
      <c r="A146" s="35"/>
      <c r="B146" s="15" t="s">
        <v>33</v>
      </c>
      <c r="C146" s="27"/>
      <c r="D146" s="27"/>
      <c r="E146" s="27"/>
      <c r="F146" s="27"/>
      <c r="G146" s="27"/>
      <c r="H146" s="27"/>
      <c r="I146" s="27"/>
      <c r="J146" s="27"/>
    </row>
    <row r="147" spans="1:10" hidden="1" x14ac:dyDescent="0.25">
      <c r="A147" s="35"/>
      <c r="B147" s="15" t="s">
        <v>34</v>
      </c>
      <c r="C147" s="27"/>
      <c r="D147" s="27"/>
      <c r="E147" s="27"/>
      <c r="F147" s="27"/>
      <c r="G147" s="27"/>
      <c r="H147" s="27"/>
      <c r="I147" s="27"/>
      <c r="J147" s="27"/>
    </row>
    <row r="148" spans="1:10" hidden="1" x14ac:dyDescent="0.25">
      <c r="A148" s="35"/>
      <c r="B148" s="15" t="s">
        <v>35</v>
      </c>
      <c r="C148" s="27"/>
      <c r="D148" s="27"/>
      <c r="E148" s="27"/>
      <c r="F148" s="27"/>
      <c r="G148" s="27"/>
      <c r="H148" s="27"/>
      <c r="I148" s="27"/>
      <c r="J148" s="27"/>
    </row>
    <row r="149" spans="1:10" hidden="1" x14ac:dyDescent="0.25">
      <c r="A149" s="35"/>
      <c r="B149" s="15" t="s">
        <v>36</v>
      </c>
      <c r="C149" s="27"/>
      <c r="D149" s="27"/>
      <c r="E149" s="27"/>
      <c r="F149" s="27"/>
      <c r="G149" s="27"/>
      <c r="H149" s="27"/>
      <c r="I149" s="27"/>
      <c r="J149" s="27"/>
    </row>
    <row r="150" spans="1:10" hidden="1" x14ac:dyDescent="0.25">
      <c r="A150" s="35"/>
      <c r="B150" s="15" t="s">
        <v>37</v>
      </c>
      <c r="C150" s="27"/>
      <c r="D150" s="27"/>
      <c r="E150" s="27"/>
      <c r="F150" s="27"/>
      <c r="G150" s="27"/>
      <c r="H150" s="27"/>
      <c r="I150" s="27"/>
      <c r="J150" s="27"/>
    </row>
    <row r="151" spans="1:10" hidden="1" x14ac:dyDescent="0.25">
      <c r="A151" s="35"/>
      <c r="B151" s="15" t="s">
        <v>38</v>
      </c>
      <c r="C151" s="27"/>
      <c r="D151" s="27"/>
      <c r="E151" s="27"/>
      <c r="F151" s="27"/>
      <c r="G151" s="27"/>
      <c r="H151" s="27"/>
      <c r="I151" s="27"/>
      <c r="J151" s="27"/>
    </row>
    <row r="152" spans="1:10" ht="16.5" hidden="1" thickBot="1" x14ac:dyDescent="0.35">
      <c r="A152" s="35"/>
      <c r="B152" s="20" t="s">
        <v>39</v>
      </c>
      <c r="C152" s="36">
        <f t="shared" ref="C152:J152" si="8">SUM(C138:C151)</f>
        <v>0</v>
      </c>
      <c r="D152" s="36">
        <f t="shared" si="8"/>
        <v>0</v>
      </c>
      <c r="E152" s="36">
        <f t="shared" si="8"/>
        <v>0</v>
      </c>
      <c r="F152" s="36">
        <f t="shared" si="8"/>
        <v>0</v>
      </c>
      <c r="G152" s="36">
        <f t="shared" si="8"/>
        <v>0</v>
      </c>
      <c r="H152" s="36">
        <f t="shared" si="8"/>
        <v>0</v>
      </c>
      <c r="I152" s="36">
        <f t="shared" si="8"/>
        <v>0</v>
      </c>
      <c r="J152" s="36">
        <f t="shared" si="8"/>
        <v>0</v>
      </c>
    </row>
    <row r="153" spans="1:10" hidden="1" x14ac:dyDescent="0.25">
      <c r="D153" s="33"/>
      <c r="J153" s="52"/>
    </row>
    <row r="154" spans="1:10" hidden="1" x14ac:dyDescent="0.25">
      <c r="J154" s="29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358" t="s">
        <v>160</v>
      </c>
      <c r="D177" s="358"/>
      <c r="E177" s="358"/>
      <c r="F177" s="358"/>
    </row>
    <row r="178" spans="3:7" ht="15.75" thickBot="1" x14ac:dyDescent="0.3">
      <c r="C178" s="355" t="s">
        <v>213</v>
      </c>
      <c r="D178" s="355"/>
      <c r="E178" s="355"/>
      <c r="F178" s="355"/>
    </row>
    <row r="179" spans="3:7" ht="16.5" thickBot="1" x14ac:dyDescent="0.35">
      <c r="C179" s="211" t="s">
        <v>4</v>
      </c>
      <c r="D179" s="288" t="s">
        <v>144</v>
      </c>
      <c r="E179" s="356" t="s">
        <v>50</v>
      </c>
      <c r="F179" s="357"/>
    </row>
    <row r="180" spans="3:7" ht="15.75" x14ac:dyDescent="0.3">
      <c r="C180" s="213"/>
      <c r="D180" s="124"/>
      <c r="E180" s="125" t="s">
        <v>11</v>
      </c>
      <c r="F180" s="125" t="s">
        <v>75</v>
      </c>
    </row>
    <row r="181" spans="3:7" ht="15.75" x14ac:dyDescent="0.3">
      <c r="C181" s="122" t="s">
        <v>124</v>
      </c>
      <c r="D181" s="10" t="s">
        <v>13</v>
      </c>
      <c r="E181" s="13">
        <f>+'DICIEMBRE F-5 CONV. 38-2023'!C170</f>
        <v>0</v>
      </c>
      <c r="F181" s="13">
        <f>+'DICIEMBRE F-5 CONV. 38-2023'!D170</f>
        <v>0</v>
      </c>
      <c r="G181" s="29"/>
    </row>
    <row r="182" spans="3:7" ht="15.75" x14ac:dyDescent="0.3">
      <c r="C182" s="9"/>
      <c r="D182" s="10"/>
      <c r="E182" s="9"/>
      <c r="F182" s="11"/>
      <c r="G182" s="29"/>
    </row>
    <row r="183" spans="3:7" ht="15.75" x14ac:dyDescent="0.3">
      <c r="C183" s="9"/>
      <c r="D183" s="10" t="s">
        <v>149</v>
      </c>
      <c r="E183" s="13"/>
      <c r="F183" s="13"/>
    </row>
    <row r="184" spans="3:7" x14ac:dyDescent="0.25">
      <c r="C184" s="14">
        <v>111</v>
      </c>
      <c r="D184" s="15" t="s">
        <v>15</v>
      </c>
      <c r="E184" s="16">
        <f>+'DICIEMBRE F-5 CONV. 38-2023'!C173</f>
        <v>0</v>
      </c>
      <c r="F184" s="16">
        <v>0</v>
      </c>
      <c r="G184" s="29"/>
    </row>
    <row r="185" spans="3:7" x14ac:dyDescent="0.25">
      <c r="C185" s="14">
        <v>113</v>
      </c>
      <c r="D185" s="15" t="s">
        <v>16</v>
      </c>
      <c r="E185" s="16">
        <f>+'DICIEMBRE F-5 CONV. 38-2023'!C174</f>
        <v>0</v>
      </c>
      <c r="F185" s="16">
        <v>0</v>
      </c>
      <c r="G185" s="29"/>
    </row>
    <row r="186" spans="3:7" x14ac:dyDescent="0.25">
      <c r="C186" s="14">
        <v>122</v>
      </c>
      <c r="D186" s="15" t="s">
        <v>17</v>
      </c>
      <c r="E186" s="16">
        <f>+'DICIEMBRE F-5 CONV. 38-2023'!C175</f>
        <v>0</v>
      </c>
      <c r="F186" s="16">
        <v>0</v>
      </c>
      <c r="G186" s="29"/>
    </row>
    <row r="187" spans="3:7" x14ac:dyDescent="0.25">
      <c r="C187" s="14">
        <v>163</v>
      </c>
      <c r="D187" s="15" t="s">
        <v>18</v>
      </c>
      <c r="E187" s="16">
        <f>+'DICIEMBRE F-5 CONV. 38-2023'!C176</f>
        <v>0</v>
      </c>
      <c r="F187" s="16">
        <v>0</v>
      </c>
      <c r="G187" s="29"/>
    </row>
    <row r="188" spans="3:7" ht="27" x14ac:dyDescent="0.25">
      <c r="C188" s="14">
        <v>168</v>
      </c>
      <c r="D188" s="126" t="s">
        <v>136</v>
      </c>
      <c r="E188" s="16">
        <f>+'DICIEMBRE F-5 CONV. 38-2023'!C177</f>
        <v>0</v>
      </c>
      <c r="F188" s="16">
        <v>0</v>
      </c>
      <c r="G188" s="29"/>
    </row>
    <row r="189" spans="3:7" x14ac:dyDescent="0.25">
      <c r="C189" s="14">
        <v>169</v>
      </c>
      <c r="D189" s="15" t="s">
        <v>137</v>
      </c>
      <c r="E189" s="16">
        <f>+'DICIEMBRE F-5 CONV. 38-2023'!C178</f>
        <v>0</v>
      </c>
      <c r="F189" s="16">
        <v>0</v>
      </c>
      <c r="G189" s="29"/>
    </row>
    <row r="190" spans="3:7" x14ac:dyDescent="0.25">
      <c r="C190" s="14">
        <v>171</v>
      </c>
      <c r="D190" s="15" t="s">
        <v>138</v>
      </c>
      <c r="E190" s="16">
        <f>+'DICIEMBRE F-5 CONV. 38-2023'!C179</f>
        <v>0</v>
      </c>
      <c r="F190" s="16">
        <v>0</v>
      </c>
      <c r="G190" s="29"/>
    </row>
    <row r="191" spans="3:7" x14ac:dyDescent="0.25">
      <c r="C191" s="14">
        <v>174</v>
      </c>
      <c r="D191" s="15" t="s">
        <v>19</v>
      </c>
      <c r="E191" s="16">
        <f>+'DICIEMBRE F-5 CONV. 38-2023'!C180</f>
        <v>0</v>
      </c>
      <c r="F191" s="16">
        <v>0</v>
      </c>
      <c r="G191" s="29"/>
    </row>
    <row r="192" spans="3:7" x14ac:dyDescent="0.25">
      <c r="C192" s="14">
        <v>182</v>
      </c>
      <c r="D192" s="15" t="s">
        <v>20</v>
      </c>
      <c r="E192" s="16">
        <f>+'DICIEMBRE F-5 CONV. 38-2023'!C181</f>
        <v>0</v>
      </c>
      <c r="F192" s="16">
        <v>0</v>
      </c>
      <c r="G192" s="29"/>
    </row>
    <row r="193" spans="3:8" x14ac:dyDescent="0.25">
      <c r="C193" s="14">
        <v>197</v>
      </c>
      <c r="D193" s="15" t="s">
        <v>21</v>
      </c>
      <c r="E193" s="16">
        <f>+'DICIEMBRE F-5 CONV. 38-2023'!C182</f>
        <v>0</v>
      </c>
      <c r="F193" s="16">
        <v>0</v>
      </c>
      <c r="G193" s="29"/>
    </row>
    <row r="194" spans="3:8" x14ac:dyDescent="0.25">
      <c r="C194" s="14">
        <v>199</v>
      </c>
      <c r="D194" s="15" t="s">
        <v>22</v>
      </c>
      <c r="E194" s="16">
        <f>+'DICIEMBRE F-5 CONV. 38-2023'!C183</f>
        <v>0</v>
      </c>
      <c r="F194" s="16">
        <v>0</v>
      </c>
      <c r="G194" s="29"/>
    </row>
    <row r="195" spans="3:8" x14ac:dyDescent="0.25">
      <c r="C195" s="14">
        <v>211</v>
      </c>
      <c r="D195" s="15" t="s">
        <v>25</v>
      </c>
      <c r="E195" s="16">
        <f>+'DICIEMBRE F-5 CONV. 38-2023'!C184</f>
        <v>0</v>
      </c>
      <c r="F195" s="16">
        <v>0</v>
      </c>
      <c r="G195" s="29"/>
      <c r="H195" s="30"/>
    </row>
    <row r="196" spans="3:8" x14ac:dyDescent="0.25">
      <c r="C196" s="14">
        <v>232</v>
      </c>
      <c r="D196" s="15" t="s">
        <v>26</v>
      </c>
      <c r="E196" s="16">
        <f>+'DICIEMBRE F-5 CONV. 38-2023'!C185</f>
        <v>0</v>
      </c>
      <c r="F196" s="16">
        <v>0</v>
      </c>
      <c r="G196" s="29"/>
    </row>
    <row r="197" spans="3:8" x14ac:dyDescent="0.25">
      <c r="C197" s="14">
        <v>261</v>
      </c>
      <c r="D197" s="15" t="s">
        <v>27</v>
      </c>
      <c r="E197" s="16">
        <f>+'DICIEMBRE F-5 CONV. 38-2023'!C186</f>
        <v>0</v>
      </c>
      <c r="F197" s="16">
        <v>0</v>
      </c>
      <c r="G197" s="29"/>
    </row>
    <row r="198" spans="3:8" x14ac:dyDescent="0.25">
      <c r="C198" s="14">
        <v>262</v>
      </c>
      <c r="D198" s="15" t="s">
        <v>28</v>
      </c>
      <c r="E198" s="16">
        <f>+'DICIEMBRE F-5 CONV. 38-2023'!C187</f>
        <v>0</v>
      </c>
      <c r="F198" s="16">
        <v>0</v>
      </c>
      <c r="G198" s="29"/>
    </row>
    <row r="199" spans="3:8" x14ac:dyDescent="0.25">
      <c r="C199" s="14">
        <v>266</v>
      </c>
      <c r="D199" s="15" t="s">
        <v>29</v>
      </c>
      <c r="E199" s="16">
        <f>+'DICIEMBRE F-5 CONV. 38-2023'!C188</f>
        <v>0</v>
      </c>
      <c r="F199" s="16">
        <v>0</v>
      </c>
      <c r="G199" s="29"/>
    </row>
    <row r="200" spans="3:8" x14ac:dyDescent="0.25">
      <c r="C200" s="14">
        <v>267</v>
      </c>
      <c r="D200" s="15" t="s">
        <v>30</v>
      </c>
      <c r="E200" s="16">
        <f>+'DICIEMBRE F-5 CONV. 38-2023'!C189</f>
        <v>0</v>
      </c>
      <c r="F200" s="16">
        <v>0</v>
      </c>
      <c r="G200" s="29"/>
    </row>
    <row r="201" spans="3:8" x14ac:dyDescent="0.25">
      <c r="C201" s="14">
        <v>268</v>
      </c>
      <c r="D201" s="15" t="s">
        <v>31</v>
      </c>
      <c r="E201" s="16">
        <f>+'DICIEMBRE F-5 CONV. 38-2023'!C190</f>
        <v>0</v>
      </c>
      <c r="F201" s="16">
        <v>0</v>
      </c>
      <c r="G201" s="29"/>
    </row>
    <row r="202" spans="3:8" x14ac:dyDescent="0.25">
      <c r="C202" s="14">
        <v>269</v>
      </c>
      <c r="D202" s="15" t="s">
        <v>32</v>
      </c>
      <c r="E202" s="16">
        <f>+'DICIEMBRE F-5 CONV. 38-2023'!C191</f>
        <v>0</v>
      </c>
      <c r="F202" s="16">
        <v>0</v>
      </c>
      <c r="G202" s="29"/>
    </row>
    <row r="203" spans="3:8" x14ac:dyDescent="0.25">
      <c r="C203" s="14">
        <v>289</v>
      </c>
      <c r="D203" s="15" t="s">
        <v>33</v>
      </c>
      <c r="E203" s="16">
        <f>+'DICIEMBRE F-5 CONV. 38-2023'!C192</f>
        <v>0</v>
      </c>
      <c r="F203" s="16">
        <v>0</v>
      </c>
      <c r="G203" s="29"/>
    </row>
    <row r="204" spans="3:8" x14ac:dyDescent="0.25">
      <c r="C204" s="14">
        <v>292</v>
      </c>
      <c r="D204" s="15" t="s">
        <v>34</v>
      </c>
      <c r="E204" s="16">
        <f>+'DICIEMBRE F-5 CONV. 38-2023'!C193</f>
        <v>0</v>
      </c>
      <c r="F204" s="16">
        <v>0</v>
      </c>
      <c r="G204" s="29"/>
    </row>
    <row r="205" spans="3:8" x14ac:dyDescent="0.25">
      <c r="C205" s="14">
        <v>295</v>
      </c>
      <c r="D205" s="15" t="s">
        <v>35</v>
      </c>
      <c r="E205" s="16">
        <f>+'DICIEMBRE F-5 CONV. 38-2023'!C194</f>
        <v>0</v>
      </c>
      <c r="F205" s="16">
        <v>0</v>
      </c>
      <c r="G205" s="29"/>
    </row>
    <row r="206" spans="3:8" x14ac:dyDescent="0.25">
      <c r="C206" s="14">
        <v>297</v>
      </c>
      <c r="D206" s="15" t="s">
        <v>36</v>
      </c>
      <c r="E206" s="16">
        <f>+'DICIEMBRE F-5 CONV. 38-2023'!C195</f>
        <v>0</v>
      </c>
      <c r="F206" s="16">
        <v>0</v>
      </c>
      <c r="G206" s="29"/>
    </row>
    <row r="207" spans="3:8" x14ac:dyDescent="0.25">
      <c r="C207" s="14">
        <v>298</v>
      </c>
      <c r="D207" s="15" t="s">
        <v>37</v>
      </c>
      <c r="E207" s="16">
        <f>+'DICIEMBRE F-5 CONV. 38-2023'!C196</f>
        <v>0</v>
      </c>
      <c r="F207" s="16">
        <v>0</v>
      </c>
      <c r="G207" s="29"/>
      <c r="H207" s="29"/>
    </row>
    <row r="208" spans="3:8" x14ac:dyDescent="0.25">
      <c r="C208" s="14">
        <v>299</v>
      </c>
      <c r="D208" s="15" t="s">
        <v>38</v>
      </c>
      <c r="E208" s="16">
        <f>+'DICIEMBRE F-5 CONV. 38-2023'!C197</f>
        <v>0</v>
      </c>
      <c r="F208" s="16">
        <v>0</v>
      </c>
      <c r="G208" s="29"/>
      <c r="H208" s="29"/>
    </row>
    <row r="209" spans="2:7" x14ac:dyDescent="0.25">
      <c r="C209" s="14">
        <v>323</v>
      </c>
      <c r="D209" s="15" t="s">
        <v>40</v>
      </c>
      <c r="E209" s="16">
        <f>+'DICIEMBRE F-5 CONV. 38-2023'!C198</f>
        <v>15000000</v>
      </c>
      <c r="F209" s="16">
        <f>13606265.7+649995+743734.3</f>
        <v>14999995</v>
      </c>
      <c r="G209" s="271"/>
    </row>
    <row r="210" spans="2:7" ht="15.75" x14ac:dyDescent="0.3">
      <c r="C210" s="21"/>
      <c r="D210" s="214" t="s">
        <v>151</v>
      </c>
      <c r="E210" s="55">
        <f>SUM(E184:E209)</f>
        <v>15000000</v>
      </c>
      <c r="F210" s="55">
        <f>SUM(F184:F209)</f>
        <v>14999995</v>
      </c>
      <c r="G210" s="29"/>
    </row>
    <row r="211" spans="2:7" ht="15.75" x14ac:dyDescent="0.3">
      <c r="C211" s="21"/>
      <c r="D211" s="10" t="s">
        <v>52</v>
      </c>
      <c r="E211" s="13">
        <f>E210+E181</f>
        <v>15000000</v>
      </c>
      <c r="F211" s="13">
        <f>+F210+F181</f>
        <v>14999995</v>
      </c>
      <c r="G211" s="29"/>
    </row>
    <row r="212" spans="2:7" ht="15.75" x14ac:dyDescent="0.3">
      <c r="B212" s="28"/>
      <c r="C212" s="29"/>
      <c r="D212" s="313" t="s">
        <v>210</v>
      </c>
      <c r="E212" s="314"/>
      <c r="F212" s="311">
        <f>+E211-F211</f>
        <v>5</v>
      </c>
      <c r="G212" s="28"/>
    </row>
    <row r="213" spans="2:7" ht="16.5" thickBot="1" x14ac:dyDescent="0.35">
      <c r="B213" s="28"/>
      <c r="C213" s="29"/>
      <c r="D213" s="313" t="s">
        <v>211</v>
      </c>
      <c r="E213" s="315">
        <f>+E211</f>
        <v>15000000</v>
      </c>
      <c r="F213" s="315">
        <f>+F212+F211</f>
        <v>15000000</v>
      </c>
    </row>
    <row r="214" spans="2:7" ht="15.75" thickTop="1" x14ac:dyDescent="0.25"/>
    <row r="239" spans="2:10" x14ac:dyDescent="0.25">
      <c r="B239" s="46" t="s">
        <v>53</v>
      </c>
      <c r="D239" s="133" t="s">
        <v>79</v>
      </c>
      <c r="E239" s="133"/>
      <c r="F239" s="133"/>
      <c r="G239" s="28" t="s">
        <v>76</v>
      </c>
      <c r="H239" t="s">
        <v>80</v>
      </c>
    </row>
    <row r="240" spans="2:10" x14ac:dyDescent="0.25">
      <c r="D240" s="349" t="s">
        <v>81</v>
      </c>
      <c r="E240" s="349"/>
      <c r="F240" s="349"/>
      <c r="G240" s="28"/>
      <c r="H240" s="28" t="s">
        <v>156</v>
      </c>
      <c r="J240" s="28"/>
    </row>
    <row r="241" spans="2:10" x14ac:dyDescent="0.25">
      <c r="D241" s="349" t="s">
        <v>82</v>
      </c>
      <c r="E241" s="349"/>
      <c r="F241" s="349"/>
      <c r="G241" s="28"/>
      <c r="H241" s="28" t="s">
        <v>157</v>
      </c>
      <c r="J241" s="28"/>
    </row>
    <row r="242" spans="2:10" ht="9" customHeight="1" x14ac:dyDescent="0.25">
      <c r="D242" s="47"/>
      <c r="E242" s="47"/>
      <c r="H242" s="28"/>
      <c r="I242" s="28"/>
      <c r="J242" s="28"/>
    </row>
    <row r="243" spans="2:10" x14ac:dyDescent="0.25">
      <c r="B243" s="46" t="s">
        <v>58</v>
      </c>
      <c r="D243" s="28" t="s">
        <v>212</v>
      </c>
      <c r="H243" s="48"/>
      <c r="I243" s="48"/>
      <c r="J243" s="48"/>
    </row>
    <row r="245" spans="2:10" x14ac:dyDescent="0.25">
      <c r="D245" s="28"/>
    </row>
  </sheetData>
  <mergeCells count="28">
    <mergeCell ref="C74:D74"/>
    <mergeCell ref="E74:F74"/>
    <mergeCell ref="G74:H74"/>
    <mergeCell ref="I74:J74"/>
    <mergeCell ref="I8:J8"/>
    <mergeCell ref="A10:J10"/>
    <mergeCell ref="A11:J11"/>
    <mergeCell ref="A12:J12"/>
    <mergeCell ref="A14:J14"/>
    <mergeCell ref="C15:D15"/>
    <mergeCell ref="E15:F15"/>
    <mergeCell ref="G15:H15"/>
    <mergeCell ref="I15:J15"/>
    <mergeCell ref="A46:J46"/>
    <mergeCell ref="C47:D47"/>
    <mergeCell ref="E47:F47"/>
    <mergeCell ref="A60:B60"/>
    <mergeCell ref="A73:J73"/>
    <mergeCell ref="C178:F178"/>
    <mergeCell ref="E179:F179"/>
    <mergeCell ref="D240:F240"/>
    <mergeCell ref="D241:F241"/>
    <mergeCell ref="A123:J123"/>
    <mergeCell ref="C124:D124"/>
    <mergeCell ref="E124:F124"/>
    <mergeCell ref="G124:H124"/>
    <mergeCell ref="I124:J124"/>
    <mergeCell ref="C177:F177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2"/>
  <sheetViews>
    <sheetView topLeftCell="A31" workbookViewId="0">
      <selection activeCell="D198" sqref="D198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</cols>
  <sheetData>
    <row r="2" spans="1:27" x14ac:dyDescent="0.25">
      <c r="F2" s="58"/>
    </row>
    <row r="6" spans="1:27" ht="15.75" thickBot="1" x14ac:dyDescent="0.3"/>
    <row r="7" spans="1:27" ht="16.5" thickBot="1" x14ac:dyDescent="0.3">
      <c r="B7" s="360" t="s">
        <v>0</v>
      </c>
      <c r="C7" s="361"/>
      <c r="J7" s="142" t="s">
        <v>162</v>
      </c>
    </row>
    <row r="8" spans="1:27" ht="15.75" x14ac:dyDescent="0.25">
      <c r="J8" s="143"/>
    </row>
    <row r="9" spans="1:27" x14ac:dyDescent="0.25">
      <c r="A9" s="334" t="s">
        <v>1</v>
      </c>
      <c r="B9" s="334"/>
      <c r="C9" s="334"/>
      <c r="D9" s="334"/>
      <c r="E9" s="334"/>
      <c r="F9" s="334"/>
      <c r="G9" s="334"/>
      <c r="H9" s="334"/>
      <c r="I9" s="334"/>
      <c r="J9" s="334"/>
      <c r="K9" s="334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  <c r="AA9" s="130"/>
    </row>
    <row r="10" spans="1:27" x14ac:dyDescent="0.25">
      <c r="A10" s="334" t="s">
        <v>2</v>
      </c>
      <c r="B10" s="334"/>
      <c r="C10" s="334"/>
      <c r="D10" s="334"/>
      <c r="E10" s="334"/>
      <c r="F10" s="334"/>
      <c r="G10" s="334"/>
      <c r="H10" s="334"/>
      <c r="I10" s="334"/>
      <c r="J10" s="334"/>
      <c r="K10" s="334"/>
      <c r="L10" s="130"/>
      <c r="M10" s="130"/>
      <c r="N10" s="130"/>
      <c r="O10" s="130"/>
      <c r="P10" s="130"/>
      <c r="Q10" s="130"/>
      <c r="R10" s="130"/>
      <c r="S10" s="130"/>
      <c r="T10" s="130"/>
      <c r="U10" s="130"/>
      <c r="V10" s="130"/>
      <c r="W10" s="130"/>
      <c r="X10" s="130"/>
      <c r="Y10" s="130"/>
      <c r="Z10" s="130"/>
      <c r="AA10" s="130"/>
    </row>
    <row r="11" spans="1:27" x14ac:dyDescent="0.25">
      <c r="A11" s="334" t="s">
        <v>163</v>
      </c>
      <c r="B11" s="334"/>
      <c r="C11" s="334"/>
      <c r="D11" s="334"/>
      <c r="E11" s="334"/>
      <c r="F11" s="334"/>
      <c r="G11" s="334"/>
      <c r="H11" s="334"/>
      <c r="I11" s="334"/>
      <c r="J11" s="334"/>
      <c r="K11" s="334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  <c r="X11" s="130"/>
      <c r="Y11" s="130"/>
      <c r="Z11" s="130"/>
      <c r="AA11" s="130"/>
    </row>
    <row r="12" spans="1:27" x14ac:dyDescent="0.25">
      <c r="A12" s="362" t="s">
        <v>139</v>
      </c>
      <c r="B12" s="362"/>
      <c r="C12" s="362"/>
      <c r="D12" s="362"/>
      <c r="E12" s="362"/>
      <c r="F12" s="362"/>
      <c r="G12" s="362"/>
      <c r="H12" s="362"/>
      <c r="I12" s="362"/>
      <c r="J12" s="362"/>
      <c r="K12" s="362"/>
    </row>
    <row r="14" spans="1:27" ht="15" customHeight="1" x14ac:dyDescent="0.25">
      <c r="A14" s="363" t="s">
        <v>164</v>
      </c>
      <c r="B14" s="363"/>
      <c r="C14" s="363"/>
      <c r="D14" s="363"/>
      <c r="E14" s="363"/>
      <c r="F14" s="363"/>
      <c r="G14" s="363"/>
      <c r="H14" s="363"/>
      <c r="I14" s="363"/>
      <c r="J14" s="363"/>
      <c r="K14" s="363"/>
      <c r="L14" s="59"/>
      <c r="M14" s="60"/>
    </row>
    <row r="15" spans="1:27" ht="9" customHeight="1" x14ac:dyDescent="0.25">
      <c r="A15" s="60"/>
      <c r="B15" s="60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</row>
    <row r="16" spans="1:27" x14ac:dyDescent="0.25">
      <c r="A16" s="364" t="s">
        <v>165</v>
      </c>
      <c r="B16" s="366" t="s">
        <v>84</v>
      </c>
      <c r="C16" s="366"/>
      <c r="D16" s="359" t="s">
        <v>85</v>
      </c>
      <c r="E16" s="359"/>
      <c r="F16" s="359" t="s">
        <v>86</v>
      </c>
      <c r="G16" s="359"/>
      <c r="H16" s="366" t="s">
        <v>87</v>
      </c>
      <c r="I16" s="366"/>
      <c r="J16" s="359" t="s">
        <v>88</v>
      </c>
      <c r="K16" s="359"/>
    </row>
    <row r="17" spans="1:13" x14ac:dyDescent="0.25">
      <c r="A17" s="365"/>
      <c r="B17" s="61" t="s">
        <v>166</v>
      </c>
      <c r="C17" s="290" t="s">
        <v>90</v>
      </c>
      <c r="D17" s="61" t="s">
        <v>166</v>
      </c>
      <c r="E17" s="290" t="s">
        <v>90</v>
      </c>
      <c r="F17" s="61" t="s">
        <v>166</v>
      </c>
      <c r="G17" s="290" t="s">
        <v>90</v>
      </c>
      <c r="H17" s="61" t="s">
        <v>166</v>
      </c>
      <c r="I17" s="290" t="s">
        <v>90</v>
      </c>
      <c r="J17" s="61" t="s">
        <v>166</v>
      </c>
      <c r="K17" s="290" t="s">
        <v>90</v>
      </c>
      <c r="L17" s="62"/>
      <c r="M17" s="62"/>
    </row>
    <row r="18" spans="1:13" x14ac:dyDescent="0.25">
      <c r="A18" s="63" t="s">
        <v>66</v>
      </c>
      <c r="B18" s="64">
        <v>0</v>
      </c>
      <c r="C18" s="64">
        <v>0</v>
      </c>
      <c r="D18" s="64">
        <v>0</v>
      </c>
      <c r="E18" s="64">
        <v>0</v>
      </c>
      <c r="F18" s="64">
        <v>0</v>
      </c>
      <c r="G18" s="64">
        <v>0</v>
      </c>
      <c r="H18" s="64">
        <v>0</v>
      </c>
      <c r="I18" s="64">
        <v>0</v>
      </c>
      <c r="J18" s="66">
        <f t="shared" ref="J18:K20" si="0">+B18+D18+F18+H18</f>
        <v>0</v>
      </c>
      <c r="K18" s="66">
        <f t="shared" si="0"/>
        <v>0</v>
      </c>
      <c r="L18" s="67"/>
      <c r="M18" s="67"/>
    </row>
    <row r="19" spans="1:13" x14ac:dyDescent="0.25">
      <c r="A19" s="63" t="s">
        <v>167</v>
      </c>
      <c r="B19" s="64">
        <v>0</v>
      </c>
      <c r="C19" s="64">
        <v>0</v>
      </c>
      <c r="D19" s="64">
        <v>0</v>
      </c>
      <c r="E19" s="64">
        <v>0</v>
      </c>
      <c r="F19" s="64">
        <v>0</v>
      </c>
      <c r="G19" s="64">
        <v>0</v>
      </c>
      <c r="H19" s="64">
        <v>0</v>
      </c>
      <c r="I19" s="64">
        <v>0</v>
      </c>
      <c r="J19" s="66">
        <f t="shared" si="0"/>
        <v>0</v>
      </c>
      <c r="K19" s="66">
        <f t="shared" si="0"/>
        <v>0</v>
      </c>
      <c r="L19" s="67"/>
      <c r="M19" s="67"/>
    </row>
    <row r="20" spans="1:13" ht="15.75" hidden="1" x14ac:dyDescent="0.3">
      <c r="A20" s="63" t="s">
        <v>91</v>
      </c>
      <c r="B20" s="16"/>
      <c r="C20" s="68"/>
      <c r="D20" s="16"/>
      <c r="E20" s="13"/>
      <c r="F20" s="16"/>
      <c r="G20" s="68"/>
      <c r="H20" s="16"/>
      <c r="I20" s="64"/>
      <c r="J20" s="66">
        <f t="shared" si="0"/>
        <v>0</v>
      </c>
      <c r="K20" s="66">
        <f t="shared" si="0"/>
        <v>0</v>
      </c>
      <c r="L20" s="67"/>
      <c r="M20" s="67"/>
    </row>
    <row r="21" spans="1:13" x14ac:dyDescent="0.25">
      <c r="A21" s="63" t="s">
        <v>92</v>
      </c>
      <c r="B21" s="25">
        <f t="shared" ref="B21:K21" si="1">SUM(B18:B20)</f>
        <v>0</v>
      </c>
      <c r="C21" s="25">
        <f t="shared" si="1"/>
        <v>0</v>
      </c>
      <c r="D21" s="25">
        <f t="shared" si="1"/>
        <v>0</v>
      </c>
      <c r="E21" s="25">
        <f t="shared" si="1"/>
        <v>0</v>
      </c>
      <c r="F21" s="25">
        <f t="shared" si="1"/>
        <v>0</v>
      </c>
      <c r="G21" s="25">
        <f t="shared" si="1"/>
        <v>0</v>
      </c>
      <c r="H21" s="25">
        <f t="shared" si="1"/>
        <v>0</v>
      </c>
      <c r="I21" s="25">
        <f t="shared" si="1"/>
        <v>0</v>
      </c>
      <c r="J21" s="25">
        <f t="shared" si="1"/>
        <v>0</v>
      </c>
      <c r="K21" s="25">
        <f t="shared" si="1"/>
        <v>0</v>
      </c>
      <c r="L21" s="70"/>
      <c r="M21" s="67"/>
    </row>
    <row r="22" spans="1:13" x14ac:dyDescent="0.25">
      <c r="A22" s="22"/>
      <c r="B22" s="71"/>
      <c r="C22" s="72"/>
      <c r="D22" s="72"/>
      <c r="E22" s="72"/>
      <c r="F22" s="72"/>
      <c r="G22" s="72"/>
      <c r="H22" s="72"/>
      <c r="I22" s="72"/>
      <c r="J22" s="73"/>
      <c r="K22" s="72"/>
      <c r="L22" s="74"/>
      <c r="M22" s="144"/>
    </row>
    <row r="23" spans="1:13" ht="15" customHeight="1" x14ac:dyDescent="0.25">
      <c r="A23" s="363" t="s">
        <v>168</v>
      </c>
      <c r="B23" s="363"/>
      <c r="C23" s="363"/>
      <c r="D23" s="363"/>
      <c r="E23" s="363"/>
      <c r="F23" s="363"/>
      <c r="G23" s="363"/>
      <c r="H23" s="363"/>
      <c r="I23" s="363"/>
      <c r="J23" s="363"/>
      <c r="K23" s="363"/>
      <c r="L23" s="75"/>
      <c r="M23" s="292"/>
    </row>
    <row r="24" spans="1:13" ht="15" customHeight="1" x14ac:dyDescent="0.25">
      <c r="A24" s="79"/>
      <c r="B24" s="79"/>
      <c r="C24" s="79"/>
      <c r="D24" s="79"/>
      <c r="E24" s="79"/>
      <c r="F24" s="79"/>
      <c r="G24" s="79"/>
      <c r="H24" s="79"/>
      <c r="I24" s="79"/>
      <c r="J24" s="79"/>
      <c r="K24" s="79"/>
      <c r="L24" s="75"/>
      <c r="M24" s="292"/>
    </row>
    <row r="25" spans="1:13" ht="15" customHeight="1" x14ac:dyDescent="0.25">
      <c r="A25" s="364" t="s">
        <v>165</v>
      </c>
      <c r="B25" s="367" t="s">
        <v>93</v>
      </c>
      <c r="C25" s="367"/>
      <c r="D25" s="368" t="s">
        <v>94</v>
      </c>
      <c r="E25" s="368"/>
      <c r="F25" s="368" t="s">
        <v>63</v>
      </c>
      <c r="G25" s="368"/>
      <c r="H25" s="367" t="s">
        <v>64</v>
      </c>
      <c r="I25" s="367"/>
      <c r="J25" s="368" t="s">
        <v>88</v>
      </c>
      <c r="K25" s="368"/>
      <c r="L25" s="75"/>
      <c r="M25" s="292"/>
    </row>
    <row r="26" spans="1:13" ht="15" customHeight="1" x14ac:dyDescent="0.25">
      <c r="A26" s="365"/>
      <c r="B26" s="61" t="s">
        <v>166</v>
      </c>
      <c r="C26" s="290" t="s">
        <v>90</v>
      </c>
      <c r="D26" s="61" t="s">
        <v>166</v>
      </c>
      <c r="E26" s="290" t="s">
        <v>90</v>
      </c>
      <c r="F26" s="61" t="s">
        <v>166</v>
      </c>
      <c r="G26" s="290" t="s">
        <v>90</v>
      </c>
      <c r="H26" s="61" t="s">
        <v>166</v>
      </c>
      <c r="I26" s="290" t="s">
        <v>90</v>
      </c>
      <c r="J26" s="61" t="s">
        <v>166</v>
      </c>
      <c r="K26" s="290" t="s">
        <v>90</v>
      </c>
      <c r="L26" s="75"/>
      <c r="M26" s="292"/>
    </row>
    <row r="27" spans="1:13" ht="15" customHeight="1" x14ac:dyDescent="0.25">
      <c r="A27" s="63" t="s">
        <v>66</v>
      </c>
      <c r="B27" s="64">
        <v>0</v>
      </c>
      <c r="C27" s="64">
        <v>0</v>
      </c>
      <c r="D27" s="64">
        <v>0</v>
      </c>
      <c r="E27" s="64">
        <v>0</v>
      </c>
      <c r="F27" s="64">
        <v>0</v>
      </c>
      <c r="G27" s="64">
        <v>0</v>
      </c>
      <c r="H27" s="64">
        <v>0</v>
      </c>
      <c r="I27" s="64">
        <v>0</v>
      </c>
      <c r="J27" s="66">
        <f>+B27+D27+F27+H27</f>
        <v>0</v>
      </c>
      <c r="K27" s="66">
        <f>+C27+E27+G27+I27</f>
        <v>0</v>
      </c>
      <c r="L27" s="75"/>
      <c r="M27" s="292"/>
    </row>
    <row r="28" spans="1:13" ht="15" customHeight="1" x14ac:dyDescent="0.25">
      <c r="A28" s="63" t="s">
        <v>167</v>
      </c>
      <c r="B28" s="64">
        <v>0</v>
      </c>
      <c r="C28" s="64">
        <v>0</v>
      </c>
      <c r="D28" s="64">
        <v>0</v>
      </c>
      <c r="E28" s="64">
        <v>0</v>
      </c>
      <c r="F28" s="64">
        <v>0</v>
      </c>
      <c r="G28" s="64">
        <v>0</v>
      </c>
      <c r="H28" s="64">
        <v>0</v>
      </c>
      <c r="I28" s="64">
        <v>0</v>
      </c>
      <c r="J28" s="66">
        <f>+B28+D28+F28+H28</f>
        <v>0</v>
      </c>
      <c r="K28" s="66">
        <f>+C28+E28+G28+I28</f>
        <v>0</v>
      </c>
      <c r="L28" s="75"/>
      <c r="M28" s="292"/>
    </row>
    <row r="29" spans="1:13" ht="15" customHeight="1" x14ac:dyDescent="0.25">
      <c r="A29" s="63" t="s">
        <v>92</v>
      </c>
      <c r="B29" s="25">
        <f t="shared" ref="B29:K29" si="2">SUM(B27:B28)</f>
        <v>0</v>
      </c>
      <c r="C29" s="25">
        <f t="shared" si="2"/>
        <v>0</v>
      </c>
      <c r="D29" s="25">
        <f t="shared" si="2"/>
        <v>0</v>
      </c>
      <c r="E29" s="25">
        <f t="shared" si="2"/>
        <v>0</v>
      </c>
      <c r="F29" s="25">
        <f t="shared" si="2"/>
        <v>0</v>
      </c>
      <c r="G29" s="25">
        <f t="shared" si="2"/>
        <v>0</v>
      </c>
      <c r="H29" s="25">
        <f t="shared" si="2"/>
        <v>0</v>
      </c>
      <c r="I29" s="25">
        <f t="shared" si="2"/>
        <v>0</v>
      </c>
      <c r="J29" s="69">
        <f t="shared" si="2"/>
        <v>0</v>
      </c>
      <c r="K29" s="69">
        <f t="shared" si="2"/>
        <v>0</v>
      </c>
      <c r="L29" s="75"/>
      <c r="M29" s="292"/>
    </row>
    <row r="30" spans="1:13" ht="15" customHeight="1" x14ac:dyDescent="0.25">
      <c r="A30" s="76"/>
      <c r="B30" s="77"/>
      <c r="C30" s="77"/>
      <c r="D30" s="77"/>
      <c r="E30" s="77"/>
      <c r="F30" s="77"/>
      <c r="G30" s="77"/>
      <c r="H30" s="77"/>
      <c r="I30" s="77"/>
      <c r="J30" s="78"/>
      <c r="K30" s="78"/>
      <c r="L30" s="75"/>
      <c r="M30" s="292"/>
    </row>
    <row r="31" spans="1:13" ht="15" customHeight="1" x14ac:dyDescent="0.25">
      <c r="A31" s="76"/>
      <c r="B31" s="77"/>
      <c r="C31" s="77"/>
      <c r="D31" s="77"/>
      <c r="E31" s="77"/>
      <c r="F31" s="77"/>
      <c r="G31" s="77"/>
      <c r="H31" s="77"/>
      <c r="I31" s="77"/>
      <c r="J31" s="78"/>
      <c r="K31" s="78"/>
      <c r="L31" s="75"/>
      <c r="M31" s="292"/>
    </row>
    <row r="32" spans="1:13" ht="15" customHeight="1" x14ac:dyDescent="0.25">
      <c r="A32" s="363" t="s">
        <v>169</v>
      </c>
      <c r="B32" s="363"/>
      <c r="C32" s="363"/>
      <c r="D32" s="363"/>
      <c r="E32" s="363"/>
      <c r="F32" s="363"/>
      <c r="G32" s="363"/>
      <c r="H32" s="363"/>
      <c r="I32" s="363"/>
      <c r="J32" s="363"/>
      <c r="K32" s="363"/>
      <c r="L32" s="75"/>
      <c r="M32" s="292"/>
    </row>
    <row r="33" spans="1:13" ht="9" customHeight="1" x14ac:dyDescent="0.25">
      <c r="A33" s="79"/>
      <c r="B33" s="79"/>
      <c r="C33" s="79"/>
      <c r="D33" s="79"/>
      <c r="E33" s="79"/>
      <c r="F33" s="79"/>
      <c r="G33" s="79"/>
      <c r="H33" s="79"/>
      <c r="I33" s="79"/>
      <c r="J33" s="79"/>
      <c r="K33" s="79"/>
      <c r="L33" s="75"/>
      <c r="M33" s="292"/>
    </row>
    <row r="34" spans="1:13" ht="15" customHeight="1" x14ac:dyDescent="0.25">
      <c r="A34" s="364" t="s">
        <v>165</v>
      </c>
      <c r="B34" s="367" t="s">
        <v>65</v>
      </c>
      <c r="C34" s="367"/>
      <c r="D34" s="368" t="s">
        <v>95</v>
      </c>
      <c r="E34" s="368"/>
      <c r="F34" s="368" t="s">
        <v>96</v>
      </c>
      <c r="G34" s="368"/>
      <c r="H34" s="367" t="s">
        <v>97</v>
      </c>
      <c r="I34" s="367"/>
      <c r="J34" s="368" t="s">
        <v>88</v>
      </c>
      <c r="K34" s="368"/>
      <c r="L34" s="75"/>
      <c r="M34" s="292"/>
    </row>
    <row r="35" spans="1:13" ht="15" customHeight="1" x14ac:dyDescent="0.25">
      <c r="A35" s="365"/>
      <c r="B35" s="61" t="s">
        <v>166</v>
      </c>
      <c r="C35" s="290" t="s">
        <v>90</v>
      </c>
      <c r="D35" s="61" t="s">
        <v>166</v>
      </c>
      <c r="E35" s="290" t="s">
        <v>90</v>
      </c>
      <c r="F35" s="61" t="s">
        <v>166</v>
      </c>
      <c r="G35" s="290" t="s">
        <v>90</v>
      </c>
      <c r="H35" s="61" t="s">
        <v>166</v>
      </c>
      <c r="I35" s="290" t="s">
        <v>90</v>
      </c>
      <c r="J35" s="61" t="s">
        <v>166</v>
      </c>
      <c r="K35" s="290" t="s">
        <v>90</v>
      </c>
      <c r="L35" s="75"/>
      <c r="M35" s="292"/>
    </row>
    <row r="36" spans="1:13" ht="15" customHeight="1" x14ac:dyDescent="0.25">
      <c r="A36" s="63" t="s">
        <v>66</v>
      </c>
      <c r="B36" s="65">
        <v>0</v>
      </c>
      <c r="C36" s="65">
        <v>0</v>
      </c>
      <c r="D36" s="65">
        <v>0</v>
      </c>
      <c r="E36" s="65">
        <v>0</v>
      </c>
      <c r="F36" s="65">
        <v>0</v>
      </c>
      <c r="G36" s="16">
        <v>0</v>
      </c>
      <c r="H36" s="65"/>
      <c r="I36" s="16"/>
      <c r="J36" s="66">
        <f>+B36+D36+F36+H36</f>
        <v>0</v>
      </c>
      <c r="K36" s="66">
        <f>+C36+E36+G36+I36</f>
        <v>0</v>
      </c>
      <c r="L36" s="75"/>
      <c r="M36" s="292"/>
    </row>
    <row r="37" spans="1:13" ht="15" customHeight="1" x14ac:dyDescent="0.25">
      <c r="A37" s="63" t="s">
        <v>167</v>
      </c>
      <c r="B37" s="65">
        <v>0</v>
      </c>
      <c r="C37" s="65">
        <v>0</v>
      </c>
      <c r="D37" s="65">
        <v>15000000</v>
      </c>
      <c r="E37" s="65">
        <v>0</v>
      </c>
      <c r="F37" s="16">
        <v>0</v>
      </c>
      <c r="G37" s="16">
        <v>0</v>
      </c>
      <c r="H37" s="16"/>
      <c r="I37" s="16">
        <v>14999995</v>
      </c>
      <c r="J37" s="66">
        <f>+B37+D37+F37+H37</f>
        <v>15000000</v>
      </c>
      <c r="K37" s="66">
        <f>+C37+E37+G37+I37</f>
        <v>14999995</v>
      </c>
      <c r="L37" s="75"/>
      <c r="M37" s="292"/>
    </row>
    <row r="38" spans="1:13" ht="15" customHeight="1" x14ac:dyDescent="0.25">
      <c r="A38" s="63" t="s">
        <v>92</v>
      </c>
      <c r="B38" s="25">
        <f t="shared" ref="B38:K38" si="3">SUM(B36:B37)</f>
        <v>0</v>
      </c>
      <c r="C38" s="25">
        <f t="shared" si="3"/>
        <v>0</v>
      </c>
      <c r="D38" s="25">
        <f t="shared" si="3"/>
        <v>15000000</v>
      </c>
      <c r="E38" s="25">
        <f t="shared" si="3"/>
        <v>0</v>
      </c>
      <c r="F38" s="25">
        <f t="shared" si="3"/>
        <v>0</v>
      </c>
      <c r="G38" s="25">
        <f t="shared" si="3"/>
        <v>0</v>
      </c>
      <c r="H38" s="25">
        <f t="shared" si="3"/>
        <v>0</v>
      </c>
      <c r="I38" s="25">
        <f t="shared" si="3"/>
        <v>14999995</v>
      </c>
      <c r="J38" s="69">
        <f t="shared" si="3"/>
        <v>15000000</v>
      </c>
      <c r="K38" s="69">
        <f t="shared" si="3"/>
        <v>14999995</v>
      </c>
      <c r="L38" s="75"/>
      <c r="M38" s="292"/>
    </row>
    <row r="39" spans="1:13" ht="15" customHeight="1" x14ac:dyDescent="0.25">
      <c r="A39" s="80"/>
      <c r="B39" s="81"/>
      <c r="C39" s="81"/>
      <c r="D39" s="81"/>
      <c r="E39" s="81"/>
      <c r="F39" s="81"/>
      <c r="G39" s="81"/>
      <c r="H39" s="81"/>
      <c r="I39" s="81"/>
      <c r="J39" s="82"/>
      <c r="K39" s="82"/>
      <c r="L39" s="75"/>
      <c r="M39" s="292"/>
    </row>
    <row r="40" spans="1:13" ht="15" customHeight="1" x14ac:dyDescent="0.25">
      <c r="A40" s="83" t="s">
        <v>170</v>
      </c>
      <c r="B40" s="70"/>
      <c r="C40" s="67"/>
      <c r="D40" s="67"/>
      <c r="E40" s="67"/>
      <c r="F40" s="67"/>
      <c r="G40" s="67"/>
      <c r="H40" s="67"/>
      <c r="I40" s="67"/>
      <c r="J40" s="67"/>
      <c r="K40" s="67"/>
      <c r="L40" s="75"/>
      <c r="M40" s="292"/>
    </row>
    <row r="41" spans="1:13" ht="15" customHeight="1" x14ac:dyDescent="0.25">
      <c r="A41" s="369" t="s">
        <v>83</v>
      </c>
      <c r="B41" s="366" t="s">
        <v>171</v>
      </c>
      <c r="C41" s="366"/>
      <c r="D41" s="67"/>
      <c r="E41" s="67"/>
      <c r="F41" s="67"/>
      <c r="G41" s="67"/>
      <c r="H41" s="67"/>
      <c r="I41" s="67"/>
      <c r="J41" s="67"/>
      <c r="K41" s="67"/>
      <c r="L41" s="75"/>
      <c r="M41" s="292"/>
    </row>
    <row r="42" spans="1:13" ht="15" customHeight="1" x14ac:dyDescent="0.25">
      <c r="A42" s="370"/>
      <c r="B42" s="61" t="s">
        <v>89</v>
      </c>
      <c r="C42" s="290" t="s">
        <v>90</v>
      </c>
      <c r="D42" s="67"/>
      <c r="E42" s="67"/>
      <c r="F42" s="67"/>
      <c r="G42" s="67"/>
      <c r="H42" s="67"/>
      <c r="I42" s="67"/>
      <c r="J42" s="67"/>
      <c r="K42" s="67"/>
      <c r="L42" s="75"/>
      <c r="M42" s="292"/>
    </row>
    <row r="43" spans="1:13" ht="15" customHeight="1" x14ac:dyDescent="0.25">
      <c r="A43" s="84" t="s">
        <v>66</v>
      </c>
      <c r="B43" s="85">
        <f>+J18+J27+J36</f>
        <v>0</v>
      </c>
      <c r="C43" s="85">
        <f>+K18+K27+K36</f>
        <v>0</v>
      </c>
      <c r="D43" s="67"/>
      <c r="E43" s="67"/>
      <c r="F43" s="67"/>
      <c r="G43" s="67"/>
      <c r="H43" s="67"/>
      <c r="I43" s="67"/>
      <c r="J43" s="67"/>
      <c r="K43" s="67"/>
      <c r="L43" s="75"/>
      <c r="M43" s="292"/>
    </row>
    <row r="44" spans="1:13" ht="15" customHeight="1" x14ac:dyDescent="0.25">
      <c r="A44" s="63" t="s">
        <v>167</v>
      </c>
      <c r="B44" s="85">
        <f>+J19+J28+J37</f>
        <v>15000000</v>
      </c>
      <c r="C44" s="85">
        <f>+K19+K28+K37</f>
        <v>14999995</v>
      </c>
      <c r="D44" s="67"/>
      <c r="E44" s="67"/>
      <c r="F44" s="67"/>
      <c r="G44" s="67"/>
      <c r="H44" s="67"/>
      <c r="I44" s="67"/>
      <c r="J44" s="67"/>
      <c r="K44" s="67"/>
      <c r="L44" s="75"/>
      <c r="M44" s="292"/>
    </row>
    <row r="45" spans="1:13" ht="15" customHeight="1" thickBot="1" x14ac:dyDescent="0.3">
      <c r="A45" s="84" t="s">
        <v>92</v>
      </c>
      <c r="B45" s="215">
        <f>SUM(B43:B44)</f>
        <v>15000000</v>
      </c>
      <c r="C45" s="216">
        <f>SUM(C43:C44)</f>
        <v>14999995</v>
      </c>
      <c r="D45" s="67"/>
      <c r="E45" s="67"/>
      <c r="F45" s="67"/>
      <c r="G45" s="67"/>
      <c r="H45" s="67"/>
      <c r="I45" s="67"/>
      <c r="J45" s="67"/>
      <c r="K45" s="67"/>
      <c r="L45" s="75"/>
      <c r="M45" s="292"/>
    </row>
    <row r="46" spans="1:13" ht="15.75" thickTop="1" x14ac:dyDescent="0.25">
      <c r="A46" s="317" t="s">
        <v>210</v>
      </c>
      <c r="B46" s="326"/>
      <c r="C46" s="327">
        <f>+B45-C45</f>
        <v>5</v>
      </c>
      <c r="D46" s="67"/>
      <c r="E46" s="67"/>
      <c r="F46" s="67"/>
      <c r="G46" s="67"/>
      <c r="H46" s="67"/>
      <c r="I46" s="67"/>
      <c r="J46" s="67"/>
      <c r="K46" s="67"/>
      <c r="L46" s="75"/>
      <c r="M46" s="292"/>
    </row>
    <row r="47" spans="1:13" ht="15.75" thickBot="1" x14ac:dyDescent="0.3">
      <c r="A47" s="328" t="s">
        <v>211</v>
      </c>
      <c r="B47" s="329">
        <f>+B45</f>
        <v>15000000</v>
      </c>
      <c r="C47" s="330">
        <f>+C46+C45</f>
        <v>15000000</v>
      </c>
    </row>
    <row r="48" spans="1:13" ht="15.75" thickTop="1" x14ac:dyDescent="0.25"/>
    <row r="69" spans="1:11" x14ac:dyDescent="0.25">
      <c r="A69" s="46" t="s">
        <v>53</v>
      </c>
      <c r="C69" s="133" t="s">
        <v>79</v>
      </c>
      <c r="D69" s="133"/>
      <c r="E69" s="133"/>
      <c r="F69" s="28" t="s">
        <v>76</v>
      </c>
      <c r="H69" t="s">
        <v>59</v>
      </c>
    </row>
    <row r="70" spans="1:11" x14ac:dyDescent="0.25">
      <c r="C70" s="349" t="s">
        <v>77</v>
      </c>
      <c r="D70" s="349"/>
      <c r="E70" s="349"/>
      <c r="F70" s="28"/>
      <c r="G70" s="28"/>
      <c r="H70" s="28" t="s">
        <v>156</v>
      </c>
      <c r="I70" s="28"/>
      <c r="J70" s="28"/>
      <c r="K70" s="28"/>
    </row>
    <row r="71" spans="1:11" x14ac:dyDescent="0.25">
      <c r="C71" s="349" t="s">
        <v>98</v>
      </c>
      <c r="D71" s="349"/>
      <c r="E71" s="349"/>
      <c r="F71" s="28"/>
      <c r="G71" s="28"/>
      <c r="H71" s="28" t="s">
        <v>157</v>
      </c>
      <c r="I71" s="28"/>
      <c r="J71" s="28"/>
      <c r="K71" s="28"/>
    </row>
    <row r="72" spans="1:11" x14ac:dyDescent="0.25">
      <c r="A72" s="46" t="s">
        <v>58</v>
      </c>
      <c r="C72" s="28" t="s">
        <v>212</v>
      </c>
      <c r="G72" s="48"/>
      <c r="H72" s="48"/>
      <c r="I72" s="48"/>
    </row>
  </sheetData>
  <mergeCells count="30">
    <mergeCell ref="J16:K16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  <mergeCell ref="A23:K23"/>
    <mergeCell ref="A25:A26"/>
    <mergeCell ref="B25:C25"/>
    <mergeCell ref="D25:E25"/>
    <mergeCell ref="F25:G25"/>
    <mergeCell ref="H25:I25"/>
    <mergeCell ref="J25:K25"/>
    <mergeCell ref="A41:A42"/>
    <mergeCell ref="B41:C41"/>
    <mergeCell ref="C70:E70"/>
    <mergeCell ref="C71:E71"/>
    <mergeCell ref="A32:K32"/>
    <mergeCell ref="A34:A35"/>
    <mergeCell ref="B34:C34"/>
    <mergeCell ref="D34:E34"/>
    <mergeCell ref="F34:G34"/>
    <mergeCell ref="H34:I34"/>
    <mergeCell ref="J34:K34"/>
  </mergeCells>
  <hyperlinks>
    <hyperlink ref="A12" r:id="rId1"/>
  </hyperlinks>
  <pageMargins left="0" right="0" top="0.21" bottom="0.74803149606299213" header="0" footer="0.31496062992125984"/>
  <pageSetup scale="80" orientation="landscape" r:id="rId2"/>
  <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0"/>
  <sheetViews>
    <sheetView topLeftCell="A89" workbookViewId="0">
      <selection activeCell="D116" sqref="D116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337"/>
      <c r="C2" s="337"/>
      <c r="L2" s="145" t="s">
        <v>172</v>
      </c>
    </row>
    <row r="3" spans="1:12" ht="18.75" x14ac:dyDescent="0.3">
      <c r="H3" s="88"/>
      <c r="I3" s="88"/>
      <c r="J3" s="88"/>
      <c r="L3" s="127"/>
    </row>
    <row r="4" spans="1:12" x14ac:dyDescent="0.25">
      <c r="A4" s="334"/>
      <c r="B4" s="334"/>
      <c r="C4" s="334"/>
      <c r="D4" s="334"/>
      <c r="E4" s="334"/>
      <c r="F4" s="334"/>
      <c r="G4" s="334"/>
      <c r="H4" s="334"/>
      <c r="I4" s="334"/>
      <c r="J4" s="334"/>
      <c r="K4" s="334"/>
      <c r="L4" s="334"/>
    </row>
    <row r="5" spans="1:12" x14ac:dyDescent="0.25">
      <c r="A5" s="170"/>
      <c r="B5" s="170"/>
      <c r="C5" s="170"/>
      <c r="D5" s="170"/>
      <c r="E5" s="170"/>
      <c r="F5" s="170"/>
      <c r="G5" s="170"/>
      <c r="H5" s="170"/>
      <c r="I5" s="170"/>
      <c r="J5" s="170"/>
      <c r="K5" s="170"/>
      <c r="L5" s="170"/>
    </row>
    <row r="6" spans="1:12" x14ac:dyDescent="0.25">
      <c r="A6" s="333" t="s">
        <v>1</v>
      </c>
      <c r="B6" s="333"/>
      <c r="C6" s="333"/>
      <c r="D6" s="333"/>
      <c r="E6" s="333"/>
      <c r="F6" s="333"/>
      <c r="G6" s="333"/>
      <c r="H6" s="333"/>
      <c r="I6" s="333"/>
      <c r="J6" s="333"/>
      <c r="K6" s="333"/>
      <c r="L6" s="333"/>
    </row>
    <row r="7" spans="1:12" x14ac:dyDescent="0.25">
      <c r="A7" s="334" t="s">
        <v>2</v>
      </c>
      <c r="B7" s="334"/>
      <c r="C7" s="334"/>
      <c r="D7" s="334"/>
      <c r="E7" s="334"/>
      <c r="F7" s="334"/>
      <c r="G7" s="334"/>
      <c r="H7" s="334"/>
      <c r="I7" s="334"/>
      <c r="J7" s="334"/>
      <c r="K7" s="334"/>
      <c r="L7" s="334"/>
    </row>
    <row r="8" spans="1:12" x14ac:dyDescent="0.25">
      <c r="A8" s="335" t="s">
        <v>3</v>
      </c>
      <c r="B8" s="334"/>
      <c r="C8" s="334"/>
      <c r="D8" s="334"/>
      <c r="E8" s="334"/>
      <c r="F8" s="334"/>
      <c r="G8" s="334"/>
      <c r="H8" s="334"/>
      <c r="I8" s="334"/>
      <c r="J8" s="334"/>
      <c r="K8" s="334"/>
      <c r="L8" s="334"/>
    </row>
    <row r="10" spans="1:12" ht="15.75" customHeight="1" thickBot="1" x14ac:dyDescent="0.3">
      <c r="A10" s="133"/>
      <c r="B10" s="382" t="s">
        <v>140</v>
      </c>
      <c r="C10" s="382"/>
      <c r="D10" s="382"/>
      <c r="E10" s="382"/>
      <c r="F10" s="382"/>
      <c r="G10" s="382"/>
      <c r="H10" s="382"/>
      <c r="I10" s="382"/>
      <c r="J10" s="382"/>
      <c r="K10" s="382"/>
      <c r="L10" s="382"/>
    </row>
    <row r="11" spans="1:12" x14ac:dyDescent="0.25">
      <c r="A11" s="387" t="s">
        <v>4</v>
      </c>
      <c r="B11" s="389" t="s">
        <v>173</v>
      </c>
      <c r="C11" s="391" t="s">
        <v>84</v>
      </c>
      <c r="D11" s="391"/>
      <c r="E11" s="383" t="s">
        <v>85</v>
      </c>
      <c r="F11" s="383"/>
      <c r="G11" s="383" t="s">
        <v>86</v>
      </c>
      <c r="H11" s="383"/>
      <c r="I11" s="383" t="s">
        <v>87</v>
      </c>
      <c r="J11" s="383"/>
      <c r="K11" s="383" t="s">
        <v>119</v>
      </c>
      <c r="L11" s="384"/>
    </row>
    <row r="12" spans="1:12" ht="15.75" thickBot="1" x14ac:dyDescent="0.3">
      <c r="A12" s="388"/>
      <c r="B12" s="390"/>
      <c r="C12" s="89" t="s">
        <v>99</v>
      </c>
      <c r="D12" s="89" t="s">
        <v>90</v>
      </c>
      <c r="E12" s="89" t="s">
        <v>99</v>
      </c>
      <c r="F12" s="89" t="s">
        <v>90</v>
      </c>
      <c r="G12" s="89" t="s">
        <v>99</v>
      </c>
      <c r="H12" s="89" t="s">
        <v>90</v>
      </c>
      <c r="I12" s="89" t="s">
        <v>99</v>
      </c>
      <c r="J12" s="89" t="s">
        <v>90</v>
      </c>
      <c r="K12" s="89" t="s">
        <v>99</v>
      </c>
      <c r="L12" s="90" t="s">
        <v>90</v>
      </c>
    </row>
    <row r="13" spans="1:12" x14ac:dyDescent="0.25">
      <c r="A13" s="91">
        <v>1</v>
      </c>
      <c r="B13" s="92" t="s">
        <v>100</v>
      </c>
      <c r="C13" s="93">
        <v>7</v>
      </c>
      <c r="D13" s="93">
        <v>10</v>
      </c>
      <c r="E13" s="93">
        <v>14</v>
      </c>
      <c r="F13" s="93">
        <v>18</v>
      </c>
      <c r="G13" s="93">
        <v>15</v>
      </c>
      <c r="H13" s="93">
        <v>21</v>
      </c>
      <c r="I13" s="93">
        <v>13</v>
      </c>
      <c r="J13" s="93">
        <v>12</v>
      </c>
      <c r="K13" s="93">
        <f>+C13+E13+G13+I13</f>
        <v>49</v>
      </c>
      <c r="L13" s="94">
        <f>+D13+F13+H13+J13</f>
        <v>61</v>
      </c>
    </row>
    <row r="14" spans="1:12" x14ac:dyDescent="0.25">
      <c r="A14" s="95">
        <v>2</v>
      </c>
      <c r="B14" s="96" t="s">
        <v>101</v>
      </c>
      <c r="C14" s="93">
        <v>7</v>
      </c>
      <c r="D14" s="93">
        <v>9</v>
      </c>
      <c r="E14" s="93">
        <v>15</v>
      </c>
      <c r="F14" s="93">
        <v>15</v>
      </c>
      <c r="G14" s="93">
        <v>16</v>
      </c>
      <c r="H14" s="93">
        <v>16</v>
      </c>
      <c r="I14" s="93">
        <v>16</v>
      </c>
      <c r="J14" s="93">
        <v>14</v>
      </c>
      <c r="K14" s="93">
        <f t="shared" ref="K14:L28" si="0">+C14+E14+G14+I14</f>
        <v>54</v>
      </c>
      <c r="L14" s="94">
        <f t="shared" si="0"/>
        <v>54</v>
      </c>
    </row>
    <row r="15" spans="1:12" x14ac:dyDescent="0.25">
      <c r="A15" s="95">
        <v>3</v>
      </c>
      <c r="B15" s="96" t="s">
        <v>102</v>
      </c>
      <c r="C15" s="93">
        <v>42</v>
      </c>
      <c r="D15" s="93">
        <v>92</v>
      </c>
      <c r="E15" s="93">
        <v>93</v>
      </c>
      <c r="F15" s="93">
        <v>88</v>
      </c>
      <c r="G15" s="93">
        <v>94</v>
      </c>
      <c r="H15" s="93">
        <v>100</v>
      </c>
      <c r="I15" s="93">
        <v>92</v>
      </c>
      <c r="J15" s="93">
        <v>75</v>
      </c>
      <c r="K15" s="93">
        <f t="shared" si="0"/>
        <v>321</v>
      </c>
      <c r="L15" s="94">
        <f t="shared" si="0"/>
        <v>355</v>
      </c>
    </row>
    <row r="16" spans="1:12" x14ac:dyDescent="0.25">
      <c r="A16" s="95">
        <v>4</v>
      </c>
      <c r="B16" s="96" t="s">
        <v>103</v>
      </c>
      <c r="C16" s="93">
        <v>6</v>
      </c>
      <c r="D16" s="93">
        <v>14</v>
      </c>
      <c r="E16" s="93">
        <v>15</v>
      </c>
      <c r="F16" s="93">
        <v>16</v>
      </c>
      <c r="G16" s="93">
        <v>15</v>
      </c>
      <c r="H16" s="93">
        <v>17</v>
      </c>
      <c r="I16" s="93">
        <v>15</v>
      </c>
      <c r="J16" s="93">
        <v>8</v>
      </c>
      <c r="K16" s="93">
        <f t="shared" si="0"/>
        <v>51</v>
      </c>
      <c r="L16" s="94">
        <f t="shared" si="0"/>
        <v>55</v>
      </c>
    </row>
    <row r="17" spans="1:14" x14ac:dyDescent="0.25">
      <c r="A17" s="95">
        <v>5</v>
      </c>
      <c r="B17" s="96" t="s">
        <v>104</v>
      </c>
      <c r="C17" s="93">
        <v>195</v>
      </c>
      <c r="D17" s="93">
        <v>468</v>
      </c>
      <c r="E17" s="93">
        <v>428</v>
      </c>
      <c r="F17" s="93">
        <v>503</v>
      </c>
      <c r="G17" s="93">
        <v>428</v>
      </c>
      <c r="H17" s="93">
        <v>606</v>
      </c>
      <c r="I17" s="93">
        <v>428</v>
      </c>
      <c r="J17" s="93">
        <v>478</v>
      </c>
      <c r="K17" s="93">
        <f t="shared" si="0"/>
        <v>1479</v>
      </c>
      <c r="L17" s="94">
        <f t="shared" si="0"/>
        <v>2055</v>
      </c>
    </row>
    <row r="18" spans="1:14" x14ac:dyDescent="0.25">
      <c r="A18" s="95">
        <v>6</v>
      </c>
      <c r="B18" s="96" t="s">
        <v>105</v>
      </c>
      <c r="C18" s="93">
        <v>167</v>
      </c>
      <c r="D18" s="93">
        <v>419</v>
      </c>
      <c r="E18" s="93">
        <v>367</v>
      </c>
      <c r="F18" s="93">
        <v>382</v>
      </c>
      <c r="G18" s="93">
        <v>367</v>
      </c>
      <c r="H18" s="93">
        <v>423</v>
      </c>
      <c r="I18" s="93">
        <v>363</v>
      </c>
      <c r="J18" s="93">
        <v>280</v>
      </c>
      <c r="K18" s="93">
        <f t="shared" si="0"/>
        <v>1264</v>
      </c>
      <c r="L18" s="94">
        <f t="shared" si="0"/>
        <v>1504</v>
      </c>
    </row>
    <row r="19" spans="1:14" x14ac:dyDescent="0.25">
      <c r="A19" s="95">
        <v>7</v>
      </c>
      <c r="B19" s="96" t="s">
        <v>106</v>
      </c>
      <c r="C19" s="93">
        <v>64</v>
      </c>
      <c r="D19" s="93">
        <v>133</v>
      </c>
      <c r="E19" s="93">
        <v>137</v>
      </c>
      <c r="F19" s="93">
        <v>136</v>
      </c>
      <c r="G19" s="93">
        <v>138</v>
      </c>
      <c r="H19" s="93">
        <v>144</v>
      </c>
      <c r="I19" s="93">
        <v>136</v>
      </c>
      <c r="J19" s="93">
        <v>120</v>
      </c>
      <c r="K19" s="93">
        <f t="shared" si="0"/>
        <v>475</v>
      </c>
      <c r="L19" s="94">
        <f t="shared" si="0"/>
        <v>533</v>
      </c>
    </row>
    <row r="20" spans="1:14" x14ac:dyDescent="0.25">
      <c r="A20" s="95">
        <v>8</v>
      </c>
      <c r="B20" s="96" t="s">
        <v>107</v>
      </c>
      <c r="C20" s="93">
        <v>75</v>
      </c>
      <c r="D20" s="93">
        <v>184</v>
      </c>
      <c r="E20" s="93">
        <v>165</v>
      </c>
      <c r="F20" s="93">
        <v>160</v>
      </c>
      <c r="G20" s="93">
        <v>165</v>
      </c>
      <c r="H20" s="93">
        <v>163</v>
      </c>
      <c r="I20" s="93">
        <v>165</v>
      </c>
      <c r="J20" s="93">
        <v>102</v>
      </c>
      <c r="K20" s="93">
        <f t="shared" si="0"/>
        <v>570</v>
      </c>
      <c r="L20" s="94">
        <f t="shared" si="0"/>
        <v>609</v>
      </c>
    </row>
    <row r="21" spans="1:14" x14ac:dyDescent="0.25">
      <c r="A21" s="95">
        <v>9</v>
      </c>
      <c r="B21" s="96" t="s">
        <v>108</v>
      </c>
      <c r="C21" s="93">
        <v>482</v>
      </c>
      <c r="D21" s="93">
        <v>1075</v>
      </c>
      <c r="E21" s="93">
        <v>1059</v>
      </c>
      <c r="F21" s="93">
        <v>1078</v>
      </c>
      <c r="G21" s="93">
        <v>1059</v>
      </c>
      <c r="H21" s="93">
        <v>1250</v>
      </c>
      <c r="I21" s="93">
        <v>1059</v>
      </c>
      <c r="J21" s="93">
        <v>884</v>
      </c>
      <c r="K21" s="93">
        <f t="shared" si="0"/>
        <v>3659</v>
      </c>
      <c r="L21" s="94">
        <f t="shared" si="0"/>
        <v>4287</v>
      </c>
    </row>
    <row r="22" spans="1:14" x14ac:dyDescent="0.25">
      <c r="A22" s="95">
        <v>10</v>
      </c>
      <c r="B22" s="96" t="s">
        <v>109</v>
      </c>
      <c r="C22" s="93">
        <v>230</v>
      </c>
      <c r="D22" s="93">
        <v>505</v>
      </c>
      <c r="E22" s="93">
        <v>506</v>
      </c>
      <c r="F22" s="93">
        <v>440</v>
      </c>
      <c r="G22" s="93">
        <v>506</v>
      </c>
      <c r="H22" s="93">
        <v>447</v>
      </c>
      <c r="I22" s="93">
        <v>501</v>
      </c>
      <c r="J22" s="93">
        <v>343</v>
      </c>
      <c r="K22" s="93">
        <f t="shared" si="0"/>
        <v>1743</v>
      </c>
      <c r="L22" s="94">
        <f t="shared" si="0"/>
        <v>1735</v>
      </c>
    </row>
    <row r="23" spans="1:14" x14ac:dyDescent="0.25">
      <c r="A23" s="95">
        <v>11</v>
      </c>
      <c r="B23" s="96" t="s">
        <v>110</v>
      </c>
      <c r="C23" s="93">
        <v>22</v>
      </c>
      <c r="D23" s="93">
        <v>47</v>
      </c>
      <c r="E23" s="93">
        <v>47</v>
      </c>
      <c r="F23" s="93">
        <v>45</v>
      </c>
      <c r="G23" s="93">
        <v>47</v>
      </c>
      <c r="H23" s="93">
        <v>43</v>
      </c>
      <c r="I23" s="93">
        <v>43</v>
      </c>
      <c r="J23" s="93">
        <v>27</v>
      </c>
      <c r="K23" s="93">
        <f t="shared" si="0"/>
        <v>159</v>
      </c>
      <c r="L23" s="94">
        <f t="shared" si="0"/>
        <v>162</v>
      </c>
    </row>
    <row r="24" spans="1:14" ht="24" x14ac:dyDescent="0.25">
      <c r="A24" s="95">
        <v>12</v>
      </c>
      <c r="B24" s="96" t="s">
        <v>111</v>
      </c>
      <c r="C24" s="93">
        <v>7</v>
      </c>
      <c r="D24" s="93">
        <v>20</v>
      </c>
      <c r="E24" s="93">
        <v>20</v>
      </c>
      <c r="F24" s="93">
        <v>20</v>
      </c>
      <c r="G24" s="93">
        <v>20</v>
      </c>
      <c r="H24" s="93">
        <v>34</v>
      </c>
      <c r="I24" s="93">
        <v>16</v>
      </c>
      <c r="J24" s="93">
        <v>21</v>
      </c>
      <c r="K24" s="93">
        <f t="shared" si="0"/>
        <v>63</v>
      </c>
      <c r="L24" s="94">
        <f t="shared" si="0"/>
        <v>95</v>
      </c>
    </row>
    <row r="25" spans="1:14" x14ac:dyDescent="0.25">
      <c r="A25" s="95">
        <v>13</v>
      </c>
      <c r="B25" s="97" t="s">
        <v>112</v>
      </c>
      <c r="C25" s="93">
        <v>38</v>
      </c>
      <c r="D25" s="93">
        <v>63</v>
      </c>
      <c r="E25" s="93">
        <v>83</v>
      </c>
      <c r="F25" s="93">
        <v>72</v>
      </c>
      <c r="G25" s="93">
        <v>83</v>
      </c>
      <c r="H25" s="93">
        <v>85</v>
      </c>
      <c r="I25" s="93">
        <v>77</v>
      </c>
      <c r="J25" s="93">
        <v>58</v>
      </c>
      <c r="K25" s="93">
        <f t="shared" si="0"/>
        <v>281</v>
      </c>
      <c r="L25" s="94">
        <f t="shared" si="0"/>
        <v>278</v>
      </c>
    </row>
    <row r="26" spans="1:14" x14ac:dyDescent="0.25">
      <c r="A26" s="95">
        <v>14</v>
      </c>
      <c r="B26" s="97" t="s">
        <v>113</v>
      </c>
      <c r="C26" s="93">
        <v>1</v>
      </c>
      <c r="D26" s="93">
        <v>6</v>
      </c>
      <c r="E26" s="93">
        <v>2</v>
      </c>
      <c r="F26" s="93">
        <v>2</v>
      </c>
      <c r="G26" s="93">
        <v>2</v>
      </c>
      <c r="H26" s="93">
        <v>2</v>
      </c>
      <c r="I26" s="93">
        <v>2</v>
      </c>
      <c r="J26" s="93">
        <v>4</v>
      </c>
      <c r="K26" s="93">
        <f t="shared" si="0"/>
        <v>7</v>
      </c>
      <c r="L26" s="94">
        <f t="shared" si="0"/>
        <v>14</v>
      </c>
    </row>
    <row r="27" spans="1:14" x14ac:dyDescent="0.25">
      <c r="A27" s="95">
        <v>15</v>
      </c>
      <c r="B27" s="97" t="s">
        <v>114</v>
      </c>
      <c r="C27" s="93">
        <v>20</v>
      </c>
      <c r="D27" s="93">
        <v>64</v>
      </c>
      <c r="E27" s="93">
        <v>43</v>
      </c>
      <c r="F27" s="93">
        <v>59</v>
      </c>
      <c r="G27" s="93">
        <v>43</v>
      </c>
      <c r="H27" s="93">
        <v>66</v>
      </c>
      <c r="I27" s="93">
        <v>38</v>
      </c>
      <c r="J27" s="93">
        <v>45</v>
      </c>
      <c r="K27" s="93">
        <f t="shared" si="0"/>
        <v>144</v>
      </c>
      <c r="L27" s="94">
        <f t="shared" si="0"/>
        <v>234</v>
      </c>
    </row>
    <row r="28" spans="1:14" ht="15.75" thickBot="1" x14ac:dyDescent="0.3">
      <c r="A28" s="95">
        <v>16</v>
      </c>
      <c r="B28" s="97" t="s">
        <v>174</v>
      </c>
      <c r="C28" s="93">
        <v>5</v>
      </c>
      <c r="D28" s="93">
        <v>0</v>
      </c>
      <c r="E28" s="93">
        <v>8</v>
      </c>
      <c r="F28" s="93">
        <v>0</v>
      </c>
      <c r="G28" s="93">
        <v>8</v>
      </c>
      <c r="H28" s="93">
        <v>0</v>
      </c>
      <c r="I28" s="93">
        <v>7</v>
      </c>
      <c r="J28" s="93">
        <v>0</v>
      </c>
      <c r="K28" s="93">
        <f t="shared" si="0"/>
        <v>28</v>
      </c>
      <c r="L28" s="94">
        <f t="shared" si="0"/>
        <v>0</v>
      </c>
    </row>
    <row r="29" spans="1:14" ht="15.75" thickBot="1" x14ac:dyDescent="0.3">
      <c r="A29" s="385" t="s">
        <v>175</v>
      </c>
      <c r="B29" s="386"/>
      <c r="C29" s="217">
        <f t="shared" ref="C29:H29" si="1">SUM(C13:C28)</f>
        <v>1368</v>
      </c>
      <c r="D29" s="217">
        <f t="shared" si="1"/>
        <v>3109</v>
      </c>
      <c r="E29" s="217">
        <f>SUM(E13:E28)</f>
        <v>3002</v>
      </c>
      <c r="F29" s="217">
        <f t="shared" si="1"/>
        <v>3034</v>
      </c>
      <c r="G29" s="217">
        <f>SUM(G13:G28)</f>
        <v>3006</v>
      </c>
      <c r="H29" s="217">
        <f t="shared" si="1"/>
        <v>3417</v>
      </c>
      <c r="I29" s="217">
        <f>SUM(I13:I28)</f>
        <v>2971</v>
      </c>
      <c r="J29" s="217">
        <f>SUM(J13:J28)</f>
        <v>2471</v>
      </c>
      <c r="K29" s="217">
        <f>SUM(K13:K28)</f>
        <v>10347</v>
      </c>
      <c r="L29" s="218">
        <f>SUM(L13:L28)</f>
        <v>12031</v>
      </c>
    </row>
    <row r="30" spans="1:14" x14ac:dyDescent="0.25">
      <c r="A30" s="146"/>
      <c r="B30" s="83"/>
      <c r="C30" s="70"/>
      <c r="D30" s="67"/>
      <c r="E30" s="67"/>
      <c r="F30" s="67"/>
      <c r="G30" s="67"/>
      <c r="H30" s="67"/>
      <c r="I30" s="67"/>
      <c r="J30" s="67"/>
      <c r="K30" s="67"/>
      <c r="L30" s="67"/>
    </row>
    <row r="31" spans="1:14" ht="15.75" customHeight="1" thickBot="1" x14ac:dyDescent="0.3">
      <c r="A31" s="133"/>
      <c r="B31" s="382" t="s">
        <v>176</v>
      </c>
      <c r="C31" s="382"/>
      <c r="D31" s="382"/>
      <c r="E31" s="382"/>
      <c r="F31" s="382"/>
      <c r="G31" s="382"/>
      <c r="H31" s="382"/>
      <c r="I31" s="382"/>
      <c r="J31" s="382"/>
      <c r="K31" s="382"/>
      <c r="L31" s="382"/>
    </row>
    <row r="32" spans="1:14" x14ac:dyDescent="0.25">
      <c r="A32" s="387" t="s">
        <v>4</v>
      </c>
      <c r="B32" s="389" t="s">
        <v>173</v>
      </c>
      <c r="C32" s="391" t="s">
        <v>93</v>
      </c>
      <c r="D32" s="391"/>
      <c r="E32" s="383" t="s">
        <v>94</v>
      </c>
      <c r="F32" s="383"/>
      <c r="G32" s="383" t="s">
        <v>63</v>
      </c>
      <c r="H32" s="383"/>
      <c r="I32" s="383" t="s">
        <v>64</v>
      </c>
      <c r="J32" s="383"/>
      <c r="K32" s="383" t="s">
        <v>88</v>
      </c>
      <c r="L32" s="384"/>
      <c r="M32" s="383" t="s">
        <v>135</v>
      </c>
      <c r="N32" s="384"/>
    </row>
    <row r="33" spans="1:14" ht="15.75" thickBot="1" x14ac:dyDescent="0.3">
      <c r="A33" s="388"/>
      <c r="B33" s="390"/>
      <c r="C33" s="89" t="s">
        <v>99</v>
      </c>
      <c r="D33" s="89" t="s">
        <v>90</v>
      </c>
      <c r="E33" s="89" t="s">
        <v>99</v>
      </c>
      <c r="F33" s="89" t="s">
        <v>90</v>
      </c>
      <c r="G33" s="89" t="s">
        <v>99</v>
      </c>
      <c r="H33" s="89" t="s">
        <v>90</v>
      </c>
      <c r="I33" s="89" t="s">
        <v>99</v>
      </c>
      <c r="J33" s="89" t="s">
        <v>90</v>
      </c>
      <c r="K33" s="89" t="s">
        <v>99</v>
      </c>
      <c r="L33" s="90" t="s">
        <v>90</v>
      </c>
      <c r="M33" s="89" t="s">
        <v>99</v>
      </c>
      <c r="N33" s="90" t="s">
        <v>90</v>
      </c>
    </row>
    <row r="34" spans="1:14" x14ac:dyDescent="0.25">
      <c r="A34" s="91">
        <v>1</v>
      </c>
      <c r="B34" s="92" t="s">
        <v>100</v>
      </c>
      <c r="C34" s="93">
        <v>15</v>
      </c>
      <c r="D34" s="93">
        <v>17</v>
      </c>
      <c r="E34" s="93">
        <v>15</v>
      </c>
      <c r="F34" s="93">
        <v>14</v>
      </c>
      <c r="G34" s="93">
        <v>15</v>
      </c>
      <c r="H34" s="93">
        <v>16</v>
      </c>
      <c r="I34" s="93">
        <v>15</v>
      </c>
      <c r="J34" s="93">
        <v>16</v>
      </c>
      <c r="K34" s="93">
        <f>+C34+E34+G34+I34</f>
        <v>60</v>
      </c>
      <c r="L34" s="94">
        <f>+D34+F34+H34+J34</f>
        <v>63</v>
      </c>
      <c r="M34" s="93">
        <f t="shared" ref="M34:N49" si="2">+K34+K13</f>
        <v>109</v>
      </c>
      <c r="N34" s="94">
        <f t="shared" si="2"/>
        <v>124</v>
      </c>
    </row>
    <row r="35" spans="1:14" x14ac:dyDescent="0.25">
      <c r="A35" s="95">
        <v>2</v>
      </c>
      <c r="B35" s="96" t="s">
        <v>101</v>
      </c>
      <c r="C35" s="93">
        <v>16</v>
      </c>
      <c r="D35" s="93">
        <v>21</v>
      </c>
      <c r="E35" s="93">
        <v>16</v>
      </c>
      <c r="F35" s="93">
        <v>14</v>
      </c>
      <c r="G35" s="93">
        <v>16</v>
      </c>
      <c r="H35" s="93">
        <v>16</v>
      </c>
      <c r="I35" s="93">
        <v>16</v>
      </c>
      <c r="J35" s="93">
        <v>21</v>
      </c>
      <c r="K35" s="93">
        <f t="shared" ref="K35:L49" si="3">+C35+E35+G35+I35</f>
        <v>64</v>
      </c>
      <c r="L35" s="94">
        <f t="shared" si="3"/>
        <v>72</v>
      </c>
      <c r="M35" s="93">
        <f t="shared" si="2"/>
        <v>118</v>
      </c>
      <c r="N35" s="94">
        <f t="shared" si="2"/>
        <v>126</v>
      </c>
    </row>
    <row r="36" spans="1:14" x14ac:dyDescent="0.25">
      <c r="A36" s="95">
        <v>3</v>
      </c>
      <c r="B36" s="96" t="s">
        <v>102</v>
      </c>
      <c r="C36" s="93">
        <v>94</v>
      </c>
      <c r="D36" s="93">
        <v>85</v>
      </c>
      <c r="E36" s="93">
        <v>94</v>
      </c>
      <c r="F36" s="93">
        <v>66</v>
      </c>
      <c r="G36" s="93">
        <v>94</v>
      </c>
      <c r="H36" s="93">
        <v>83</v>
      </c>
      <c r="I36" s="93">
        <v>94</v>
      </c>
      <c r="J36" s="93">
        <v>70</v>
      </c>
      <c r="K36" s="93">
        <f t="shared" si="3"/>
        <v>376</v>
      </c>
      <c r="L36" s="94">
        <f t="shared" si="3"/>
        <v>304</v>
      </c>
      <c r="M36" s="93">
        <f t="shared" si="2"/>
        <v>697</v>
      </c>
      <c r="N36" s="94">
        <f t="shared" si="2"/>
        <v>659</v>
      </c>
    </row>
    <row r="37" spans="1:14" x14ac:dyDescent="0.25">
      <c r="A37" s="95">
        <v>4</v>
      </c>
      <c r="B37" s="96" t="s">
        <v>103</v>
      </c>
      <c r="C37" s="93">
        <v>15</v>
      </c>
      <c r="D37" s="93">
        <v>10</v>
      </c>
      <c r="E37" s="93">
        <v>15</v>
      </c>
      <c r="F37" s="93">
        <v>11</v>
      </c>
      <c r="G37" s="93">
        <v>15</v>
      </c>
      <c r="H37" s="93">
        <v>15</v>
      </c>
      <c r="I37" s="93">
        <v>15</v>
      </c>
      <c r="J37" s="93">
        <v>19</v>
      </c>
      <c r="K37" s="93">
        <f t="shared" si="3"/>
        <v>60</v>
      </c>
      <c r="L37" s="94">
        <f t="shared" si="3"/>
        <v>55</v>
      </c>
      <c r="M37" s="93">
        <f t="shared" si="2"/>
        <v>111</v>
      </c>
      <c r="N37" s="94">
        <f t="shared" si="2"/>
        <v>110</v>
      </c>
    </row>
    <row r="38" spans="1:14" x14ac:dyDescent="0.25">
      <c r="A38" s="95">
        <v>5</v>
      </c>
      <c r="B38" s="96" t="s">
        <v>104</v>
      </c>
      <c r="C38" s="93">
        <v>428</v>
      </c>
      <c r="D38" s="93">
        <v>449</v>
      </c>
      <c r="E38" s="93">
        <v>428</v>
      </c>
      <c r="F38" s="93">
        <v>507</v>
      </c>
      <c r="G38" s="93">
        <v>428</v>
      </c>
      <c r="H38" s="93">
        <v>454</v>
      </c>
      <c r="I38" s="93">
        <v>428</v>
      </c>
      <c r="J38" s="93">
        <v>487</v>
      </c>
      <c r="K38" s="93">
        <f t="shared" si="3"/>
        <v>1712</v>
      </c>
      <c r="L38" s="94">
        <f t="shared" si="3"/>
        <v>1897</v>
      </c>
      <c r="M38" s="93">
        <f t="shared" si="2"/>
        <v>3191</v>
      </c>
      <c r="N38" s="94">
        <f t="shared" si="2"/>
        <v>3952</v>
      </c>
    </row>
    <row r="39" spans="1:14" x14ac:dyDescent="0.25">
      <c r="A39" s="95">
        <v>6</v>
      </c>
      <c r="B39" s="96" t="s">
        <v>105</v>
      </c>
      <c r="C39" s="93">
        <v>367</v>
      </c>
      <c r="D39" s="93">
        <v>420</v>
      </c>
      <c r="E39" s="93">
        <v>367</v>
      </c>
      <c r="F39" s="93">
        <v>421</v>
      </c>
      <c r="G39" s="93">
        <v>367</v>
      </c>
      <c r="H39" s="93">
        <v>398</v>
      </c>
      <c r="I39" s="93">
        <v>367</v>
      </c>
      <c r="J39" s="93">
        <v>406</v>
      </c>
      <c r="K39" s="93">
        <f t="shared" si="3"/>
        <v>1468</v>
      </c>
      <c r="L39" s="94">
        <f t="shared" si="3"/>
        <v>1645</v>
      </c>
      <c r="M39" s="93">
        <f t="shared" si="2"/>
        <v>2732</v>
      </c>
      <c r="N39" s="94">
        <f t="shared" si="2"/>
        <v>3149</v>
      </c>
    </row>
    <row r="40" spans="1:14" x14ac:dyDescent="0.25">
      <c r="A40" s="95">
        <v>7</v>
      </c>
      <c r="B40" s="96" t="s">
        <v>106</v>
      </c>
      <c r="C40" s="93">
        <v>137</v>
      </c>
      <c r="D40" s="93">
        <v>145</v>
      </c>
      <c r="E40" s="93">
        <v>137</v>
      </c>
      <c r="F40" s="93">
        <v>113</v>
      </c>
      <c r="G40" s="93">
        <v>137</v>
      </c>
      <c r="H40" s="93">
        <v>150</v>
      </c>
      <c r="I40" s="93">
        <v>137</v>
      </c>
      <c r="J40" s="93">
        <v>127</v>
      </c>
      <c r="K40" s="93">
        <f t="shared" si="3"/>
        <v>548</v>
      </c>
      <c r="L40" s="94">
        <f t="shared" si="3"/>
        <v>535</v>
      </c>
      <c r="M40" s="93">
        <f t="shared" si="2"/>
        <v>1023</v>
      </c>
      <c r="N40" s="94">
        <f t="shared" si="2"/>
        <v>1068</v>
      </c>
    </row>
    <row r="41" spans="1:14" x14ac:dyDescent="0.25">
      <c r="A41" s="95">
        <v>8</v>
      </c>
      <c r="B41" s="96" t="s">
        <v>107</v>
      </c>
      <c r="C41" s="93">
        <v>165</v>
      </c>
      <c r="D41" s="93">
        <v>150</v>
      </c>
      <c r="E41" s="93">
        <v>165</v>
      </c>
      <c r="F41" s="93">
        <v>137</v>
      </c>
      <c r="G41" s="93">
        <v>165</v>
      </c>
      <c r="H41" s="93">
        <v>146</v>
      </c>
      <c r="I41" s="93">
        <v>165</v>
      </c>
      <c r="J41" s="93">
        <v>149</v>
      </c>
      <c r="K41" s="93">
        <f t="shared" si="3"/>
        <v>660</v>
      </c>
      <c r="L41" s="94">
        <f t="shared" si="3"/>
        <v>582</v>
      </c>
      <c r="M41" s="93">
        <f t="shared" si="2"/>
        <v>1230</v>
      </c>
      <c r="N41" s="94">
        <f t="shared" si="2"/>
        <v>1191</v>
      </c>
    </row>
    <row r="42" spans="1:14" x14ac:dyDescent="0.25">
      <c r="A42" s="95">
        <v>9</v>
      </c>
      <c r="B42" s="96" t="s">
        <v>108</v>
      </c>
      <c r="C42" s="93">
        <v>1059</v>
      </c>
      <c r="D42" s="93">
        <v>1124</v>
      </c>
      <c r="E42" s="93">
        <v>1059</v>
      </c>
      <c r="F42" s="93">
        <v>1062</v>
      </c>
      <c r="G42" s="93">
        <v>1059</v>
      </c>
      <c r="H42" s="93">
        <v>1011</v>
      </c>
      <c r="I42" s="93">
        <v>1055</v>
      </c>
      <c r="J42" s="93">
        <v>1095</v>
      </c>
      <c r="K42" s="93">
        <f t="shared" si="3"/>
        <v>4232</v>
      </c>
      <c r="L42" s="94">
        <f t="shared" si="3"/>
        <v>4292</v>
      </c>
      <c r="M42" s="93">
        <f t="shared" si="2"/>
        <v>7891</v>
      </c>
      <c r="N42" s="94">
        <f t="shared" si="2"/>
        <v>8579</v>
      </c>
    </row>
    <row r="43" spans="1:14" x14ac:dyDescent="0.25">
      <c r="A43" s="95">
        <v>10</v>
      </c>
      <c r="B43" s="96" t="s">
        <v>109</v>
      </c>
      <c r="C43" s="93">
        <v>506</v>
      </c>
      <c r="D43" s="93">
        <v>501</v>
      </c>
      <c r="E43" s="93">
        <v>506</v>
      </c>
      <c r="F43" s="93">
        <v>421</v>
      </c>
      <c r="G43" s="93">
        <v>506</v>
      </c>
      <c r="H43" s="93">
        <v>456</v>
      </c>
      <c r="I43" s="93">
        <v>506</v>
      </c>
      <c r="J43" s="93">
        <v>413</v>
      </c>
      <c r="K43" s="93">
        <f t="shared" si="3"/>
        <v>2024</v>
      </c>
      <c r="L43" s="94">
        <f t="shared" si="3"/>
        <v>1791</v>
      </c>
      <c r="M43" s="93">
        <f t="shared" si="2"/>
        <v>3767</v>
      </c>
      <c r="N43" s="94">
        <f t="shared" si="2"/>
        <v>3526</v>
      </c>
    </row>
    <row r="44" spans="1:14" x14ac:dyDescent="0.25">
      <c r="A44" s="95">
        <v>11</v>
      </c>
      <c r="B44" s="96" t="s">
        <v>110</v>
      </c>
      <c r="C44" s="93">
        <v>47</v>
      </c>
      <c r="D44" s="93">
        <v>53</v>
      </c>
      <c r="E44" s="93">
        <v>47</v>
      </c>
      <c r="F44" s="93">
        <v>59</v>
      </c>
      <c r="G44" s="93">
        <v>47</v>
      </c>
      <c r="H44" s="93">
        <v>57</v>
      </c>
      <c r="I44" s="93">
        <v>47</v>
      </c>
      <c r="J44" s="93">
        <v>42</v>
      </c>
      <c r="K44" s="93">
        <f t="shared" si="3"/>
        <v>188</v>
      </c>
      <c r="L44" s="94">
        <f t="shared" si="3"/>
        <v>211</v>
      </c>
      <c r="M44" s="93">
        <f t="shared" si="2"/>
        <v>347</v>
      </c>
      <c r="N44" s="94">
        <f t="shared" si="2"/>
        <v>373</v>
      </c>
    </row>
    <row r="45" spans="1:14" ht="24" x14ac:dyDescent="0.25">
      <c r="A45" s="95">
        <v>12</v>
      </c>
      <c r="B45" s="96" t="s">
        <v>111</v>
      </c>
      <c r="C45" s="93">
        <v>20</v>
      </c>
      <c r="D45" s="93">
        <v>24</v>
      </c>
      <c r="E45" s="93">
        <v>20</v>
      </c>
      <c r="F45" s="93">
        <v>18</v>
      </c>
      <c r="G45" s="93">
        <v>20</v>
      </c>
      <c r="H45" s="93">
        <v>23</v>
      </c>
      <c r="I45" s="93">
        <v>20</v>
      </c>
      <c r="J45" s="93">
        <v>17</v>
      </c>
      <c r="K45" s="93">
        <f t="shared" si="3"/>
        <v>80</v>
      </c>
      <c r="L45" s="94">
        <f t="shared" si="3"/>
        <v>82</v>
      </c>
      <c r="M45" s="93">
        <f t="shared" si="2"/>
        <v>143</v>
      </c>
      <c r="N45" s="94">
        <f t="shared" si="2"/>
        <v>177</v>
      </c>
    </row>
    <row r="46" spans="1:14" x14ac:dyDescent="0.25">
      <c r="A46" s="95">
        <v>13</v>
      </c>
      <c r="B46" s="97" t="s">
        <v>112</v>
      </c>
      <c r="C46" s="93">
        <v>83</v>
      </c>
      <c r="D46" s="93">
        <v>84</v>
      </c>
      <c r="E46" s="93">
        <v>83</v>
      </c>
      <c r="F46" s="93">
        <v>62</v>
      </c>
      <c r="G46" s="93">
        <v>83</v>
      </c>
      <c r="H46" s="93">
        <v>98</v>
      </c>
      <c r="I46" s="93">
        <v>83</v>
      </c>
      <c r="J46" s="93">
        <v>95</v>
      </c>
      <c r="K46" s="93">
        <f t="shared" si="3"/>
        <v>332</v>
      </c>
      <c r="L46" s="94">
        <f t="shared" si="3"/>
        <v>339</v>
      </c>
      <c r="M46" s="93">
        <f t="shared" si="2"/>
        <v>613</v>
      </c>
      <c r="N46" s="94">
        <f t="shared" si="2"/>
        <v>617</v>
      </c>
    </row>
    <row r="47" spans="1:14" x14ac:dyDescent="0.25">
      <c r="A47" s="95">
        <v>14</v>
      </c>
      <c r="B47" s="97" t="s">
        <v>113</v>
      </c>
      <c r="C47" s="93">
        <v>2</v>
      </c>
      <c r="D47" s="93">
        <v>3</v>
      </c>
      <c r="E47" s="93">
        <v>2</v>
      </c>
      <c r="F47" s="93">
        <v>3</v>
      </c>
      <c r="G47" s="93">
        <v>2</v>
      </c>
      <c r="H47" s="93">
        <v>2</v>
      </c>
      <c r="I47" s="93">
        <v>2</v>
      </c>
      <c r="J47" s="93">
        <v>2</v>
      </c>
      <c r="K47" s="93">
        <f t="shared" si="3"/>
        <v>8</v>
      </c>
      <c r="L47" s="94">
        <f t="shared" si="3"/>
        <v>10</v>
      </c>
      <c r="M47" s="93">
        <f t="shared" si="2"/>
        <v>15</v>
      </c>
      <c r="N47" s="94">
        <f t="shared" si="2"/>
        <v>24</v>
      </c>
    </row>
    <row r="48" spans="1:14" x14ac:dyDescent="0.25">
      <c r="A48" s="95">
        <v>15</v>
      </c>
      <c r="B48" s="97" t="s">
        <v>114</v>
      </c>
      <c r="C48" s="93">
        <v>43</v>
      </c>
      <c r="D48" s="93">
        <v>50</v>
      </c>
      <c r="E48" s="93">
        <v>43</v>
      </c>
      <c r="F48" s="93">
        <v>53</v>
      </c>
      <c r="G48" s="93">
        <v>43</v>
      </c>
      <c r="H48" s="93">
        <v>49</v>
      </c>
      <c r="I48" s="93">
        <v>43</v>
      </c>
      <c r="J48" s="93">
        <v>59</v>
      </c>
      <c r="K48" s="93">
        <f>+C48+E48+G48+I48</f>
        <v>172</v>
      </c>
      <c r="L48" s="94">
        <f>+D48+F48+H48+J48</f>
        <v>211</v>
      </c>
      <c r="M48" s="93">
        <f t="shared" si="2"/>
        <v>316</v>
      </c>
      <c r="N48" s="94">
        <f t="shared" si="2"/>
        <v>445</v>
      </c>
    </row>
    <row r="49" spans="1:14" ht="15.75" thickBot="1" x14ac:dyDescent="0.3">
      <c r="A49" s="95">
        <v>16</v>
      </c>
      <c r="B49" s="97" t="s">
        <v>174</v>
      </c>
      <c r="C49" s="93">
        <v>9</v>
      </c>
      <c r="D49" s="93">
        <v>0</v>
      </c>
      <c r="E49" s="93">
        <v>9</v>
      </c>
      <c r="F49" s="93">
        <v>1</v>
      </c>
      <c r="G49" s="93">
        <v>9</v>
      </c>
      <c r="H49" s="93">
        <v>1</v>
      </c>
      <c r="I49" s="93">
        <v>9</v>
      </c>
      <c r="J49" s="93">
        <v>2</v>
      </c>
      <c r="K49" s="93">
        <f t="shared" si="3"/>
        <v>36</v>
      </c>
      <c r="L49" s="94">
        <f t="shared" si="3"/>
        <v>4</v>
      </c>
      <c r="M49" s="93">
        <f t="shared" si="2"/>
        <v>64</v>
      </c>
      <c r="N49" s="94">
        <f t="shared" si="2"/>
        <v>4</v>
      </c>
    </row>
    <row r="50" spans="1:14" ht="15.75" thickBot="1" x14ac:dyDescent="0.3">
      <c r="A50" s="385" t="s">
        <v>175</v>
      </c>
      <c r="B50" s="386"/>
      <c r="C50" s="217">
        <f t="shared" ref="C50:L50" si="4">SUM(C34:C49)</f>
        <v>3006</v>
      </c>
      <c r="D50" s="217">
        <f t="shared" si="4"/>
        <v>3136</v>
      </c>
      <c r="E50" s="217">
        <f>SUM(E34:E49)</f>
        <v>3006</v>
      </c>
      <c r="F50" s="217">
        <f t="shared" si="4"/>
        <v>2962</v>
      </c>
      <c r="G50" s="217">
        <f>SUM(G34:G49)</f>
        <v>3006</v>
      </c>
      <c r="H50" s="217">
        <f t="shared" si="4"/>
        <v>2975</v>
      </c>
      <c r="I50" s="217">
        <f>SUM(I34:I49)</f>
        <v>3002</v>
      </c>
      <c r="J50" s="217">
        <f t="shared" si="4"/>
        <v>3020</v>
      </c>
      <c r="K50" s="217">
        <f t="shared" si="4"/>
        <v>12020</v>
      </c>
      <c r="L50" s="218">
        <f t="shared" si="4"/>
        <v>12093</v>
      </c>
      <c r="M50" s="217">
        <f>SUM(M34:M49)</f>
        <v>22367</v>
      </c>
      <c r="N50" s="218">
        <f>SUM(N34:N49)</f>
        <v>24124</v>
      </c>
    </row>
    <row r="51" spans="1:14" x14ac:dyDescent="0.25">
      <c r="A51" s="99"/>
      <c r="B51" s="99"/>
      <c r="C51" s="70"/>
      <c r="D51" s="67"/>
      <c r="E51" s="67"/>
      <c r="F51" s="67"/>
      <c r="G51" s="67"/>
      <c r="H51" s="67"/>
      <c r="I51" s="67"/>
      <c r="J51" s="67"/>
      <c r="K51" s="67"/>
      <c r="L51" s="67"/>
    </row>
    <row r="52" spans="1:14" ht="15.75" customHeight="1" thickBot="1" x14ac:dyDescent="0.3">
      <c r="A52" s="133"/>
      <c r="B52" s="382" t="s">
        <v>177</v>
      </c>
      <c r="C52" s="382"/>
      <c r="D52" s="382"/>
      <c r="E52" s="382"/>
      <c r="F52" s="382"/>
      <c r="G52" s="382"/>
      <c r="H52" s="382"/>
      <c r="I52" s="382"/>
      <c r="J52" s="382"/>
      <c r="K52" s="382"/>
      <c r="L52" s="382"/>
    </row>
    <row r="53" spans="1:14" x14ac:dyDescent="0.25">
      <c r="A53" s="387" t="s">
        <v>4</v>
      </c>
      <c r="B53" s="389" t="s">
        <v>173</v>
      </c>
      <c r="C53" s="391" t="s">
        <v>65</v>
      </c>
      <c r="D53" s="391"/>
      <c r="E53" s="383" t="s">
        <v>95</v>
      </c>
      <c r="F53" s="383"/>
      <c r="G53" s="383" t="s">
        <v>96</v>
      </c>
      <c r="H53" s="383"/>
      <c r="I53" s="383" t="s">
        <v>97</v>
      </c>
      <c r="J53" s="383"/>
      <c r="K53" s="383" t="s">
        <v>88</v>
      </c>
      <c r="L53" s="384"/>
      <c r="M53" s="383" t="s">
        <v>135</v>
      </c>
      <c r="N53" s="384"/>
    </row>
    <row r="54" spans="1:14" ht="15.75" thickBot="1" x14ac:dyDescent="0.3">
      <c r="A54" s="388"/>
      <c r="B54" s="390"/>
      <c r="C54" s="89" t="s">
        <v>99</v>
      </c>
      <c r="D54" s="89" t="s">
        <v>90</v>
      </c>
      <c r="E54" s="89" t="s">
        <v>99</v>
      </c>
      <c r="F54" s="89" t="s">
        <v>90</v>
      </c>
      <c r="G54" s="89" t="s">
        <v>99</v>
      </c>
      <c r="H54" s="89" t="s">
        <v>90</v>
      </c>
      <c r="I54" s="89" t="s">
        <v>99</v>
      </c>
      <c r="J54" s="89" t="s">
        <v>90</v>
      </c>
      <c r="K54" s="89" t="s">
        <v>99</v>
      </c>
      <c r="L54" s="90" t="s">
        <v>90</v>
      </c>
      <c r="M54" s="89" t="s">
        <v>99</v>
      </c>
      <c r="N54" s="90" t="s">
        <v>90</v>
      </c>
    </row>
    <row r="55" spans="1:14" x14ac:dyDescent="0.25">
      <c r="A55" s="91">
        <v>1</v>
      </c>
      <c r="B55" s="92" t="s">
        <v>100</v>
      </c>
      <c r="C55" s="93">
        <v>15</v>
      </c>
      <c r="D55" s="93">
        <v>21</v>
      </c>
      <c r="E55" s="93"/>
      <c r="F55" s="93"/>
      <c r="G55" s="93"/>
      <c r="H55" s="93"/>
      <c r="I55" s="93"/>
      <c r="J55" s="93"/>
      <c r="K55" s="93">
        <f>+C55+E55+G55+I55</f>
        <v>15</v>
      </c>
      <c r="L55" s="94">
        <f>+D55+F55+H55+J55</f>
        <v>21</v>
      </c>
      <c r="M55" s="93">
        <f t="shared" ref="M55:N70" si="5">+K55+M34</f>
        <v>124</v>
      </c>
      <c r="N55" s="94">
        <f t="shared" si="5"/>
        <v>145</v>
      </c>
    </row>
    <row r="56" spans="1:14" x14ac:dyDescent="0.25">
      <c r="A56" s="95">
        <v>2</v>
      </c>
      <c r="B56" s="96" t="s">
        <v>101</v>
      </c>
      <c r="C56" s="93">
        <v>16</v>
      </c>
      <c r="D56" s="93">
        <v>17</v>
      </c>
      <c r="E56" s="93"/>
      <c r="F56" s="93"/>
      <c r="G56" s="93"/>
      <c r="H56" s="93"/>
      <c r="I56" s="93"/>
      <c r="J56" s="93"/>
      <c r="K56" s="93">
        <f t="shared" ref="K56:L70" si="6">+C56+E56+G56+I56</f>
        <v>16</v>
      </c>
      <c r="L56" s="94">
        <f t="shared" si="6"/>
        <v>17</v>
      </c>
      <c r="M56" s="93">
        <f t="shared" si="5"/>
        <v>134</v>
      </c>
      <c r="N56" s="94">
        <f t="shared" si="5"/>
        <v>143</v>
      </c>
    </row>
    <row r="57" spans="1:14" x14ac:dyDescent="0.25">
      <c r="A57" s="95">
        <v>3</v>
      </c>
      <c r="B57" s="96" t="s">
        <v>102</v>
      </c>
      <c r="C57" s="93">
        <v>94</v>
      </c>
      <c r="D57" s="93">
        <v>60</v>
      </c>
      <c r="E57" s="93"/>
      <c r="F57" s="93"/>
      <c r="G57" s="93"/>
      <c r="H57" s="93"/>
      <c r="I57" s="93"/>
      <c r="J57" s="93"/>
      <c r="K57" s="93">
        <f t="shared" si="6"/>
        <v>94</v>
      </c>
      <c r="L57" s="94">
        <f t="shared" si="6"/>
        <v>60</v>
      </c>
      <c r="M57" s="93">
        <f t="shared" si="5"/>
        <v>791</v>
      </c>
      <c r="N57" s="94">
        <f t="shared" si="5"/>
        <v>719</v>
      </c>
    </row>
    <row r="58" spans="1:14" x14ac:dyDescent="0.25">
      <c r="A58" s="95">
        <v>4</v>
      </c>
      <c r="B58" s="96" t="s">
        <v>103</v>
      </c>
      <c r="C58" s="93">
        <v>15</v>
      </c>
      <c r="D58" s="93">
        <v>17</v>
      </c>
      <c r="E58" s="93"/>
      <c r="F58" s="93"/>
      <c r="G58" s="93"/>
      <c r="H58" s="93"/>
      <c r="I58" s="93"/>
      <c r="J58" s="93"/>
      <c r="K58" s="93">
        <f t="shared" si="6"/>
        <v>15</v>
      </c>
      <c r="L58" s="94">
        <f t="shared" si="6"/>
        <v>17</v>
      </c>
      <c r="M58" s="93">
        <f t="shared" si="5"/>
        <v>126</v>
      </c>
      <c r="N58" s="94">
        <f t="shared" si="5"/>
        <v>127</v>
      </c>
    </row>
    <row r="59" spans="1:14" x14ac:dyDescent="0.25">
      <c r="A59" s="95">
        <v>5</v>
      </c>
      <c r="B59" s="96" t="s">
        <v>104</v>
      </c>
      <c r="C59" s="93">
        <v>428</v>
      </c>
      <c r="D59" s="93">
        <v>430</v>
      </c>
      <c r="E59" s="93"/>
      <c r="F59" s="93"/>
      <c r="G59" s="93"/>
      <c r="H59" s="93"/>
      <c r="I59" s="93"/>
      <c r="J59" s="93"/>
      <c r="K59" s="93">
        <f t="shared" si="6"/>
        <v>428</v>
      </c>
      <c r="L59" s="94">
        <f t="shared" si="6"/>
        <v>430</v>
      </c>
      <c r="M59" s="93">
        <f t="shared" si="5"/>
        <v>3619</v>
      </c>
      <c r="N59" s="94">
        <f t="shared" si="5"/>
        <v>4382</v>
      </c>
    </row>
    <row r="60" spans="1:14" x14ac:dyDescent="0.25">
      <c r="A60" s="95">
        <v>6</v>
      </c>
      <c r="B60" s="96" t="s">
        <v>105</v>
      </c>
      <c r="C60" s="93">
        <v>367</v>
      </c>
      <c r="D60" s="93">
        <v>342</v>
      </c>
      <c r="E60" s="93"/>
      <c r="F60" s="93"/>
      <c r="G60" s="93"/>
      <c r="H60" s="93"/>
      <c r="I60" s="93"/>
      <c r="J60" s="93"/>
      <c r="K60" s="93">
        <f t="shared" si="6"/>
        <v>367</v>
      </c>
      <c r="L60" s="94">
        <f t="shared" si="6"/>
        <v>342</v>
      </c>
      <c r="M60" s="93">
        <f t="shared" si="5"/>
        <v>3099</v>
      </c>
      <c r="N60" s="94">
        <f t="shared" si="5"/>
        <v>3491</v>
      </c>
    </row>
    <row r="61" spans="1:14" x14ac:dyDescent="0.25">
      <c r="A61" s="95">
        <v>7</v>
      </c>
      <c r="B61" s="96" t="s">
        <v>106</v>
      </c>
      <c r="C61" s="93">
        <v>138</v>
      </c>
      <c r="D61" s="93">
        <v>122</v>
      </c>
      <c r="E61" s="93"/>
      <c r="F61" s="93"/>
      <c r="G61" s="93"/>
      <c r="H61" s="93"/>
      <c r="I61" s="93"/>
      <c r="J61" s="93"/>
      <c r="K61" s="93">
        <f t="shared" si="6"/>
        <v>138</v>
      </c>
      <c r="L61" s="94">
        <f t="shared" si="6"/>
        <v>122</v>
      </c>
      <c r="M61" s="93">
        <f t="shared" si="5"/>
        <v>1161</v>
      </c>
      <c r="N61" s="94">
        <f t="shared" si="5"/>
        <v>1190</v>
      </c>
    </row>
    <row r="62" spans="1:14" x14ac:dyDescent="0.25">
      <c r="A62" s="95">
        <v>8</v>
      </c>
      <c r="B62" s="96" t="s">
        <v>107</v>
      </c>
      <c r="C62" s="93">
        <v>165</v>
      </c>
      <c r="D62" s="93">
        <v>150</v>
      </c>
      <c r="E62" s="93"/>
      <c r="F62" s="93"/>
      <c r="G62" s="93"/>
      <c r="H62" s="93"/>
      <c r="I62" s="93"/>
      <c r="J62" s="93"/>
      <c r="K62" s="93">
        <f t="shared" si="6"/>
        <v>165</v>
      </c>
      <c r="L62" s="94">
        <f t="shared" si="6"/>
        <v>150</v>
      </c>
      <c r="M62" s="93">
        <f t="shared" si="5"/>
        <v>1395</v>
      </c>
      <c r="N62" s="94">
        <f t="shared" si="5"/>
        <v>1341</v>
      </c>
    </row>
    <row r="63" spans="1:14" x14ac:dyDescent="0.25">
      <c r="A63" s="95">
        <v>9</v>
      </c>
      <c r="B63" s="96" t="s">
        <v>108</v>
      </c>
      <c r="C63" s="93">
        <v>1059</v>
      </c>
      <c r="D63" s="93">
        <v>1033</v>
      </c>
      <c r="E63" s="93"/>
      <c r="F63" s="93"/>
      <c r="G63" s="93"/>
      <c r="H63" s="93"/>
      <c r="I63" s="93"/>
      <c r="J63" s="93"/>
      <c r="K63" s="93">
        <f t="shared" si="6"/>
        <v>1059</v>
      </c>
      <c r="L63" s="94">
        <f t="shared" si="6"/>
        <v>1033</v>
      </c>
      <c r="M63" s="93">
        <f t="shared" si="5"/>
        <v>8950</v>
      </c>
      <c r="N63" s="94">
        <f t="shared" si="5"/>
        <v>9612</v>
      </c>
    </row>
    <row r="64" spans="1:14" x14ac:dyDescent="0.25">
      <c r="A64" s="95">
        <v>10</v>
      </c>
      <c r="B64" s="96" t="s">
        <v>109</v>
      </c>
      <c r="C64" s="93">
        <v>506</v>
      </c>
      <c r="D64" s="93">
        <v>417</v>
      </c>
      <c r="E64" s="93"/>
      <c r="F64" s="93"/>
      <c r="G64" s="93"/>
      <c r="H64" s="93"/>
      <c r="I64" s="93"/>
      <c r="J64" s="93"/>
      <c r="K64" s="93">
        <f t="shared" si="6"/>
        <v>506</v>
      </c>
      <c r="L64" s="94">
        <f t="shared" si="6"/>
        <v>417</v>
      </c>
      <c r="M64" s="93">
        <f t="shared" si="5"/>
        <v>4273</v>
      </c>
      <c r="N64" s="94">
        <f t="shared" si="5"/>
        <v>3943</v>
      </c>
    </row>
    <row r="65" spans="1:14" x14ac:dyDescent="0.25">
      <c r="A65" s="95">
        <v>11</v>
      </c>
      <c r="B65" s="96" t="s">
        <v>110</v>
      </c>
      <c r="C65" s="93">
        <v>47</v>
      </c>
      <c r="D65" s="93">
        <v>33</v>
      </c>
      <c r="E65" s="93"/>
      <c r="F65" s="93"/>
      <c r="G65" s="93"/>
      <c r="H65" s="93"/>
      <c r="I65" s="93"/>
      <c r="J65" s="93"/>
      <c r="K65" s="93">
        <f t="shared" si="6"/>
        <v>47</v>
      </c>
      <c r="L65" s="94">
        <f t="shared" si="6"/>
        <v>33</v>
      </c>
      <c r="M65" s="93">
        <f t="shared" si="5"/>
        <v>394</v>
      </c>
      <c r="N65" s="94">
        <f t="shared" si="5"/>
        <v>406</v>
      </c>
    </row>
    <row r="66" spans="1:14" ht="24" x14ac:dyDescent="0.25">
      <c r="A66" s="95">
        <v>12</v>
      </c>
      <c r="B66" s="96" t="s">
        <v>111</v>
      </c>
      <c r="C66" s="93">
        <v>20</v>
      </c>
      <c r="D66" s="93">
        <v>31</v>
      </c>
      <c r="E66" s="93"/>
      <c r="F66" s="93"/>
      <c r="G66" s="93"/>
      <c r="H66" s="93"/>
      <c r="I66" s="93"/>
      <c r="J66" s="93"/>
      <c r="K66" s="93">
        <f t="shared" si="6"/>
        <v>20</v>
      </c>
      <c r="L66" s="94">
        <f t="shared" si="6"/>
        <v>31</v>
      </c>
      <c r="M66" s="93">
        <f t="shared" si="5"/>
        <v>163</v>
      </c>
      <c r="N66" s="94">
        <f t="shared" si="5"/>
        <v>208</v>
      </c>
    </row>
    <row r="67" spans="1:14" x14ac:dyDescent="0.25">
      <c r="A67" s="95">
        <v>13</v>
      </c>
      <c r="B67" s="97" t="s">
        <v>112</v>
      </c>
      <c r="C67" s="93">
        <v>83</v>
      </c>
      <c r="D67" s="93">
        <v>93</v>
      </c>
      <c r="E67" s="93"/>
      <c r="F67" s="93"/>
      <c r="G67" s="93"/>
      <c r="H67" s="93"/>
      <c r="I67" s="93"/>
      <c r="J67" s="93"/>
      <c r="K67" s="93">
        <f t="shared" si="6"/>
        <v>83</v>
      </c>
      <c r="L67" s="94">
        <f t="shared" si="6"/>
        <v>93</v>
      </c>
      <c r="M67" s="93">
        <f t="shared" si="5"/>
        <v>696</v>
      </c>
      <c r="N67" s="94">
        <f t="shared" si="5"/>
        <v>710</v>
      </c>
    </row>
    <row r="68" spans="1:14" x14ac:dyDescent="0.25">
      <c r="A68" s="95">
        <v>14</v>
      </c>
      <c r="B68" s="97" t="s">
        <v>113</v>
      </c>
      <c r="C68" s="93">
        <v>3</v>
      </c>
      <c r="D68" s="93">
        <v>1</v>
      </c>
      <c r="E68" s="93"/>
      <c r="F68" s="93"/>
      <c r="G68" s="93"/>
      <c r="H68" s="93"/>
      <c r="I68" s="93"/>
      <c r="J68" s="93"/>
      <c r="K68" s="93">
        <f t="shared" si="6"/>
        <v>3</v>
      </c>
      <c r="L68" s="94">
        <f t="shared" si="6"/>
        <v>1</v>
      </c>
      <c r="M68" s="93">
        <f t="shared" si="5"/>
        <v>18</v>
      </c>
      <c r="N68" s="94">
        <f t="shared" si="5"/>
        <v>25</v>
      </c>
    </row>
    <row r="69" spans="1:14" x14ac:dyDescent="0.25">
      <c r="A69" s="95">
        <v>15</v>
      </c>
      <c r="B69" s="97" t="s">
        <v>114</v>
      </c>
      <c r="C69" s="93">
        <v>43</v>
      </c>
      <c r="D69" s="93">
        <v>74</v>
      </c>
      <c r="E69" s="93"/>
      <c r="F69" s="93"/>
      <c r="G69" s="93"/>
      <c r="H69" s="93"/>
      <c r="I69" s="93"/>
      <c r="J69" s="93"/>
      <c r="K69" s="93">
        <f>+C69+E69+G69+I69</f>
        <v>43</v>
      </c>
      <c r="L69" s="94">
        <f>+D69+F69+H69+J69</f>
        <v>74</v>
      </c>
      <c r="M69" s="93">
        <f t="shared" si="5"/>
        <v>359</v>
      </c>
      <c r="N69" s="94">
        <f t="shared" si="5"/>
        <v>519</v>
      </c>
    </row>
    <row r="70" spans="1:14" ht="15.75" thickBot="1" x14ac:dyDescent="0.3">
      <c r="A70" s="95">
        <v>16</v>
      </c>
      <c r="B70" s="97" t="s">
        <v>174</v>
      </c>
      <c r="C70" s="93">
        <v>9</v>
      </c>
      <c r="D70" s="93">
        <v>3</v>
      </c>
      <c r="E70" s="93"/>
      <c r="F70" s="93"/>
      <c r="G70" s="93"/>
      <c r="H70" s="93"/>
      <c r="I70" s="93"/>
      <c r="J70" s="93"/>
      <c r="K70" s="93">
        <f t="shared" si="6"/>
        <v>9</v>
      </c>
      <c r="L70" s="94">
        <f t="shared" si="6"/>
        <v>3</v>
      </c>
      <c r="M70" s="93">
        <f t="shared" si="5"/>
        <v>73</v>
      </c>
      <c r="N70" s="94">
        <f t="shared" si="5"/>
        <v>7</v>
      </c>
    </row>
    <row r="71" spans="1:14" ht="15.75" thickBot="1" x14ac:dyDescent="0.3">
      <c r="A71" s="385" t="s">
        <v>115</v>
      </c>
      <c r="B71" s="386"/>
      <c r="C71" s="217">
        <f t="shared" ref="C71:N71" si="7">SUM(C55:C70)</f>
        <v>3008</v>
      </c>
      <c r="D71" s="217">
        <f t="shared" si="7"/>
        <v>2844</v>
      </c>
      <c r="E71" s="217">
        <f>SUM(E55:E70)</f>
        <v>0</v>
      </c>
      <c r="F71" s="217">
        <f t="shared" si="7"/>
        <v>0</v>
      </c>
      <c r="G71" s="217">
        <f>SUM(G55:G70)</f>
        <v>0</v>
      </c>
      <c r="H71" s="217">
        <f t="shared" si="7"/>
        <v>0</v>
      </c>
      <c r="I71" s="217">
        <f t="shared" si="7"/>
        <v>0</v>
      </c>
      <c r="J71" s="217">
        <f t="shared" si="7"/>
        <v>0</v>
      </c>
      <c r="K71" s="217">
        <f t="shared" si="7"/>
        <v>3008</v>
      </c>
      <c r="L71" s="218">
        <f t="shared" si="7"/>
        <v>2844</v>
      </c>
      <c r="M71" s="217">
        <f t="shared" si="7"/>
        <v>25375</v>
      </c>
      <c r="N71" s="218">
        <f t="shared" si="7"/>
        <v>26968</v>
      </c>
    </row>
    <row r="72" spans="1:14" x14ac:dyDescent="0.25">
      <c r="A72" s="99"/>
      <c r="B72" s="99"/>
      <c r="C72" s="100"/>
      <c r="D72" s="100"/>
      <c r="E72" s="100"/>
      <c r="F72" s="100"/>
      <c r="G72" s="100"/>
      <c r="H72" s="100"/>
      <c r="I72" s="100"/>
      <c r="J72" s="100"/>
      <c r="K72" s="100"/>
      <c r="L72" s="100"/>
    </row>
    <row r="73" spans="1:14" x14ac:dyDescent="0.25">
      <c r="A73" s="99"/>
      <c r="B73" s="99"/>
      <c r="C73" s="70"/>
      <c r="D73" s="67"/>
      <c r="E73" s="67"/>
      <c r="F73" s="67"/>
      <c r="G73" s="67"/>
      <c r="H73" s="67"/>
      <c r="I73" s="67"/>
      <c r="J73" s="67"/>
      <c r="K73" s="67"/>
      <c r="L73" s="67"/>
    </row>
    <row r="74" spans="1:14" ht="15.75" thickBot="1" x14ac:dyDescent="0.3">
      <c r="A74" s="99"/>
      <c r="B74" s="99" t="s">
        <v>155</v>
      </c>
      <c r="C74" s="70"/>
      <c r="D74" s="67"/>
      <c r="E74" s="67"/>
      <c r="F74" s="67"/>
      <c r="G74" s="67"/>
      <c r="H74" s="67"/>
      <c r="I74" s="67"/>
      <c r="J74" s="67"/>
      <c r="K74" s="67"/>
      <c r="L74" s="67"/>
    </row>
    <row r="75" spans="1:14" x14ac:dyDescent="0.25">
      <c r="A75" s="354" t="s">
        <v>4</v>
      </c>
      <c r="B75" s="389" t="s">
        <v>173</v>
      </c>
      <c r="C75" s="383" t="s">
        <v>88</v>
      </c>
      <c r="D75" s="384"/>
      <c r="E75" s="67"/>
      <c r="F75" s="67"/>
      <c r="G75" s="67"/>
      <c r="H75" s="67"/>
      <c r="I75" s="67"/>
      <c r="J75" s="67"/>
      <c r="K75" s="67"/>
      <c r="L75" s="67"/>
    </row>
    <row r="76" spans="1:14" ht="15.75" thickBot="1" x14ac:dyDescent="0.3">
      <c r="A76" s="354"/>
      <c r="B76" s="390"/>
      <c r="C76" s="89" t="s">
        <v>99</v>
      </c>
      <c r="D76" s="90" t="s">
        <v>90</v>
      </c>
      <c r="E76" s="67"/>
      <c r="F76" s="67"/>
      <c r="G76" s="67"/>
      <c r="H76" s="67"/>
      <c r="I76" s="67"/>
      <c r="J76" s="67"/>
      <c r="K76" s="67"/>
      <c r="L76" s="67"/>
    </row>
    <row r="77" spans="1:14" x14ac:dyDescent="0.25">
      <c r="A77" s="91">
        <v>1</v>
      </c>
      <c r="B77" s="92" t="s">
        <v>100</v>
      </c>
      <c r="C77" s="93">
        <f t="shared" ref="C77:D90" si="8">+K13+K34+K55</f>
        <v>124</v>
      </c>
      <c r="D77" s="94">
        <f t="shared" si="8"/>
        <v>145</v>
      </c>
      <c r="E77" s="121"/>
      <c r="F77" s="67"/>
      <c r="G77" s="67"/>
      <c r="H77" s="67"/>
      <c r="I77" s="67"/>
      <c r="J77" s="67"/>
      <c r="K77" s="67"/>
      <c r="L77" s="67"/>
    </row>
    <row r="78" spans="1:14" x14ac:dyDescent="0.25">
      <c r="A78" s="95">
        <v>2</v>
      </c>
      <c r="B78" s="96" t="s">
        <v>101</v>
      </c>
      <c r="C78" s="93">
        <f t="shared" si="8"/>
        <v>134</v>
      </c>
      <c r="D78" s="94">
        <f t="shared" si="8"/>
        <v>143</v>
      </c>
      <c r="E78" s="121"/>
      <c r="F78" s="67"/>
      <c r="G78" s="67"/>
      <c r="H78" s="67"/>
      <c r="I78" s="67"/>
      <c r="J78" s="67"/>
      <c r="K78" s="67"/>
      <c r="L78" s="67"/>
    </row>
    <row r="79" spans="1:14" x14ac:dyDescent="0.25">
      <c r="A79" s="95">
        <v>3</v>
      </c>
      <c r="B79" s="96" t="s">
        <v>102</v>
      </c>
      <c r="C79" s="93">
        <f t="shared" si="8"/>
        <v>791</v>
      </c>
      <c r="D79" s="94">
        <f t="shared" si="8"/>
        <v>719</v>
      </c>
      <c r="E79" s="121"/>
      <c r="F79" s="67"/>
      <c r="G79" s="67"/>
      <c r="H79" s="67"/>
      <c r="I79" s="67"/>
      <c r="J79" s="67"/>
      <c r="K79" s="67"/>
      <c r="L79" s="67"/>
    </row>
    <row r="80" spans="1:14" x14ac:dyDescent="0.25">
      <c r="A80" s="95">
        <v>4</v>
      </c>
      <c r="B80" s="96" t="s">
        <v>103</v>
      </c>
      <c r="C80" s="93">
        <f t="shared" si="8"/>
        <v>126</v>
      </c>
      <c r="D80" s="94">
        <f t="shared" si="8"/>
        <v>127</v>
      </c>
      <c r="E80" s="121"/>
      <c r="F80" s="67"/>
      <c r="G80" s="67"/>
      <c r="H80" s="67"/>
      <c r="I80" s="67"/>
      <c r="J80" s="67"/>
      <c r="K80" s="67"/>
      <c r="L80" s="67"/>
    </row>
    <row r="81" spans="1:12" x14ac:dyDescent="0.25">
      <c r="A81" s="95">
        <v>5</v>
      </c>
      <c r="B81" s="96" t="s">
        <v>104</v>
      </c>
      <c r="C81" s="93">
        <f t="shared" si="8"/>
        <v>3619</v>
      </c>
      <c r="D81" s="94">
        <f t="shared" si="8"/>
        <v>4382</v>
      </c>
      <c r="E81" s="121"/>
      <c r="F81" s="67"/>
      <c r="G81" s="67"/>
      <c r="H81" s="67"/>
      <c r="I81" s="67"/>
      <c r="J81" s="67"/>
      <c r="K81" s="67"/>
      <c r="L81" s="67"/>
    </row>
    <row r="82" spans="1:12" x14ac:dyDescent="0.25">
      <c r="A82" s="95">
        <v>6</v>
      </c>
      <c r="B82" s="96" t="s">
        <v>105</v>
      </c>
      <c r="C82" s="93">
        <f t="shared" si="8"/>
        <v>3099</v>
      </c>
      <c r="D82" s="94">
        <f t="shared" si="8"/>
        <v>3491</v>
      </c>
      <c r="E82" s="121"/>
      <c r="F82" s="67"/>
      <c r="G82" s="67"/>
      <c r="H82" s="67"/>
      <c r="I82" s="67"/>
      <c r="J82" s="67"/>
      <c r="K82" s="67"/>
      <c r="L82" s="67"/>
    </row>
    <row r="83" spans="1:12" x14ac:dyDescent="0.25">
      <c r="A83" s="95">
        <v>7</v>
      </c>
      <c r="B83" s="96" t="s">
        <v>106</v>
      </c>
      <c r="C83" s="93">
        <f t="shared" si="8"/>
        <v>1161</v>
      </c>
      <c r="D83" s="94">
        <f t="shared" si="8"/>
        <v>1190</v>
      </c>
      <c r="E83" s="121"/>
      <c r="F83" s="67"/>
      <c r="G83" s="67"/>
      <c r="H83" s="67"/>
      <c r="I83" s="67"/>
      <c r="J83" s="67"/>
      <c r="K83" s="67"/>
      <c r="L83" s="67"/>
    </row>
    <row r="84" spans="1:12" x14ac:dyDescent="0.25">
      <c r="A84" s="95">
        <v>8</v>
      </c>
      <c r="B84" s="96" t="s">
        <v>107</v>
      </c>
      <c r="C84" s="93">
        <f t="shared" si="8"/>
        <v>1395</v>
      </c>
      <c r="D84" s="94">
        <f t="shared" si="8"/>
        <v>1341</v>
      </c>
      <c r="E84" s="121"/>
      <c r="F84" s="67"/>
      <c r="G84" s="67"/>
      <c r="H84" s="67"/>
      <c r="I84" s="67"/>
      <c r="J84" s="67"/>
      <c r="K84" s="67"/>
      <c r="L84" s="67"/>
    </row>
    <row r="85" spans="1:12" x14ac:dyDescent="0.25">
      <c r="A85" s="95">
        <v>9</v>
      </c>
      <c r="B85" s="96" t="s">
        <v>108</v>
      </c>
      <c r="C85" s="93">
        <f t="shared" si="8"/>
        <v>8950</v>
      </c>
      <c r="D85" s="94">
        <f t="shared" si="8"/>
        <v>9612</v>
      </c>
      <c r="E85" s="121"/>
      <c r="F85" s="67"/>
      <c r="G85" s="67"/>
      <c r="H85" s="67"/>
      <c r="I85" s="67"/>
      <c r="J85" s="67"/>
      <c r="K85" s="67"/>
      <c r="L85" s="67"/>
    </row>
    <row r="86" spans="1:12" x14ac:dyDescent="0.25">
      <c r="A86" s="95">
        <v>10</v>
      </c>
      <c r="B86" s="96" t="s">
        <v>109</v>
      </c>
      <c r="C86" s="93">
        <f t="shared" si="8"/>
        <v>4273</v>
      </c>
      <c r="D86" s="94">
        <f t="shared" si="8"/>
        <v>3943</v>
      </c>
      <c r="E86" s="121"/>
      <c r="F86" s="67"/>
      <c r="G86" s="67"/>
      <c r="H86" s="67"/>
      <c r="I86" s="67"/>
      <c r="J86" s="67"/>
      <c r="K86" s="67"/>
      <c r="L86" s="67"/>
    </row>
    <row r="87" spans="1:12" x14ac:dyDescent="0.25">
      <c r="A87" s="95">
        <v>11</v>
      </c>
      <c r="B87" s="96" t="s">
        <v>110</v>
      </c>
      <c r="C87" s="93">
        <f t="shared" si="8"/>
        <v>394</v>
      </c>
      <c r="D87" s="94">
        <f t="shared" si="8"/>
        <v>406</v>
      </c>
      <c r="E87" s="121"/>
      <c r="F87" s="67"/>
      <c r="G87" s="67"/>
      <c r="H87" s="67"/>
      <c r="I87" s="67"/>
      <c r="J87" s="67"/>
      <c r="K87" s="67"/>
      <c r="L87" s="67"/>
    </row>
    <row r="88" spans="1:12" ht="24" x14ac:dyDescent="0.25">
      <c r="A88" s="95">
        <v>12</v>
      </c>
      <c r="B88" s="96" t="s">
        <v>111</v>
      </c>
      <c r="C88" s="93">
        <f t="shared" si="8"/>
        <v>163</v>
      </c>
      <c r="D88" s="94">
        <f t="shared" si="8"/>
        <v>208</v>
      </c>
      <c r="E88" s="121"/>
      <c r="F88" s="67"/>
      <c r="G88" s="67"/>
      <c r="H88" s="67"/>
      <c r="I88" s="67"/>
      <c r="J88" s="67"/>
      <c r="K88" s="67"/>
      <c r="L88" s="67"/>
    </row>
    <row r="89" spans="1:12" x14ac:dyDescent="0.25">
      <c r="A89" s="95">
        <v>13</v>
      </c>
      <c r="B89" s="97" t="s">
        <v>112</v>
      </c>
      <c r="C89" s="93">
        <f t="shared" si="8"/>
        <v>696</v>
      </c>
      <c r="D89" s="94">
        <f t="shared" si="8"/>
        <v>710</v>
      </c>
      <c r="E89" s="121"/>
      <c r="F89" s="67"/>
      <c r="G89" s="67"/>
      <c r="H89" s="67"/>
      <c r="I89" s="67"/>
      <c r="J89" s="67"/>
      <c r="K89" s="67"/>
      <c r="L89" s="67"/>
    </row>
    <row r="90" spans="1:12" x14ac:dyDescent="0.25">
      <c r="A90" s="95">
        <v>14</v>
      </c>
      <c r="B90" s="97" t="s">
        <v>113</v>
      </c>
      <c r="C90" s="93">
        <f t="shared" si="8"/>
        <v>18</v>
      </c>
      <c r="D90" s="94">
        <f t="shared" si="8"/>
        <v>25</v>
      </c>
      <c r="E90" s="121"/>
      <c r="F90" s="67"/>
      <c r="G90" s="67"/>
      <c r="H90" s="67"/>
      <c r="I90" s="67"/>
      <c r="J90" s="67"/>
      <c r="K90" s="67"/>
      <c r="L90" s="67"/>
    </row>
    <row r="91" spans="1:12" x14ac:dyDescent="0.25">
      <c r="A91" s="95">
        <v>15</v>
      </c>
      <c r="B91" s="97" t="s">
        <v>114</v>
      </c>
      <c r="C91" s="93">
        <f>+K27+K48+K69</f>
        <v>359</v>
      </c>
      <c r="D91" s="94">
        <f>+L27+L48+L69</f>
        <v>519</v>
      </c>
      <c r="E91" s="121"/>
      <c r="F91" s="67"/>
      <c r="G91" s="67"/>
      <c r="H91" s="67"/>
      <c r="I91" s="67"/>
      <c r="J91" s="67"/>
      <c r="K91" s="67"/>
      <c r="L91" s="67"/>
    </row>
    <row r="92" spans="1:12" ht="15.75" thickBot="1" x14ac:dyDescent="0.3">
      <c r="A92" s="95">
        <v>16</v>
      </c>
      <c r="B92" s="97" t="s">
        <v>174</v>
      </c>
      <c r="C92" s="93">
        <f>+K28+K49+K70</f>
        <v>73</v>
      </c>
      <c r="D92" s="94">
        <f>+L28+L49+L70</f>
        <v>7</v>
      </c>
      <c r="E92" s="121"/>
      <c r="F92" s="67"/>
      <c r="G92" s="67"/>
      <c r="H92" s="67"/>
      <c r="I92" s="67"/>
      <c r="J92" s="67"/>
      <c r="K92" s="67"/>
      <c r="L92" s="67"/>
    </row>
    <row r="93" spans="1:12" ht="15.75" thickBot="1" x14ac:dyDescent="0.3">
      <c r="A93" s="385" t="s">
        <v>115</v>
      </c>
      <c r="B93" s="386"/>
      <c r="C93" s="101">
        <f>SUM(C77:C92)</f>
        <v>25375</v>
      </c>
      <c r="D93" s="102">
        <f>SUM(D77:D92)</f>
        <v>26968</v>
      </c>
      <c r="E93" s="67"/>
      <c r="F93" s="67"/>
      <c r="G93" s="67"/>
      <c r="H93" s="67"/>
      <c r="I93" s="67"/>
      <c r="J93" s="67"/>
      <c r="K93" s="67"/>
      <c r="L93" s="67"/>
    </row>
    <row r="94" spans="1:12" x14ac:dyDescent="0.25">
      <c r="A94" s="99"/>
      <c r="B94" s="99"/>
      <c r="C94" s="70"/>
      <c r="D94" s="67"/>
      <c r="E94" s="67"/>
      <c r="F94" s="67"/>
      <c r="G94" s="67"/>
      <c r="H94" s="67"/>
      <c r="I94" s="67"/>
      <c r="J94" s="67"/>
      <c r="K94" s="67"/>
      <c r="L94" s="67"/>
    </row>
    <row r="95" spans="1:12" x14ac:dyDescent="0.25">
      <c r="A95" s="99"/>
      <c r="B95" s="99"/>
      <c r="C95" s="70"/>
      <c r="D95" s="67"/>
      <c r="E95" s="67"/>
      <c r="F95" s="67"/>
      <c r="G95" s="67"/>
      <c r="H95" s="67"/>
      <c r="I95" s="67"/>
      <c r="J95" s="67"/>
      <c r="K95" s="67"/>
      <c r="L95" s="67"/>
    </row>
    <row r="96" spans="1:12" x14ac:dyDescent="0.25">
      <c r="A96" s="99"/>
      <c r="B96" s="99"/>
      <c r="C96" s="70"/>
      <c r="D96" s="67"/>
      <c r="E96" s="67"/>
      <c r="F96" s="67"/>
      <c r="G96" s="67"/>
      <c r="H96" s="67"/>
      <c r="I96" s="67"/>
      <c r="J96" s="67"/>
      <c r="K96" s="67"/>
      <c r="L96" s="67"/>
    </row>
    <row r="97" spans="1:12" x14ac:dyDescent="0.25">
      <c r="A97" s="99"/>
      <c r="B97" s="99"/>
      <c r="C97" s="70"/>
      <c r="D97" s="67"/>
      <c r="E97" s="67"/>
      <c r="F97" s="67"/>
      <c r="G97" s="67"/>
      <c r="H97" s="67"/>
      <c r="I97" s="67"/>
      <c r="J97" s="67"/>
      <c r="K97" s="67"/>
      <c r="L97" s="67"/>
    </row>
    <row r="98" spans="1:12" x14ac:dyDescent="0.25">
      <c r="A98" s="99"/>
      <c r="B98" s="99"/>
      <c r="C98" s="70"/>
      <c r="D98" s="67"/>
      <c r="E98" s="67"/>
      <c r="F98" s="67"/>
      <c r="G98" s="67"/>
      <c r="H98" s="67"/>
      <c r="I98" s="67"/>
      <c r="J98" s="67"/>
      <c r="K98" s="67"/>
      <c r="L98" s="67"/>
    </row>
    <row r="99" spans="1:12" x14ac:dyDescent="0.25">
      <c r="A99" s="99"/>
      <c r="B99" s="99"/>
      <c r="C99" s="70"/>
      <c r="D99" s="67"/>
      <c r="E99" s="67"/>
      <c r="F99" s="67"/>
      <c r="G99" s="67"/>
      <c r="H99" s="67"/>
      <c r="I99" s="67"/>
      <c r="J99" s="67"/>
      <c r="K99" s="67"/>
      <c r="L99" s="67"/>
    </row>
    <row r="100" spans="1:12" x14ac:dyDescent="0.25">
      <c r="A100" s="99"/>
      <c r="B100" s="99"/>
      <c r="C100" s="70"/>
      <c r="D100" s="67"/>
      <c r="E100" s="67"/>
      <c r="F100" s="67"/>
      <c r="G100" s="67"/>
      <c r="H100" s="67"/>
      <c r="I100" s="67"/>
      <c r="J100" s="67"/>
      <c r="K100" s="67"/>
      <c r="L100" s="67"/>
    </row>
    <row r="101" spans="1:12" x14ac:dyDescent="0.25">
      <c r="A101" s="99"/>
      <c r="B101" s="99"/>
      <c r="C101" s="70"/>
      <c r="D101" s="67"/>
      <c r="E101" s="67"/>
      <c r="F101" s="67"/>
      <c r="G101" s="67"/>
      <c r="H101" s="67"/>
      <c r="I101" s="67"/>
      <c r="J101" s="67"/>
      <c r="K101" s="67"/>
      <c r="L101" s="67"/>
    </row>
    <row r="102" spans="1:12" x14ac:dyDescent="0.25">
      <c r="A102" s="99"/>
      <c r="B102" s="99"/>
      <c r="C102" s="70"/>
      <c r="D102" s="67"/>
      <c r="E102" s="67"/>
      <c r="F102" s="67"/>
      <c r="G102" s="67"/>
      <c r="H102" s="67"/>
      <c r="I102" s="67"/>
      <c r="J102" s="67"/>
      <c r="K102" s="67"/>
      <c r="L102" s="67"/>
    </row>
    <row r="103" spans="1:12" x14ac:dyDescent="0.25">
      <c r="A103" s="99"/>
      <c r="B103" s="99"/>
      <c r="C103" s="70"/>
      <c r="D103" s="67"/>
      <c r="E103" s="67"/>
      <c r="F103" s="67"/>
      <c r="G103" s="67"/>
      <c r="H103" s="67"/>
      <c r="I103" s="67"/>
      <c r="J103" s="67"/>
      <c r="K103" s="67"/>
      <c r="L103" s="67"/>
    </row>
    <row r="104" spans="1:12" x14ac:dyDescent="0.25">
      <c r="A104" s="99"/>
      <c r="B104" s="99"/>
      <c r="C104" s="70"/>
      <c r="D104" s="67"/>
      <c r="E104" s="67"/>
      <c r="F104" s="67"/>
      <c r="G104" s="67"/>
      <c r="H104" s="67"/>
      <c r="I104" s="67"/>
      <c r="J104" s="67"/>
      <c r="K104" s="67"/>
      <c r="L104" s="67"/>
    </row>
    <row r="105" spans="1:12" x14ac:dyDescent="0.25">
      <c r="A105" s="99"/>
      <c r="B105" s="99"/>
      <c r="C105" s="70"/>
      <c r="D105" s="67"/>
      <c r="E105" s="67"/>
      <c r="F105" s="67"/>
      <c r="G105" s="67"/>
      <c r="H105" s="67"/>
      <c r="I105" s="67"/>
      <c r="J105" s="67"/>
      <c r="K105" s="67"/>
      <c r="L105" s="67"/>
    </row>
    <row r="106" spans="1:12" x14ac:dyDescent="0.25">
      <c r="A106" s="99"/>
      <c r="B106" s="99"/>
      <c r="C106" s="70"/>
      <c r="D106" s="67"/>
      <c r="E106" s="67"/>
      <c r="F106" s="67"/>
      <c r="G106" s="67"/>
      <c r="H106" s="67"/>
      <c r="I106" s="67"/>
      <c r="J106" s="67"/>
      <c r="K106" s="67"/>
      <c r="L106" s="67"/>
    </row>
    <row r="107" spans="1:12" x14ac:dyDescent="0.25">
      <c r="A107" s="99"/>
      <c r="B107" s="99"/>
      <c r="C107" s="70"/>
      <c r="D107" s="67"/>
      <c r="E107" s="67"/>
      <c r="F107" s="67"/>
      <c r="G107" s="67"/>
      <c r="H107" s="67"/>
      <c r="I107" s="67"/>
      <c r="J107" s="67"/>
      <c r="K107" s="67"/>
      <c r="L107" s="67"/>
    </row>
    <row r="108" spans="1:12" x14ac:dyDescent="0.25">
      <c r="A108" s="99"/>
      <c r="B108" s="99"/>
      <c r="C108" s="70"/>
      <c r="D108" s="67"/>
      <c r="E108" s="67"/>
      <c r="F108" s="67"/>
      <c r="G108" s="67"/>
      <c r="H108" s="67"/>
      <c r="I108" s="67"/>
      <c r="J108" s="67"/>
      <c r="K108" s="67"/>
      <c r="L108" s="67"/>
    </row>
    <row r="109" spans="1:12" x14ac:dyDescent="0.25">
      <c r="A109" s="99"/>
      <c r="B109" s="99"/>
      <c r="C109" s="70"/>
      <c r="D109" s="67"/>
      <c r="E109" s="67"/>
      <c r="F109" s="67"/>
      <c r="G109" s="67"/>
      <c r="H109" s="67"/>
      <c r="I109" s="67"/>
      <c r="J109" s="67"/>
      <c r="K109" s="67"/>
      <c r="L109" s="67"/>
    </row>
    <row r="110" spans="1:12" x14ac:dyDescent="0.25">
      <c r="A110" s="99"/>
      <c r="B110" s="99"/>
      <c r="C110" s="70"/>
      <c r="D110" s="67"/>
      <c r="E110" s="67"/>
      <c r="F110" s="67"/>
      <c r="G110" s="67"/>
      <c r="H110" s="67"/>
      <c r="I110" s="67"/>
      <c r="J110" s="67"/>
      <c r="K110" s="67"/>
      <c r="L110" s="67"/>
    </row>
    <row r="111" spans="1:12" x14ac:dyDescent="0.25">
      <c r="A111" s="99"/>
      <c r="B111" s="99"/>
      <c r="C111" s="70"/>
      <c r="D111" s="67"/>
      <c r="E111" s="67"/>
      <c r="F111" s="67"/>
      <c r="G111" s="67"/>
      <c r="H111" s="67"/>
      <c r="I111" s="67"/>
      <c r="J111" s="67"/>
      <c r="K111" s="67"/>
      <c r="L111" s="67"/>
    </row>
    <row r="112" spans="1:12" x14ac:dyDescent="0.25">
      <c r="A112" s="99"/>
      <c r="B112" s="99"/>
      <c r="C112" s="70"/>
      <c r="D112" s="67"/>
      <c r="E112" s="67"/>
      <c r="F112" s="67"/>
      <c r="G112" s="67"/>
      <c r="H112" s="67"/>
      <c r="I112" s="67"/>
      <c r="J112" s="67"/>
      <c r="K112" s="67"/>
      <c r="L112" s="67"/>
    </row>
    <row r="113" spans="1:12" x14ac:dyDescent="0.25">
      <c r="A113" s="99"/>
      <c r="B113" s="99"/>
      <c r="C113" s="70"/>
      <c r="D113" s="67"/>
      <c r="E113" s="67"/>
      <c r="F113" s="67"/>
      <c r="G113" s="67"/>
      <c r="H113" s="67"/>
      <c r="I113" s="67"/>
      <c r="J113" s="67"/>
      <c r="K113" s="67"/>
      <c r="L113" s="67"/>
    </row>
    <row r="114" spans="1:12" x14ac:dyDescent="0.25">
      <c r="A114" s="99"/>
      <c r="B114" s="99"/>
      <c r="C114" s="70"/>
      <c r="D114" s="67"/>
      <c r="E114" s="67"/>
      <c r="F114" s="67"/>
      <c r="G114" s="67"/>
      <c r="H114" s="67"/>
      <c r="I114" s="67"/>
      <c r="J114" s="67"/>
      <c r="K114" s="67"/>
      <c r="L114" s="67"/>
    </row>
    <row r="115" spans="1:12" x14ac:dyDescent="0.25">
      <c r="A115" s="99"/>
      <c r="B115" s="99"/>
      <c r="C115" s="70"/>
      <c r="D115" s="67"/>
      <c r="E115" s="67"/>
      <c r="F115" s="67"/>
      <c r="G115" s="67"/>
      <c r="H115" s="67"/>
      <c r="I115" s="67"/>
      <c r="J115" s="67"/>
      <c r="K115" s="67"/>
      <c r="L115" s="67"/>
    </row>
    <row r="117" spans="1:12" x14ac:dyDescent="0.25">
      <c r="B117" s="46" t="s">
        <v>53</v>
      </c>
      <c r="C117" s="133" t="s">
        <v>79</v>
      </c>
      <c r="D117" s="133"/>
      <c r="E117" s="133"/>
      <c r="F117" s="28" t="s">
        <v>116</v>
      </c>
      <c r="H117" t="s">
        <v>120</v>
      </c>
    </row>
    <row r="118" spans="1:12" ht="15" customHeight="1" x14ac:dyDescent="0.25">
      <c r="C118" s="349" t="s">
        <v>117</v>
      </c>
      <c r="D118" s="349"/>
      <c r="E118" s="349"/>
      <c r="F118" s="28"/>
      <c r="G118" s="28"/>
      <c r="H118" s="28" t="s">
        <v>178</v>
      </c>
      <c r="I118" s="28"/>
      <c r="J118" s="28"/>
      <c r="K118" s="28"/>
    </row>
    <row r="119" spans="1:12" ht="15" customHeight="1" x14ac:dyDescent="0.25">
      <c r="C119" s="349" t="s">
        <v>118</v>
      </c>
      <c r="D119" s="349"/>
      <c r="E119" s="349"/>
      <c r="F119" s="28"/>
      <c r="G119" s="28"/>
      <c r="H119" s="28" t="s">
        <v>179</v>
      </c>
      <c r="I119" s="28"/>
      <c r="J119" s="28"/>
      <c r="K119" s="28"/>
    </row>
    <row r="120" spans="1:12" x14ac:dyDescent="0.25">
      <c r="B120" s="46" t="s">
        <v>58</v>
      </c>
      <c r="C120" s="28" t="s">
        <v>180</v>
      </c>
      <c r="G120" s="28"/>
    </row>
  </sheetData>
  <mergeCells count="40">
    <mergeCell ref="C118:E118"/>
    <mergeCell ref="C119:E119"/>
    <mergeCell ref="M53:N53"/>
    <mergeCell ref="A71:B71"/>
    <mergeCell ref="A75:A76"/>
    <mergeCell ref="B75:B76"/>
    <mergeCell ref="C75:D75"/>
    <mergeCell ref="A93:B93"/>
    <mergeCell ref="M32:N32"/>
    <mergeCell ref="A50:B50"/>
    <mergeCell ref="B52:L52"/>
    <mergeCell ref="A53:A54"/>
    <mergeCell ref="B53:B54"/>
    <mergeCell ref="C53:D53"/>
    <mergeCell ref="E53:F53"/>
    <mergeCell ref="G53:H53"/>
    <mergeCell ref="I53:J53"/>
    <mergeCell ref="K53:L53"/>
    <mergeCell ref="K11:L11"/>
    <mergeCell ref="A29:B29"/>
    <mergeCell ref="B31:L31"/>
    <mergeCell ref="A32:A33"/>
    <mergeCell ref="B32:B33"/>
    <mergeCell ref="C32:D32"/>
    <mergeCell ref="E32:F32"/>
    <mergeCell ref="G32:H32"/>
    <mergeCell ref="I32:J32"/>
    <mergeCell ref="K32:L32"/>
    <mergeCell ref="A11:A12"/>
    <mergeCell ref="B11:B12"/>
    <mergeCell ref="C11:D11"/>
    <mergeCell ref="E11:F11"/>
    <mergeCell ref="G11:H11"/>
    <mergeCell ref="I11:J11"/>
    <mergeCell ref="B10:L10"/>
    <mergeCell ref="B2:C2"/>
    <mergeCell ref="A4:L4"/>
    <mergeCell ref="A6:L6"/>
    <mergeCell ref="A7:L7"/>
    <mergeCell ref="A8:L8"/>
  </mergeCells>
  <hyperlinks>
    <hyperlink ref="A8" r:id="rId1"/>
  </hyperlinks>
  <pageMargins left="0" right="0" top="0.15748031496062992" bottom="0.16" header="0" footer="0"/>
  <pageSetup scale="77" orientation="landscape" r:id="rId2"/>
  <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0"/>
  <sheetViews>
    <sheetView topLeftCell="A85" workbookViewId="0">
      <selection activeCell="C120" sqref="C120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337"/>
      <c r="C2" s="337"/>
      <c r="L2" s="145" t="s">
        <v>172</v>
      </c>
    </row>
    <row r="3" spans="1:12" ht="18.75" x14ac:dyDescent="0.3">
      <c r="H3" s="88"/>
      <c r="I3" s="88"/>
      <c r="J3" s="88"/>
      <c r="L3" s="127"/>
    </row>
    <row r="4" spans="1:12" x14ac:dyDescent="0.25">
      <c r="A4" s="334"/>
      <c r="B4" s="334"/>
      <c r="C4" s="334"/>
      <c r="D4" s="334"/>
      <c r="E4" s="334"/>
      <c r="F4" s="334"/>
      <c r="G4" s="334"/>
      <c r="H4" s="334"/>
      <c r="I4" s="334"/>
      <c r="J4" s="334"/>
      <c r="K4" s="334"/>
      <c r="L4" s="334"/>
    </row>
    <row r="5" spans="1:12" x14ac:dyDescent="0.25">
      <c r="A5" s="245"/>
      <c r="B5" s="245"/>
      <c r="C5" s="245"/>
      <c r="D5" s="245"/>
      <c r="E5" s="245"/>
      <c r="F5" s="245"/>
      <c r="G5" s="245"/>
      <c r="H5" s="245"/>
      <c r="I5" s="245"/>
      <c r="J5" s="245"/>
      <c r="K5" s="245"/>
      <c r="L5" s="245"/>
    </row>
    <row r="6" spans="1:12" x14ac:dyDescent="0.25">
      <c r="A6" s="333" t="s">
        <v>1</v>
      </c>
      <c r="B6" s="333"/>
      <c r="C6" s="333"/>
      <c r="D6" s="333"/>
      <c r="E6" s="333"/>
      <c r="F6" s="333"/>
      <c r="G6" s="333"/>
      <c r="H6" s="333"/>
      <c r="I6" s="333"/>
      <c r="J6" s="333"/>
      <c r="K6" s="333"/>
      <c r="L6" s="333"/>
    </row>
    <row r="7" spans="1:12" x14ac:dyDescent="0.25">
      <c r="A7" s="334" t="s">
        <v>2</v>
      </c>
      <c r="B7" s="334"/>
      <c r="C7" s="334"/>
      <c r="D7" s="334"/>
      <c r="E7" s="334"/>
      <c r="F7" s="334"/>
      <c r="G7" s="334"/>
      <c r="H7" s="334"/>
      <c r="I7" s="334"/>
      <c r="J7" s="334"/>
      <c r="K7" s="334"/>
      <c r="L7" s="334"/>
    </row>
    <row r="8" spans="1:12" x14ac:dyDescent="0.25">
      <c r="A8" s="335" t="s">
        <v>3</v>
      </c>
      <c r="B8" s="334"/>
      <c r="C8" s="334"/>
      <c r="D8" s="334"/>
      <c r="E8" s="334"/>
      <c r="F8" s="334"/>
      <c r="G8" s="334"/>
      <c r="H8" s="334"/>
      <c r="I8" s="334"/>
      <c r="J8" s="334"/>
      <c r="K8" s="334"/>
      <c r="L8" s="334"/>
    </row>
    <row r="10" spans="1:12" ht="15.75" customHeight="1" thickBot="1" x14ac:dyDescent="0.3">
      <c r="A10" s="133"/>
      <c r="B10" s="382" t="s">
        <v>140</v>
      </c>
      <c r="C10" s="382"/>
      <c r="D10" s="382"/>
      <c r="E10" s="382"/>
      <c r="F10" s="382"/>
      <c r="G10" s="382"/>
      <c r="H10" s="382"/>
      <c r="I10" s="382"/>
      <c r="J10" s="382"/>
      <c r="K10" s="382"/>
      <c r="L10" s="382"/>
    </row>
    <row r="11" spans="1:12" x14ac:dyDescent="0.25">
      <c r="A11" s="387" t="s">
        <v>4</v>
      </c>
      <c r="B11" s="389" t="s">
        <v>173</v>
      </c>
      <c r="C11" s="391" t="s">
        <v>84</v>
      </c>
      <c r="D11" s="391"/>
      <c r="E11" s="383" t="s">
        <v>85</v>
      </c>
      <c r="F11" s="383"/>
      <c r="G11" s="383" t="s">
        <v>86</v>
      </c>
      <c r="H11" s="383"/>
      <c r="I11" s="383" t="s">
        <v>87</v>
      </c>
      <c r="J11" s="383"/>
      <c r="K11" s="383" t="s">
        <v>119</v>
      </c>
      <c r="L11" s="384"/>
    </row>
    <row r="12" spans="1:12" ht="15.75" thickBot="1" x14ac:dyDescent="0.3">
      <c r="A12" s="388"/>
      <c r="B12" s="390"/>
      <c r="C12" s="89" t="s">
        <v>99</v>
      </c>
      <c r="D12" s="89" t="s">
        <v>90</v>
      </c>
      <c r="E12" s="89" t="s">
        <v>99</v>
      </c>
      <c r="F12" s="89" t="s">
        <v>90</v>
      </c>
      <c r="G12" s="89" t="s">
        <v>99</v>
      </c>
      <c r="H12" s="89" t="s">
        <v>90</v>
      </c>
      <c r="I12" s="89" t="s">
        <v>99</v>
      </c>
      <c r="J12" s="89" t="s">
        <v>90</v>
      </c>
      <c r="K12" s="89" t="s">
        <v>99</v>
      </c>
      <c r="L12" s="90" t="s">
        <v>90</v>
      </c>
    </row>
    <row r="13" spans="1:12" x14ac:dyDescent="0.25">
      <c r="A13" s="91">
        <v>1</v>
      </c>
      <c r="B13" s="92" t="s">
        <v>100</v>
      </c>
      <c r="C13" s="93">
        <v>7</v>
      </c>
      <c r="D13" s="93">
        <v>10</v>
      </c>
      <c r="E13" s="93">
        <v>14</v>
      </c>
      <c r="F13" s="93">
        <v>18</v>
      </c>
      <c r="G13" s="93">
        <v>15</v>
      </c>
      <c r="H13" s="93">
        <v>21</v>
      </c>
      <c r="I13" s="93">
        <v>13</v>
      </c>
      <c r="J13" s="93">
        <v>12</v>
      </c>
      <c r="K13" s="93">
        <f>+C13+E13+G13+I13</f>
        <v>49</v>
      </c>
      <c r="L13" s="94">
        <f>+D13+F13+H13+J13</f>
        <v>61</v>
      </c>
    </row>
    <row r="14" spans="1:12" x14ac:dyDescent="0.25">
      <c r="A14" s="95">
        <v>2</v>
      </c>
      <c r="B14" s="96" t="s">
        <v>101</v>
      </c>
      <c r="C14" s="93">
        <v>7</v>
      </c>
      <c r="D14" s="93">
        <v>9</v>
      </c>
      <c r="E14" s="93">
        <v>15</v>
      </c>
      <c r="F14" s="93">
        <v>15</v>
      </c>
      <c r="G14" s="93">
        <v>16</v>
      </c>
      <c r="H14" s="93">
        <v>16</v>
      </c>
      <c r="I14" s="93">
        <v>16</v>
      </c>
      <c r="J14" s="93">
        <v>14</v>
      </c>
      <c r="K14" s="93">
        <f t="shared" ref="K14:L28" si="0">+C14+E14+G14+I14</f>
        <v>54</v>
      </c>
      <c r="L14" s="94">
        <f t="shared" si="0"/>
        <v>54</v>
      </c>
    </row>
    <row r="15" spans="1:12" x14ac:dyDescent="0.25">
      <c r="A15" s="95">
        <v>3</v>
      </c>
      <c r="B15" s="96" t="s">
        <v>102</v>
      </c>
      <c r="C15" s="93">
        <v>42</v>
      </c>
      <c r="D15" s="93">
        <v>92</v>
      </c>
      <c r="E15" s="93">
        <v>93</v>
      </c>
      <c r="F15" s="93">
        <v>88</v>
      </c>
      <c r="G15" s="93">
        <v>94</v>
      </c>
      <c r="H15" s="93">
        <v>100</v>
      </c>
      <c r="I15" s="93">
        <v>92</v>
      </c>
      <c r="J15" s="93">
        <v>75</v>
      </c>
      <c r="K15" s="93">
        <f t="shared" si="0"/>
        <v>321</v>
      </c>
      <c r="L15" s="94">
        <f t="shared" si="0"/>
        <v>355</v>
      </c>
    </row>
    <row r="16" spans="1:12" x14ac:dyDescent="0.25">
      <c r="A16" s="95">
        <v>4</v>
      </c>
      <c r="B16" s="96" t="s">
        <v>103</v>
      </c>
      <c r="C16" s="93">
        <v>6</v>
      </c>
      <c r="D16" s="93">
        <v>14</v>
      </c>
      <c r="E16" s="93">
        <v>15</v>
      </c>
      <c r="F16" s="93">
        <v>16</v>
      </c>
      <c r="G16" s="93">
        <v>15</v>
      </c>
      <c r="H16" s="93">
        <v>17</v>
      </c>
      <c r="I16" s="93">
        <v>15</v>
      </c>
      <c r="J16" s="93">
        <v>8</v>
      </c>
      <c r="K16" s="93">
        <f t="shared" si="0"/>
        <v>51</v>
      </c>
      <c r="L16" s="94">
        <f t="shared" si="0"/>
        <v>55</v>
      </c>
    </row>
    <row r="17" spans="1:14" x14ac:dyDescent="0.25">
      <c r="A17" s="95">
        <v>5</v>
      </c>
      <c r="B17" s="96" t="s">
        <v>104</v>
      </c>
      <c r="C17" s="93">
        <v>195</v>
      </c>
      <c r="D17" s="93">
        <v>468</v>
      </c>
      <c r="E17" s="93">
        <v>428</v>
      </c>
      <c r="F17" s="93">
        <v>503</v>
      </c>
      <c r="G17" s="93">
        <v>428</v>
      </c>
      <c r="H17" s="93">
        <v>606</v>
      </c>
      <c r="I17" s="93">
        <v>428</v>
      </c>
      <c r="J17" s="93">
        <v>478</v>
      </c>
      <c r="K17" s="93">
        <f t="shared" si="0"/>
        <v>1479</v>
      </c>
      <c r="L17" s="94">
        <f t="shared" si="0"/>
        <v>2055</v>
      </c>
    </row>
    <row r="18" spans="1:14" x14ac:dyDescent="0.25">
      <c r="A18" s="95">
        <v>6</v>
      </c>
      <c r="B18" s="96" t="s">
        <v>105</v>
      </c>
      <c r="C18" s="93">
        <v>167</v>
      </c>
      <c r="D18" s="93">
        <v>419</v>
      </c>
      <c r="E18" s="93">
        <v>367</v>
      </c>
      <c r="F18" s="93">
        <v>382</v>
      </c>
      <c r="G18" s="93">
        <v>367</v>
      </c>
      <c r="H18" s="93">
        <v>423</v>
      </c>
      <c r="I18" s="93">
        <v>363</v>
      </c>
      <c r="J18" s="93">
        <v>280</v>
      </c>
      <c r="K18" s="93">
        <f t="shared" si="0"/>
        <v>1264</v>
      </c>
      <c r="L18" s="94">
        <f t="shared" si="0"/>
        <v>1504</v>
      </c>
    </row>
    <row r="19" spans="1:14" x14ac:dyDescent="0.25">
      <c r="A19" s="95">
        <v>7</v>
      </c>
      <c r="B19" s="96" t="s">
        <v>106</v>
      </c>
      <c r="C19" s="93">
        <v>64</v>
      </c>
      <c r="D19" s="93">
        <v>133</v>
      </c>
      <c r="E19" s="93">
        <v>137</v>
      </c>
      <c r="F19" s="93">
        <v>136</v>
      </c>
      <c r="G19" s="93">
        <v>138</v>
      </c>
      <c r="H19" s="93">
        <v>144</v>
      </c>
      <c r="I19" s="93">
        <v>136</v>
      </c>
      <c r="J19" s="93">
        <v>120</v>
      </c>
      <c r="K19" s="93">
        <f t="shared" si="0"/>
        <v>475</v>
      </c>
      <c r="L19" s="94">
        <f t="shared" si="0"/>
        <v>533</v>
      </c>
    </row>
    <row r="20" spans="1:14" x14ac:dyDescent="0.25">
      <c r="A20" s="95">
        <v>8</v>
      </c>
      <c r="B20" s="96" t="s">
        <v>107</v>
      </c>
      <c r="C20" s="93">
        <v>75</v>
      </c>
      <c r="D20" s="93">
        <v>184</v>
      </c>
      <c r="E20" s="93">
        <v>165</v>
      </c>
      <c r="F20" s="93">
        <v>160</v>
      </c>
      <c r="G20" s="93">
        <v>165</v>
      </c>
      <c r="H20" s="93">
        <v>163</v>
      </c>
      <c r="I20" s="93">
        <v>165</v>
      </c>
      <c r="J20" s="93">
        <v>102</v>
      </c>
      <c r="K20" s="93">
        <f t="shared" si="0"/>
        <v>570</v>
      </c>
      <c r="L20" s="94">
        <f t="shared" si="0"/>
        <v>609</v>
      </c>
    </row>
    <row r="21" spans="1:14" x14ac:dyDescent="0.25">
      <c r="A21" s="95">
        <v>9</v>
      </c>
      <c r="B21" s="96" t="s">
        <v>108</v>
      </c>
      <c r="C21" s="93">
        <v>482</v>
      </c>
      <c r="D21" s="93">
        <v>1075</v>
      </c>
      <c r="E21" s="93">
        <v>1059</v>
      </c>
      <c r="F21" s="93">
        <v>1078</v>
      </c>
      <c r="G21" s="93">
        <v>1059</v>
      </c>
      <c r="H21" s="93">
        <v>1250</v>
      </c>
      <c r="I21" s="93">
        <v>1059</v>
      </c>
      <c r="J21" s="93">
        <v>884</v>
      </c>
      <c r="K21" s="93">
        <f t="shared" si="0"/>
        <v>3659</v>
      </c>
      <c r="L21" s="94">
        <f t="shared" si="0"/>
        <v>4287</v>
      </c>
    </row>
    <row r="22" spans="1:14" x14ac:dyDescent="0.25">
      <c r="A22" s="95">
        <v>10</v>
      </c>
      <c r="B22" s="96" t="s">
        <v>109</v>
      </c>
      <c r="C22" s="93">
        <v>230</v>
      </c>
      <c r="D22" s="93">
        <v>505</v>
      </c>
      <c r="E22" s="93">
        <v>506</v>
      </c>
      <c r="F22" s="93">
        <v>440</v>
      </c>
      <c r="G22" s="93">
        <v>506</v>
      </c>
      <c r="H22" s="93">
        <v>447</v>
      </c>
      <c r="I22" s="93">
        <v>501</v>
      </c>
      <c r="J22" s="93">
        <v>343</v>
      </c>
      <c r="K22" s="93">
        <f t="shared" si="0"/>
        <v>1743</v>
      </c>
      <c r="L22" s="94">
        <f t="shared" si="0"/>
        <v>1735</v>
      </c>
    </row>
    <row r="23" spans="1:14" x14ac:dyDescent="0.25">
      <c r="A23" s="95">
        <v>11</v>
      </c>
      <c r="B23" s="96" t="s">
        <v>110</v>
      </c>
      <c r="C23" s="93">
        <v>22</v>
      </c>
      <c r="D23" s="93">
        <v>47</v>
      </c>
      <c r="E23" s="93">
        <v>47</v>
      </c>
      <c r="F23" s="93">
        <v>45</v>
      </c>
      <c r="G23" s="93">
        <v>47</v>
      </c>
      <c r="H23" s="93">
        <v>43</v>
      </c>
      <c r="I23" s="93">
        <v>43</v>
      </c>
      <c r="J23" s="93">
        <v>27</v>
      </c>
      <c r="K23" s="93">
        <f t="shared" si="0"/>
        <v>159</v>
      </c>
      <c r="L23" s="94">
        <f t="shared" si="0"/>
        <v>162</v>
      </c>
    </row>
    <row r="24" spans="1:14" ht="24" x14ac:dyDescent="0.25">
      <c r="A24" s="95">
        <v>12</v>
      </c>
      <c r="B24" s="96" t="s">
        <v>111</v>
      </c>
      <c r="C24" s="93">
        <v>7</v>
      </c>
      <c r="D24" s="93">
        <v>20</v>
      </c>
      <c r="E24" s="93">
        <v>20</v>
      </c>
      <c r="F24" s="93">
        <v>20</v>
      </c>
      <c r="G24" s="93">
        <v>20</v>
      </c>
      <c r="H24" s="93">
        <v>34</v>
      </c>
      <c r="I24" s="93">
        <v>16</v>
      </c>
      <c r="J24" s="93">
        <v>21</v>
      </c>
      <c r="K24" s="93">
        <f t="shared" si="0"/>
        <v>63</v>
      </c>
      <c r="L24" s="94">
        <f t="shared" si="0"/>
        <v>95</v>
      </c>
    </row>
    <row r="25" spans="1:14" x14ac:dyDescent="0.25">
      <c r="A25" s="95">
        <v>13</v>
      </c>
      <c r="B25" s="97" t="s">
        <v>112</v>
      </c>
      <c r="C25" s="93">
        <v>38</v>
      </c>
      <c r="D25" s="93">
        <v>63</v>
      </c>
      <c r="E25" s="93">
        <v>83</v>
      </c>
      <c r="F25" s="93">
        <v>72</v>
      </c>
      <c r="G25" s="93">
        <v>83</v>
      </c>
      <c r="H25" s="93">
        <v>85</v>
      </c>
      <c r="I25" s="93">
        <v>77</v>
      </c>
      <c r="J25" s="93">
        <v>58</v>
      </c>
      <c r="K25" s="93">
        <f t="shared" si="0"/>
        <v>281</v>
      </c>
      <c r="L25" s="94">
        <f t="shared" si="0"/>
        <v>278</v>
      </c>
    </row>
    <row r="26" spans="1:14" x14ac:dyDescent="0.25">
      <c r="A26" s="95">
        <v>14</v>
      </c>
      <c r="B26" s="97" t="s">
        <v>113</v>
      </c>
      <c r="C26" s="93">
        <v>1</v>
      </c>
      <c r="D26" s="93">
        <v>6</v>
      </c>
      <c r="E26" s="93">
        <v>2</v>
      </c>
      <c r="F26" s="93">
        <v>2</v>
      </c>
      <c r="G26" s="93">
        <v>2</v>
      </c>
      <c r="H26" s="93">
        <v>2</v>
      </c>
      <c r="I26" s="93">
        <v>2</v>
      </c>
      <c r="J26" s="93">
        <v>4</v>
      </c>
      <c r="K26" s="93">
        <f t="shared" si="0"/>
        <v>7</v>
      </c>
      <c r="L26" s="94">
        <f t="shared" si="0"/>
        <v>14</v>
      </c>
    </row>
    <row r="27" spans="1:14" x14ac:dyDescent="0.25">
      <c r="A27" s="95">
        <v>15</v>
      </c>
      <c r="B27" s="97" t="s">
        <v>114</v>
      </c>
      <c r="C27" s="93">
        <v>20</v>
      </c>
      <c r="D27" s="93">
        <v>64</v>
      </c>
      <c r="E27" s="93">
        <v>43</v>
      </c>
      <c r="F27" s="93">
        <v>59</v>
      </c>
      <c r="G27" s="93">
        <v>43</v>
      </c>
      <c r="H27" s="93">
        <v>66</v>
      </c>
      <c r="I27" s="93">
        <v>38</v>
      </c>
      <c r="J27" s="93">
        <v>45</v>
      </c>
      <c r="K27" s="93">
        <f t="shared" si="0"/>
        <v>144</v>
      </c>
      <c r="L27" s="94">
        <f t="shared" si="0"/>
        <v>234</v>
      </c>
    </row>
    <row r="28" spans="1:14" ht="15.75" thickBot="1" x14ac:dyDescent="0.3">
      <c r="A28" s="95">
        <v>16</v>
      </c>
      <c r="B28" s="97" t="s">
        <v>174</v>
      </c>
      <c r="C28" s="93">
        <v>5</v>
      </c>
      <c r="D28" s="93">
        <v>0</v>
      </c>
      <c r="E28" s="93">
        <v>8</v>
      </c>
      <c r="F28" s="93">
        <v>0</v>
      </c>
      <c r="G28" s="93">
        <v>8</v>
      </c>
      <c r="H28" s="93">
        <v>0</v>
      </c>
      <c r="I28" s="93">
        <v>7</v>
      </c>
      <c r="J28" s="93">
        <v>0</v>
      </c>
      <c r="K28" s="93">
        <f t="shared" si="0"/>
        <v>28</v>
      </c>
      <c r="L28" s="94">
        <f t="shared" si="0"/>
        <v>0</v>
      </c>
    </row>
    <row r="29" spans="1:14" ht="15.75" thickBot="1" x14ac:dyDescent="0.3">
      <c r="A29" s="385" t="s">
        <v>175</v>
      </c>
      <c r="B29" s="386"/>
      <c r="C29" s="217">
        <f t="shared" ref="C29:H29" si="1">SUM(C13:C28)</f>
        <v>1368</v>
      </c>
      <c r="D29" s="217">
        <f t="shared" si="1"/>
        <v>3109</v>
      </c>
      <c r="E29" s="217">
        <f>SUM(E13:E28)</f>
        <v>3002</v>
      </c>
      <c r="F29" s="217">
        <f t="shared" si="1"/>
        <v>3034</v>
      </c>
      <c r="G29" s="217">
        <f>SUM(G13:G28)</f>
        <v>3006</v>
      </c>
      <c r="H29" s="217">
        <f t="shared" si="1"/>
        <v>3417</v>
      </c>
      <c r="I29" s="217">
        <f>SUM(I13:I28)</f>
        <v>2971</v>
      </c>
      <c r="J29" s="217">
        <f>SUM(J13:J28)</f>
        <v>2471</v>
      </c>
      <c r="K29" s="217">
        <f>SUM(K13:K28)</f>
        <v>10347</v>
      </c>
      <c r="L29" s="218">
        <f>SUM(L13:L28)</f>
        <v>12031</v>
      </c>
    </row>
    <row r="30" spans="1:14" x14ac:dyDescent="0.25">
      <c r="A30" s="146"/>
      <c r="B30" s="83"/>
      <c r="C30" s="70"/>
      <c r="D30" s="67"/>
      <c r="E30" s="67"/>
      <c r="F30" s="67"/>
      <c r="G30" s="67"/>
      <c r="H30" s="67"/>
      <c r="I30" s="67"/>
      <c r="J30" s="67"/>
      <c r="K30" s="67"/>
      <c r="L30" s="67"/>
    </row>
    <row r="31" spans="1:14" ht="15.75" customHeight="1" thickBot="1" x14ac:dyDescent="0.3">
      <c r="A31" s="133"/>
      <c r="B31" s="382" t="s">
        <v>176</v>
      </c>
      <c r="C31" s="382"/>
      <c r="D31" s="382"/>
      <c r="E31" s="382"/>
      <c r="F31" s="382"/>
      <c r="G31" s="382"/>
      <c r="H31" s="382"/>
      <c r="I31" s="382"/>
      <c r="J31" s="382"/>
      <c r="K31" s="382"/>
      <c r="L31" s="382"/>
    </row>
    <row r="32" spans="1:14" x14ac:dyDescent="0.25">
      <c r="A32" s="387" t="s">
        <v>4</v>
      </c>
      <c r="B32" s="389" t="s">
        <v>173</v>
      </c>
      <c r="C32" s="391" t="s">
        <v>93</v>
      </c>
      <c r="D32" s="391"/>
      <c r="E32" s="383" t="s">
        <v>94</v>
      </c>
      <c r="F32" s="383"/>
      <c r="G32" s="383" t="s">
        <v>63</v>
      </c>
      <c r="H32" s="383"/>
      <c r="I32" s="383" t="s">
        <v>64</v>
      </c>
      <c r="J32" s="383"/>
      <c r="K32" s="383" t="s">
        <v>88</v>
      </c>
      <c r="L32" s="384"/>
      <c r="M32" s="383" t="s">
        <v>135</v>
      </c>
      <c r="N32" s="384"/>
    </row>
    <row r="33" spans="1:14" ht="15.75" thickBot="1" x14ac:dyDescent="0.3">
      <c r="A33" s="388"/>
      <c r="B33" s="390"/>
      <c r="C33" s="89" t="s">
        <v>99</v>
      </c>
      <c r="D33" s="89" t="s">
        <v>90</v>
      </c>
      <c r="E33" s="89" t="s">
        <v>99</v>
      </c>
      <c r="F33" s="89" t="s">
        <v>90</v>
      </c>
      <c r="G33" s="89" t="s">
        <v>99</v>
      </c>
      <c r="H33" s="89" t="s">
        <v>90</v>
      </c>
      <c r="I33" s="89" t="s">
        <v>99</v>
      </c>
      <c r="J33" s="89" t="s">
        <v>90</v>
      </c>
      <c r="K33" s="89" t="s">
        <v>99</v>
      </c>
      <c r="L33" s="90" t="s">
        <v>90</v>
      </c>
      <c r="M33" s="89" t="s">
        <v>99</v>
      </c>
      <c r="N33" s="90" t="s">
        <v>90</v>
      </c>
    </row>
    <row r="34" spans="1:14" x14ac:dyDescent="0.25">
      <c r="A34" s="91">
        <v>1</v>
      </c>
      <c r="B34" s="92" t="s">
        <v>100</v>
      </c>
      <c r="C34" s="93">
        <v>15</v>
      </c>
      <c r="D34" s="93">
        <v>17</v>
      </c>
      <c r="E34" s="93">
        <v>15</v>
      </c>
      <c r="F34" s="93">
        <v>14</v>
      </c>
      <c r="G34" s="93">
        <v>15</v>
      </c>
      <c r="H34" s="93">
        <v>16</v>
      </c>
      <c r="I34" s="93">
        <v>15</v>
      </c>
      <c r="J34" s="93">
        <v>16</v>
      </c>
      <c r="K34" s="93">
        <f>+C34+E34+G34+I34</f>
        <v>60</v>
      </c>
      <c r="L34" s="94">
        <f>+D34+F34+H34+J34</f>
        <v>63</v>
      </c>
      <c r="M34" s="93">
        <f t="shared" ref="M34:N49" si="2">+K34+K13</f>
        <v>109</v>
      </c>
      <c r="N34" s="94">
        <f t="shared" si="2"/>
        <v>124</v>
      </c>
    </row>
    <row r="35" spans="1:14" x14ac:dyDescent="0.25">
      <c r="A35" s="95">
        <v>2</v>
      </c>
      <c r="B35" s="96" t="s">
        <v>101</v>
      </c>
      <c r="C35" s="93">
        <v>16</v>
      </c>
      <c r="D35" s="93">
        <v>21</v>
      </c>
      <c r="E35" s="93">
        <v>16</v>
      </c>
      <c r="F35" s="93">
        <v>14</v>
      </c>
      <c r="G35" s="93">
        <v>16</v>
      </c>
      <c r="H35" s="93">
        <v>16</v>
      </c>
      <c r="I35" s="93">
        <v>16</v>
      </c>
      <c r="J35" s="93">
        <v>21</v>
      </c>
      <c r="K35" s="93">
        <f t="shared" ref="K35:L49" si="3">+C35+E35+G35+I35</f>
        <v>64</v>
      </c>
      <c r="L35" s="94">
        <f t="shared" si="3"/>
        <v>72</v>
      </c>
      <c r="M35" s="93">
        <f t="shared" si="2"/>
        <v>118</v>
      </c>
      <c r="N35" s="94">
        <f t="shared" si="2"/>
        <v>126</v>
      </c>
    </row>
    <row r="36" spans="1:14" x14ac:dyDescent="0.25">
      <c r="A36" s="95">
        <v>3</v>
      </c>
      <c r="B36" s="96" t="s">
        <v>102</v>
      </c>
      <c r="C36" s="93">
        <v>94</v>
      </c>
      <c r="D36" s="93">
        <v>85</v>
      </c>
      <c r="E36" s="93">
        <v>94</v>
      </c>
      <c r="F36" s="93">
        <v>66</v>
      </c>
      <c r="G36" s="93">
        <v>94</v>
      </c>
      <c r="H36" s="93">
        <v>83</v>
      </c>
      <c r="I36" s="93">
        <v>94</v>
      </c>
      <c r="J36" s="93">
        <v>70</v>
      </c>
      <c r="K36" s="93">
        <f t="shared" si="3"/>
        <v>376</v>
      </c>
      <c r="L36" s="94">
        <f t="shared" si="3"/>
        <v>304</v>
      </c>
      <c r="M36" s="93">
        <f t="shared" si="2"/>
        <v>697</v>
      </c>
      <c r="N36" s="94">
        <f t="shared" si="2"/>
        <v>659</v>
      </c>
    </row>
    <row r="37" spans="1:14" x14ac:dyDescent="0.25">
      <c r="A37" s="95">
        <v>4</v>
      </c>
      <c r="B37" s="96" t="s">
        <v>103</v>
      </c>
      <c r="C37" s="93">
        <v>15</v>
      </c>
      <c r="D37" s="93">
        <v>10</v>
      </c>
      <c r="E37" s="93">
        <v>15</v>
      </c>
      <c r="F37" s="93">
        <v>11</v>
      </c>
      <c r="G37" s="93">
        <v>15</v>
      </c>
      <c r="H37" s="93">
        <v>15</v>
      </c>
      <c r="I37" s="93">
        <v>15</v>
      </c>
      <c r="J37" s="93">
        <v>19</v>
      </c>
      <c r="K37" s="93">
        <f t="shared" si="3"/>
        <v>60</v>
      </c>
      <c r="L37" s="94">
        <f t="shared" si="3"/>
        <v>55</v>
      </c>
      <c r="M37" s="93">
        <f t="shared" si="2"/>
        <v>111</v>
      </c>
      <c r="N37" s="94">
        <f t="shared" si="2"/>
        <v>110</v>
      </c>
    </row>
    <row r="38" spans="1:14" x14ac:dyDescent="0.25">
      <c r="A38" s="95">
        <v>5</v>
      </c>
      <c r="B38" s="96" t="s">
        <v>104</v>
      </c>
      <c r="C38" s="93">
        <v>428</v>
      </c>
      <c r="D38" s="93">
        <v>449</v>
      </c>
      <c r="E38" s="93">
        <v>428</v>
      </c>
      <c r="F38" s="93">
        <v>507</v>
      </c>
      <c r="G38" s="93">
        <v>428</v>
      </c>
      <c r="H38" s="93">
        <v>454</v>
      </c>
      <c r="I38" s="93">
        <v>428</v>
      </c>
      <c r="J38" s="93">
        <v>487</v>
      </c>
      <c r="K38" s="93">
        <f t="shared" si="3"/>
        <v>1712</v>
      </c>
      <c r="L38" s="94">
        <f t="shared" si="3"/>
        <v>1897</v>
      </c>
      <c r="M38" s="93">
        <f t="shared" si="2"/>
        <v>3191</v>
      </c>
      <c r="N38" s="94">
        <f t="shared" si="2"/>
        <v>3952</v>
      </c>
    </row>
    <row r="39" spans="1:14" x14ac:dyDescent="0.25">
      <c r="A39" s="95">
        <v>6</v>
      </c>
      <c r="B39" s="96" t="s">
        <v>105</v>
      </c>
      <c r="C39" s="93">
        <v>367</v>
      </c>
      <c r="D39" s="93">
        <v>420</v>
      </c>
      <c r="E39" s="93">
        <v>367</v>
      </c>
      <c r="F39" s="93">
        <v>421</v>
      </c>
      <c r="G39" s="93">
        <v>367</v>
      </c>
      <c r="H39" s="93">
        <v>398</v>
      </c>
      <c r="I39" s="93">
        <v>367</v>
      </c>
      <c r="J39" s="93">
        <v>406</v>
      </c>
      <c r="K39" s="93">
        <f t="shared" si="3"/>
        <v>1468</v>
      </c>
      <c r="L39" s="94">
        <f t="shared" si="3"/>
        <v>1645</v>
      </c>
      <c r="M39" s="93">
        <f t="shared" si="2"/>
        <v>2732</v>
      </c>
      <c r="N39" s="94">
        <f t="shared" si="2"/>
        <v>3149</v>
      </c>
    </row>
    <row r="40" spans="1:14" x14ac:dyDescent="0.25">
      <c r="A40" s="95">
        <v>7</v>
      </c>
      <c r="B40" s="96" t="s">
        <v>106</v>
      </c>
      <c r="C40" s="93">
        <v>137</v>
      </c>
      <c r="D40" s="93">
        <v>145</v>
      </c>
      <c r="E40" s="93">
        <v>137</v>
      </c>
      <c r="F40" s="93">
        <v>113</v>
      </c>
      <c r="G40" s="93">
        <v>137</v>
      </c>
      <c r="H40" s="93">
        <v>150</v>
      </c>
      <c r="I40" s="93">
        <v>137</v>
      </c>
      <c r="J40" s="93">
        <v>127</v>
      </c>
      <c r="K40" s="93">
        <f t="shared" si="3"/>
        <v>548</v>
      </c>
      <c r="L40" s="94">
        <f t="shared" si="3"/>
        <v>535</v>
      </c>
      <c r="M40" s="93">
        <f t="shared" si="2"/>
        <v>1023</v>
      </c>
      <c r="N40" s="94">
        <f t="shared" si="2"/>
        <v>1068</v>
      </c>
    </row>
    <row r="41" spans="1:14" x14ac:dyDescent="0.25">
      <c r="A41" s="95">
        <v>8</v>
      </c>
      <c r="B41" s="96" t="s">
        <v>107</v>
      </c>
      <c r="C41" s="93">
        <v>165</v>
      </c>
      <c r="D41" s="93">
        <v>150</v>
      </c>
      <c r="E41" s="93">
        <v>165</v>
      </c>
      <c r="F41" s="93">
        <v>137</v>
      </c>
      <c r="G41" s="93">
        <v>165</v>
      </c>
      <c r="H41" s="93">
        <v>146</v>
      </c>
      <c r="I41" s="93">
        <v>165</v>
      </c>
      <c r="J41" s="93">
        <v>149</v>
      </c>
      <c r="K41" s="93">
        <f t="shared" si="3"/>
        <v>660</v>
      </c>
      <c r="L41" s="94">
        <f t="shared" si="3"/>
        <v>582</v>
      </c>
      <c r="M41" s="93">
        <f t="shared" si="2"/>
        <v>1230</v>
      </c>
      <c r="N41" s="94">
        <f t="shared" si="2"/>
        <v>1191</v>
      </c>
    </row>
    <row r="42" spans="1:14" x14ac:dyDescent="0.25">
      <c r="A42" s="95">
        <v>9</v>
      </c>
      <c r="B42" s="96" t="s">
        <v>108</v>
      </c>
      <c r="C42" s="93">
        <v>1059</v>
      </c>
      <c r="D42" s="93">
        <v>1124</v>
      </c>
      <c r="E42" s="93">
        <v>1059</v>
      </c>
      <c r="F42" s="93">
        <v>1062</v>
      </c>
      <c r="G42" s="93">
        <v>1059</v>
      </c>
      <c r="H42" s="93">
        <v>1011</v>
      </c>
      <c r="I42" s="93">
        <v>1055</v>
      </c>
      <c r="J42" s="93">
        <v>1095</v>
      </c>
      <c r="K42" s="93">
        <f t="shared" si="3"/>
        <v>4232</v>
      </c>
      <c r="L42" s="94">
        <f t="shared" si="3"/>
        <v>4292</v>
      </c>
      <c r="M42" s="93">
        <f t="shared" si="2"/>
        <v>7891</v>
      </c>
      <c r="N42" s="94">
        <f t="shared" si="2"/>
        <v>8579</v>
      </c>
    </row>
    <row r="43" spans="1:14" x14ac:dyDescent="0.25">
      <c r="A43" s="95">
        <v>10</v>
      </c>
      <c r="B43" s="96" t="s">
        <v>109</v>
      </c>
      <c r="C43" s="93">
        <v>506</v>
      </c>
      <c r="D43" s="93">
        <v>501</v>
      </c>
      <c r="E43" s="93">
        <v>506</v>
      </c>
      <c r="F43" s="93">
        <v>421</v>
      </c>
      <c r="G43" s="93">
        <v>506</v>
      </c>
      <c r="H43" s="93">
        <v>456</v>
      </c>
      <c r="I43" s="93">
        <v>506</v>
      </c>
      <c r="J43" s="93">
        <v>413</v>
      </c>
      <c r="K43" s="93">
        <f t="shared" si="3"/>
        <v>2024</v>
      </c>
      <c r="L43" s="94">
        <f t="shared" si="3"/>
        <v>1791</v>
      </c>
      <c r="M43" s="93">
        <f t="shared" si="2"/>
        <v>3767</v>
      </c>
      <c r="N43" s="94">
        <f t="shared" si="2"/>
        <v>3526</v>
      </c>
    </row>
    <row r="44" spans="1:14" x14ac:dyDescent="0.25">
      <c r="A44" s="95">
        <v>11</v>
      </c>
      <c r="B44" s="96" t="s">
        <v>110</v>
      </c>
      <c r="C44" s="93">
        <v>47</v>
      </c>
      <c r="D44" s="93">
        <v>53</v>
      </c>
      <c r="E44" s="93">
        <v>47</v>
      </c>
      <c r="F44" s="93">
        <v>59</v>
      </c>
      <c r="G44" s="93">
        <v>47</v>
      </c>
      <c r="H44" s="93">
        <v>57</v>
      </c>
      <c r="I44" s="93">
        <v>47</v>
      </c>
      <c r="J44" s="93">
        <v>42</v>
      </c>
      <c r="K44" s="93">
        <f t="shared" si="3"/>
        <v>188</v>
      </c>
      <c r="L44" s="94">
        <f t="shared" si="3"/>
        <v>211</v>
      </c>
      <c r="M44" s="93">
        <f t="shared" si="2"/>
        <v>347</v>
      </c>
      <c r="N44" s="94">
        <f t="shared" si="2"/>
        <v>373</v>
      </c>
    </row>
    <row r="45" spans="1:14" ht="24" x14ac:dyDescent="0.25">
      <c r="A45" s="95">
        <v>12</v>
      </c>
      <c r="B45" s="96" t="s">
        <v>111</v>
      </c>
      <c r="C45" s="93">
        <v>20</v>
      </c>
      <c r="D45" s="93">
        <v>24</v>
      </c>
      <c r="E45" s="93">
        <v>20</v>
      </c>
      <c r="F45" s="93">
        <v>18</v>
      </c>
      <c r="G45" s="93">
        <v>20</v>
      </c>
      <c r="H45" s="93">
        <v>23</v>
      </c>
      <c r="I45" s="93">
        <v>20</v>
      </c>
      <c r="J45" s="93">
        <v>17</v>
      </c>
      <c r="K45" s="93">
        <f t="shared" si="3"/>
        <v>80</v>
      </c>
      <c r="L45" s="94">
        <f t="shared" si="3"/>
        <v>82</v>
      </c>
      <c r="M45" s="93">
        <f t="shared" si="2"/>
        <v>143</v>
      </c>
      <c r="N45" s="94">
        <f t="shared" si="2"/>
        <v>177</v>
      </c>
    </row>
    <row r="46" spans="1:14" x14ac:dyDescent="0.25">
      <c r="A46" s="95">
        <v>13</v>
      </c>
      <c r="B46" s="97" t="s">
        <v>112</v>
      </c>
      <c r="C46" s="93">
        <v>83</v>
      </c>
      <c r="D46" s="93">
        <v>84</v>
      </c>
      <c r="E46" s="93">
        <v>83</v>
      </c>
      <c r="F46" s="93">
        <v>62</v>
      </c>
      <c r="G46" s="93">
        <v>83</v>
      </c>
      <c r="H46" s="93">
        <v>98</v>
      </c>
      <c r="I46" s="93">
        <v>83</v>
      </c>
      <c r="J46" s="93">
        <v>95</v>
      </c>
      <c r="K46" s="93">
        <f t="shared" si="3"/>
        <v>332</v>
      </c>
      <c r="L46" s="94">
        <f t="shared" si="3"/>
        <v>339</v>
      </c>
      <c r="M46" s="93">
        <f t="shared" si="2"/>
        <v>613</v>
      </c>
      <c r="N46" s="94">
        <f t="shared" si="2"/>
        <v>617</v>
      </c>
    </row>
    <row r="47" spans="1:14" x14ac:dyDescent="0.25">
      <c r="A47" s="95">
        <v>14</v>
      </c>
      <c r="B47" s="97" t="s">
        <v>113</v>
      </c>
      <c r="C47" s="93">
        <v>2</v>
      </c>
      <c r="D47" s="93">
        <v>3</v>
      </c>
      <c r="E47" s="93">
        <v>2</v>
      </c>
      <c r="F47" s="93">
        <v>3</v>
      </c>
      <c r="G47" s="93">
        <v>2</v>
      </c>
      <c r="H47" s="93">
        <v>2</v>
      </c>
      <c r="I47" s="93">
        <v>2</v>
      </c>
      <c r="J47" s="93">
        <v>2</v>
      </c>
      <c r="K47" s="93">
        <f t="shared" si="3"/>
        <v>8</v>
      </c>
      <c r="L47" s="94">
        <f t="shared" si="3"/>
        <v>10</v>
      </c>
      <c r="M47" s="93">
        <f t="shared" si="2"/>
        <v>15</v>
      </c>
      <c r="N47" s="94">
        <f t="shared" si="2"/>
        <v>24</v>
      </c>
    </row>
    <row r="48" spans="1:14" x14ac:dyDescent="0.25">
      <c r="A48" s="95">
        <v>15</v>
      </c>
      <c r="B48" s="97" t="s">
        <v>114</v>
      </c>
      <c r="C48" s="93">
        <v>43</v>
      </c>
      <c r="D48" s="93">
        <v>50</v>
      </c>
      <c r="E48" s="93">
        <v>43</v>
      </c>
      <c r="F48" s="93">
        <v>53</v>
      </c>
      <c r="G48" s="93">
        <v>43</v>
      </c>
      <c r="H48" s="93">
        <v>49</v>
      </c>
      <c r="I48" s="93">
        <v>43</v>
      </c>
      <c r="J48" s="93">
        <v>59</v>
      </c>
      <c r="K48" s="93">
        <f>+C48+E48+G48+I48</f>
        <v>172</v>
      </c>
      <c r="L48" s="94">
        <f>+D48+F48+H48+J48</f>
        <v>211</v>
      </c>
      <c r="M48" s="93">
        <f t="shared" si="2"/>
        <v>316</v>
      </c>
      <c r="N48" s="94">
        <f t="shared" si="2"/>
        <v>445</v>
      </c>
    </row>
    <row r="49" spans="1:14" ht="15.75" thickBot="1" x14ac:dyDescent="0.3">
      <c r="A49" s="95">
        <v>16</v>
      </c>
      <c r="B49" s="97" t="s">
        <v>174</v>
      </c>
      <c r="C49" s="93">
        <v>9</v>
      </c>
      <c r="D49" s="93">
        <v>0</v>
      </c>
      <c r="E49" s="93">
        <v>9</v>
      </c>
      <c r="F49" s="93">
        <v>1</v>
      </c>
      <c r="G49" s="93">
        <v>9</v>
      </c>
      <c r="H49" s="93">
        <v>1</v>
      </c>
      <c r="I49" s="93">
        <v>9</v>
      </c>
      <c r="J49" s="93">
        <v>2</v>
      </c>
      <c r="K49" s="93">
        <f t="shared" si="3"/>
        <v>36</v>
      </c>
      <c r="L49" s="94">
        <f t="shared" si="3"/>
        <v>4</v>
      </c>
      <c r="M49" s="93">
        <f t="shared" si="2"/>
        <v>64</v>
      </c>
      <c r="N49" s="94">
        <f t="shared" si="2"/>
        <v>4</v>
      </c>
    </row>
    <row r="50" spans="1:14" ht="15.75" thickBot="1" x14ac:dyDescent="0.3">
      <c r="A50" s="385" t="s">
        <v>175</v>
      </c>
      <c r="B50" s="386"/>
      <c r="C50" s="217">
        <f t="shared" ref="C50:L50" si="4">SUM(C34:C49)</f>
        <v>3006</v>
      </c>
      <c r="D50" s="217">
        <f t="shared" si="4"/>
        <v>3136</v>
      </c>
      <c r="E50" s="217">
        <f>SUM(E34:E49)</f>
        <v>3006</v>
      </c>
      <c r="F50" s="217">
        <f t="shared" si="4"/>
        <v>2962</v>
      </c>
      <c r="G50" s="217">
        <f>SUM(G34:G49)</f>
        <v>3006</v>
      </c>
      <c r="H50" s="217">
        <f t="shared" si="4"/>
        <v>2975</v>
      </c>
      <c r="I50" s="217">
        <f>SUM(I34:I49)</f>
        <v>3002</v>
      </c>
      <c r="J50" s="217">
        <f t="shared" si="4"/>
        <v>3020</v>
      </c>
      <c r="K50" s="217">
        <f t="shared" si="4"/>
        <v>12020</v>
      </c>
      <c r="L50" s="218">
        <f t="shared" si="4"/>
        <v>12093</v>
      </c>
      <c r="M50" s="217">
        <f>SUM(M34:M49)</f>
        <v>22367</v>
      </c>
      <c r="N50" s="218">
        <f>SUM(N34:N49)</f>
        <v>24124</v>
      </c>
    </row>
    <row r="51" spans="1:14" x14ac:dyDescent="0.25">
      <c r="A51" s="99"/>
      <c r="B51" s="99"/>
      <c r="C51" s="70"/>
      <c r="D51" s="67"/>
      <c r="E51" s="67"/>
      <c r="F51" s="67"/>
      <c r="G51" s="67"/>
      <c r="H51" s="67"/>
      <c r="I51" s="67"/>
      <c r="J51" s="67"/>
      <c r="K51" s="67"/>
      <c r="L51" s="67"/>
    </row>
    <row r="52" spans="1:14" ht="15.75" customHeight="1" thickBot="1" x14ac:dyDescent="0.3">
      <c r="A52" s="133"/>
      <c r="B52" s="382" t="s">
        <v>177</v>
      </c>
      <c r="C52" s="382"/>
      <c r="D52" s="382"/>
      <c r="E52" s="382"/>
      <c r="F52" s="382"/>
      <c r="G52" s="382"/>
      <c r="H52" s="382"/>
      <c r="I52" s="382"/>
      <c r="J52" s="382"/>
      <c r="K52" s="382"/>
      <c r="L52" s="382"/>
    </row>
    <row r="53" spans="1:14" x14ac:dyDescent="0.25">
      <c r="A53" s="387" t="s">
        <v>4</v>
      </c>
      <c r="B53" s="389" t="s">
        <v>173</v>
      </c>
      <c r="C53" s="391" t="s">
        <v>65</v>
      </c>
      <c r="D53" s="391"/>
      <c r="E53" s="383" t="s">
        <v>95</v>
      </c>
      <c r="F53" s="383"/>
      <c r="G53" s="383" t="s">
        <v>96</v>
      </c>
      <c r="H53" s="383"/>
      <c r="I53" s="383" t="s">
        <v>97</v>
      </c>
      <c r="J53" s="383"/>
      <c r="K53" s="383" t="s">
        <v>88</v>
      </c>
      <c r="L53" s="384"/>
      <c r="M53" s="383" t="s">
        <v>135</v>
      </c>
      <c r="N53" s="384"/>
    </row>
    <row r="54" spans="1:14" ht="15.75" thickBot="1" x14ac:dyDescent="0.3">
      <c r="A54" s="388"/>
      <c r="B54" s="390"/>
      <c r="C54" s="89" t="s">
        <v>99</v>
      </c>
      <c r="D54" s="89" t="s">
        <v>90</v>
      </c>
      <c r="E54" s="89" t="s">
        <v>99</v>
      </c>
      <c r="F54" s="89" t="s">
        <v>90</v>
      </c>
      <c r="G54" s="89" t="s">
        <v>99</v>
      </c>
      <c r="H54" s="89" t="s">
        <v>90</v>
      </c>
      <c r="I54" s="89" t="s">
        <v>99</v>
      </c>
      <c r="J54" s="89" t="s">
        <v>90</v>
      </c>
      <c r="K54" s="89" t="s">
        <v>99</v>
      </c>
      <c r="L54" s="90" t="s">
        <v>90</v>
      </c>
      <c r="M54" s="89" t="s">
        <v>99</v>
      </c>
      <c r="N54" s="90" t="s">
        <v>90</v>
      </c>
    </row>
    <row r="55" spans="1:14" x14ac:dyDescent="0.25">
      <c r="A55" s="91">
        <v>1</v>
      </c>
      <c r="B55" s="92" t="s">
        <v>100</v>
      </c>
      <c r="C55" s="93">
        <v>15</v>
      </c>
      <c r="D55" s="93">
        <v>21</v>
      </c>
      <c r="E55" s="93">
        <v>15</v>
      </c>
      <c r="F55" s="93">
        <v>6</v>
      </c>
      <c r="G55" s="93"/>
      <c r="H55" s="93"/>
      <c r="I55" s="93"/>
      <c r="J55" s="93"/>
      <c r="K55" s="93">
        <f>+C55+E55+G55+I55</f>
        <v>30</v>
      </c>
      <c r="L55" s="94">
        <f>+D55+F55+H55+J55</f>
        <v>27</v>
      </c>
      <c r="M55" s="93">
        <f t="shared" ref="M55:N70" si="5">+K55+M34</f>
        <v>139</v>
      </c>
      <c r="N55" s="94">
        <f t="shared" si="5"/>
        <v>151</v>
      </c>
    </row>
    <row r="56" spans="1:14" x14ac:dyDescent="0.25">
      <c r="A56" s="95">
        <v>2</v>
      </c>
      <c r="B56" s="96" t="s">
        <v>101</v>
      </c>
      <c r="C56" s="93">
        <v>16</v>
      </c>
      <c r="D56" s="93">
        <v>17</v>
      </c>
      <c r="E56" s="93">
        <v>16</v>
      </c>
      <c r="F56" s="93">
        <v>17</v>
      </c>
      <c r="G56" s="93"/>
      <c r="H56" s="93"/>
      <c r="I56" s="93"/>
      <c r="J56" s="93"/>
      <c r="K56" s="93">
        <f t="shared" ref="K56:L70" si="6">+C56+E56+G56+I56</f>
        <v>32</v>
      </c>
      <c r="L56" s="94">
        <f t="shared" si="6"/>
        <v>34</v>
      </c>
      <c r="M56" s="93">
        <f t="shared" si="5"/>
        <v>150</v>
      </c>
      <c r="N56" s="94">
        <f t="shared" si="5"/>
        <v>160</v>
      </c>
    </row>
    <row r="57" spans="1:14" x14ac:dyDescent="0.25">
      <c r="A57" s="95">
        <v>3</v>
      </c>
      <c r="B57" s="96" t="s">
        <v>102</v>
      </c>
      <c r="C57" s="93">
        <v>94</v>
      </c>
      <c r="D57" s="93">
        <v>60</v>
      </c>
      <c r="E57" s="93">
        <v>94</v>
      </c>
      <c r="F57" s="93">
        <v>57</v>
      </c>
      <c r="G57" s="93"/>
      <c r="H57" s="93"/>
      <c r="I57" s="93"/>
      <c r="J57" s="93"/>
      <c r="K57" s="93">
        <f t="shared" si="6"/>
        <v>188</v>
      </c>
      <c r="L57" s="94">
        <f t="shared" si="6"/>
        <v>117</v>
      </c>
      <c r="M57" s="93">
        <f t="shared" si="5"/>
        <v>885</v>
      </c>
      <c r="N57" s="94">
        <f t="shared" si="5"/>
        <v>776</v>
      </c>
    </row>
    <row r="58" spans="1:14" x14ac:dyDescent="0.25">
      <c r="A58" s="95">
        <v>4</v>
      </c>
      <c r="B58" s="96" t="s">
        <v>103</v>
      </c>
      <c r="C58" s="93">
        <v>15</v>
      </c>
      <c r="D58" s="93">
        <v>17</v>
      </c>
      <c r="E58" s="93">
        <v>15</v>
      </c>
      <c r="F58" s="93">
        <v>5</v>
      </c>
      <c r="G58" s="93"/>
      <c r="H58" s="93"/>
      <c r="I58" s="93"/>
      <c r="J58" s="93"/>
      <c r="K58" s="93">
        <f t="shared" si="6"/>
        <v>30</v>
      </c>
      <c r="L58" s="94">
        <f t="shared" si="6"/>
        <v>22</v>
      </c>
      <c r="M58" s="93">
        <f t="shared" si="5"/>
        <v>141</v>
      </c>
      <c r="N58" s="94">
        <f t="shared" si="5"/>
        <v>132</v>
      </c>
    </row>
    <row r="59" spans="1:14" x14ac:dyDescent="0.25">
      <c r="A59" s="95">
        <v>5</v>
      </c>
      <c r="B59" s="96" t="s">
        <v>104</v>
      </c>
      <c r="C59" s="93">
        <v>428</v>
      </c>
      <c r="D59" s="93">
        <v>430</v>
      </c>
      <c r="E59" s="93">
        <v>428</v>
      </c>
      <c r="F59" s="93">
        <v>390</v>
      </c>
      <c r="G59" s="93"/>
      <c r="H59" s="93"/>
      <c r="I59" s="93"/>
      <c r="J59" s="93"/>
      <c r="K59" s="93">
        <f t="shared" si="6"/>
        <v>856</v>
      </c>
      <c r="L59" s="94">
        <f t="shared" si="6"/>
        <v>820</v>
      </c>
      <c r="M59" s="93">
        <f t="shared" si="5"/>
        <v>4047</v>
      </c>
      <c r="N59" s="94">
        <f t="shared" si="5"/>
        <v>4772</v>
      </c>
    </row>
    <row r="60" spans="1:14" x14ac:dyDescent="0.25">
      <c r="A60" s="95">
        <v>6</v>
      </c>
      <c r="B60" s="96" t="s">
        <v>105</v>
      </c>
      <c r="C60" s="93">
        <v>367</v>
      </c>
      <c r="D60" s="93">
        <v>342</v>
      </c>
      <c r="E60" s="93">
        <v>367</v>
      </c>
      <c r="F60" s="93">
        <v>236</v>
      </c>
      <c r="G60" s="93"/>
      <c r="H60" s="93"/>
      <c r="I60" s="93"/>
      <c r="J60" s="93"/>
      <c r="K60" s="93">
        <f t="shared" si="6"/>
        <v>734</v>
      </c>
      <c r="L60" s="94">
        <f t="shared" si="6"/>
        <v>578</v>
      </c>
      <c r="M60" s="93">
        <f t="shared" si="5"/>
        <v>3466</v>
      </c>
      <c r="N60" s="94">
        <f t="shared" si="5"/>
        <v>3727</v>
      </c>
    </row>
    <row r="61" spans="1:14" x14ac:dyDescent="0.25">
      <c r="A61" s="95">
        <v>7</v>
      </c>
      <c r="B61" s="96" t="s">
        <v>106</v>
      </c>
      <c r="C61" s="93">
        <v>138</v>
      </c>
      <c r="D61" s="93">
        <v>122</v>
      </c>
      <c r="E61" s="93">
        <v>138</v>
      </c>
      <c r="F61" s="93">
        <v>107</v>
      </c>
      <c r="G61" s="93"/>
      <c r="H61" s="93"/>
      <c r="I61" s="93"/>
      <c r="J61" s="93"/>
      <c r="K61" s="93">
        <f t="shared" si="6"/>
        <v>276</v>
      </c>
      <c r="L61" s="94">
        <f t="shared" si="6"/>
        <v>229</v>
      </c>
      <c r="M61" s="93">
        <f t="shared" si="5"/>
        <v>1299</v>
      </c>
      <c r="N61" s="94">
        <f t="shared" si="5"/>
        <v>1297</v>
      </c>
    </row>
    <row r="62" spans="1:14" x14ac:dyDescent="0.25">
      <c r="A62" s="95">
        <v>8</v>
      </c>
      <c r="B62" s="96" t="s">
        <v>107</v>
      </c>
      <c r="C62" s="93">
        <v>165</v>
      </c>
      <c r="D62" s="93">
        <v>150</v>
      </c>
      <c r="E62" s="93">
        <v>165</v>
      </c>
      <c r="F62" s="93">
        <v>189</v>
      </c>
      <c r="G62" s="93"/>
      <c r="H62" s="93"/>
      <c r="I62" s="93"/>
      <c r="J62" s="93"/>
      <c r="K62" s="93">
        <f t="shared" si="6"/>
        <v>330</v>
      </c>
      <c r="L62" s="94">
        <f t="shared" si="6"/>
        <v>339</v>
      </c>
      <c r="M62" s="93">
        <f t="shared" si="5"/>
        <v>1560</v>
      </c>
      <c r="N62" s="94">
        <f t="shared" si="5"/>
        <v>1530</v>
      </c>
    </row>
    <row r="63" spans="1:14" x14ac:dyDescent="0.25">
      <c r="A63" s="95">
        <v>9</v>
      </c>
      <c r="B63" s="96" t="s">
        <v>108</v>
      </c>
      <c r="C63" s="93">
        <v>1059</v>
      </c>
      <c r="D63" s="93">
        <v>1033</v>
      </c>
      <c r="E63" s="93">
        <v>1059</v>
      </c>
      <c r="F63" s="93">
        <v>682</v>
      </c>
      <c r="G63" s="93"/>
      <c r="H63" s="93"/>
      <c r="I63" s="93"/>
      <c r="J63" s="93"/>
      <c r="K63" s="93">
        <f t="shared" si="6"/>
        <v>2118</v>
      </c>
      <c r="L63" s="94">
        <f t="shared" si="6"/>
        <v>1715</v>
      </c>
      <c r="M63" s="93">
        <f t="shared" si="5"/>
        <v>10009</v>
      </c>
      <c r="N63" s="94">
        <f t="shared" si="5"/>
        <v>10294</v>
      </c>
    </row>
    <row r="64" spans="1:14" x14ac:dyDescent="0.25">
      <c r="A64" s="95">
        <v>10</v>
      </c>
      <c r="B64" s="96" t="s">
        <v>109</v>
      </c>
      <c r="C64" s="93">
        <v>506</v>
      </c>
      <c r="D64" s="93">
        <v>417</v>
      </c>
      <c r="E64" s="93">
        <v>506</v>
      </c>
      <c r="F64" s="93">
        <v>264</v>
      </c>
      <c r="G64" s="93"/>
      <c r="H64" s="93"/>
      <c r="I64" s="93"/>
      <c r="J64" s="93"/>
      <c r="K64" s="93">
        <f t="shared" si="6"/>
        <v>1012</v>
      </c>
      <c r="L64" s="94">
        <f t="shared" si="6"/>
        <v>681</v>
      </c>
      <c r="M64" s="93">
        <f t="shared" si="5"/>
        <v>4779</v>
      </c>
      <c r="N64" s="94">
        <f t="shared" si="5"/>
        <v>4207</v>
      </c>
    </row>
    <row r="65" spans="1:14" x14ac:dyDescent="0.25">
      <c r="A65" s="95">
        <v>11</v>
      </c>
      <c r="B65" s="96" t="s">
        <v>110</v>
      </c>
      <c r="C65" s="93">
        <v>47</v>
      </c>
      <c r="D65" s="93">
        <v>33</v>
      </c>
      <c r="E65" s="93">
        <v>47</v>
      </c>
      <c r="F65" s="93">
        <v>37</v>
      </c>
      <c r="G65" s="93"/>
      <c r="H65" s="93"/>
      <c r="I65" s="93"/>
      <c r="J65" s="93"/>
      <c r="K65" s="93">
        <f t="shared" si="6"/>
        <v>94</v>
      </c>
      <c r="L65" s="94">
        <f t="shared" si="6"/>
        <v>70</v>
      </c>
      <c r="M65" s="93">
        <f t="shared" si="5"/>
        <v>441</v>
      </c>
      <c r="N65" s="94">
        <f t="shared" si="5"/>
        <v>443</v>
      </c>
    </row>
    <row r="66" spans="1:14" ht="24" x14ac:dyDescent="0.25">
      <c r="A66" s="95">
        <v>12</v>
      </c>
      <c r="B66" s="96" t="s">
        <v>111</v>
      </c>
      <c r="C66" s="93">
        <v>20</v>
      </c>
      <c r="D66" s="93">
        <v>31</v>
      </c>
      <c r="E66" s="93">
        <v>20</v>
      </c>
      <c r="F66" s="93">
        <v>21</v>
      </c>
      <c r="G66" s="93"/>
      <c r="H66" s="93"/>
      <c r="I66" s="93"/>
      <c r="J66" s="93"/>
      <c r="K66" s="93">
        <f t="shared" si="6"/>
        <v>40</v>
      </c>
      <c r="L66" s="94">
        <f t="shared" si="6"/>
        <v>52</v>
      </c>
      <c r="M66" s="93">
        <f t="shared" si="5"/>
        <v>183</v>
      </c>
      <c r="N66" s="94">
        <f t="shared" si="5"/>
        <v>229</v>
      </c>
    </row>
    <row r="67" spans="1:14" x14ac:dyDescent="0.25">
      <c r="A67" s="95">
        <v>13</v>
      </c>
      <c r="B67" s="97" t="s">
        <v>112</v>
      </c>
      <c r="C67" s="93">
        <v>83</v>
      </c>
      <c r="D67" s="93">
        <v>93</v>
      </c>
      <c r="E67" s="93">
        <v>83</v>
      </c>
      <c r="F67" s="93">
        <v>70</v>
      </c>
      <c r="G67" s="93"/>
      <c r="H67" s="93"/>
      <c r="I67" s="93"/>
      <c r="J67" s="93"/>
      <c r="K67" s="93">
        <f t="shared" si="6"/>
        <v>166</v>
      </c>
      <c r="L67" s="94">
        <f t="shared" si="6"/>
        <v>163</v>
      </c>
      <c r="M67" s="93">
        <f t="shared" si="5"/>
        <v>779</v>
      </c>
      <c r="N67" s="94">
        <f t="shared" si="5"/>
        <v>780</v>
      </c>
    </row>
    <row r="68" spans="1:14" x14ac:dyDescent="0.25">
      <c r="A68" s="95">
        <v>14</v>
      </c>
      <c r="B68" s="97" t="s">
        <v>113</v>
      </c>
      <c r="C68" s="93">
        <v>3</v>
      </c>
      <c r="D68" s="93">
        <v>1</v>
      </c>
      <c r="E68" s="93">
        <v>3</v>
      </c>
      <c r="F68" s="93">
        <v>1</v>
      </c>
      <c r="G68" s="93"/>
      <c r="H68" s="93"/>
      <c r="I68" s="93"/>
      <c r="J68" s="93"/>
      <c r="K68" s="93">
        <f t="shared" si="6"/>
        <v>6</v>
      </c>
      <c r="L68" s="94">
        <f t="shared" si="6"/>
        <v>2</v>
      </c>
      <c r="M68" s="93">
        <f t="shared" si="5"/>
        <v>21</v>
      </c>
      <c r="N68" s="94">
        <f t="shared" si="5"/>
        <v>26</v>
      </c>
    </row>
    <row r="69" spans="1:14" x14ac:dyDescent="0.25">
      <c r="A69" s="95">
        <v>15</v>
      </c>
      <c r="B69" s="97" t="s">
        <v>114</v>
      </c>
      <c r="C69" s="93">
        <v>43</v>
      </c>
      <c r="D69" s="93">
        <v>74</v>
      </c>
      <c r="E69" s="93">
        <v>43</v>
      </c>
      <c r="F69" s="93">
        <v>45</v>
      </c>
      <c r="G69" s="93"/>
      <c r="H69" s="93"/>
      <c r="I69" s="93"/>
      <c r="J69" s="93"/>
      <c r="K69" s="93">
        <f>+C69+E69+G69+I69</f>
        <v>86</v>
      </c>
      <c r="L69" s="94">
        <f>+D69+F69+H69+J69</f>
        <v>119</v>
      </c>
      <c r="M69" s="93">
        <f t="shared" si="5"/>
        <v>402</v>
      </c>
      <c r="N69" s="94">
        <f t="shared" si="5"/>
        <v>564</v>
      </c>
    </row>
    <row r="70" spans="1:14" ht="15.75" thickBot="1" x14ac:dyDescent="0.3">
      <c r="A70" s="95">
        <v>16</v>
      </c>
      <c r="B70" s="97" t="s">
        <v>174</v>
      </c>
      <c r="C70" s="93">
        <v>9</v>
      </c>
      <c r="D70" s="93">
        <v>3</v>
      </c>
      <c r="E70" s="93">
        <v>9</v>
      </c>
      <c r="F70" s="93">
        <v>0</v>
      </c>
      <c r="G70" s="93"/>
      <c r="H70" s="93"/>
      <c r="I70" s="93"/>
      <c r="J70" s="93"/>
      <c r="K70" s="93">
        <f t="shared" si="6"/>
        <v>18</v>
      </c>
      <c r="L70" s="94">
        <f t="shared" si="6"/>
        <v>3</v>
      </c>
      <c r="M70" s="93">
        <f t="shared" si="5"/>
        <v>82</v>
      </c>
      <c r="N70" s="94">
        <f t="shared" si="5"/>
        <v>7</v>
      </c>
    </row>
    <row r="71" spans="1:14" ht="15.75" thickBot="1" x14ac:dyDescent="0.3">
      <c r="A71" s="385" t="s">
        <v>115</v>
      </c>
      <c r="B71" s="386"/>
      <c r="C71" s="217">
        <f t="shared" ref="C71:N71" si="7">SUM(C55:C70)</f>
        <v>3008</v>
      </c>
      <c r="D71" s="217">
        <f t="shared" si="7"/>
        <v>2844</v>
      </c>
      <c r="E71" s="217">
        <f>SUM(E55:E70)</f>
        <v>3008</v>
      </c>
      <c r="F71" s="217">
        <f t="shared" si="7"/>
        <v>2127</v>
      </c>
      <c r="G71" s="217">
        <f>SUM(G55:G70)</f>
        <v>0</v>
      </c>
      <c r="H71" s="217">
        <f t="shared" si="7"/>
        <v>0</v>
      </c>
      <c r="I71" s="217">
        <f t="shared" si="7"/>
        <v>0</v>
      </c>
      <c r="J71" s="217">
        <f t="shared" si="7"/>
        <v>0</v>
      </c>
      <c r="K71" s="217">
        <f t="shared" si="7"/>
        <v>6016</v>
      </c>
      <c r="L71" s="218">
        <f t="shared" si="7"/>
        <v>4971</v>
      </c>
      <c r="M71" s="217">
        <f t="shared" si="7"/>
        <v>28383</v>
      </c>
      <c r="N71" s="218">
        <f t="shared" si="7"/>
        <v>29095</v>
      </c>
    </row>
    <row r="72" spans="1:14" x14ac:dyDescent="0.25">
      <c r="A72" s="99"/>
      <c r="B72" s="99"/>
      <c r="C72" s="100"/>
      <c r="D72" s="100"/>
      <c r="E72" s="100"/>
      <c r="F72" s="100"/>
      <c r="G72" s="100"/>
      <c r="H72" s="100"/>
      <c r="I72" s="100"/>
      <c r="J72" s="100"/>
      <c r="K72" s="100"/>
      <c r="L72" s="100"/>
    </row>
    <row r="73" spans="1:14" x14ac:dyDescent="0.25">
      <c r="A73" s="99"/>
      <c r="B73" s="99"/>
      <c r="C73" s="70"/>
      <c r="D73" s="67"/>
      <c r="E73" s="67"/>
      <c r="F73" s="67"/>
      <c r="G73" s="67"/>
      <c r="H73" s="67"/>
      <c r="I73" s="67"/>
      <c r="J73" s="67"/>
      <c r="K73" s="67"/>
      <c r="L73" s="67"/>
    </row>
    <row r="74" spans="1:14" ht="15.75" thickBot="1" x14ac:dyDescent="0.3">
      <c r="A74" s="99"/>
      <c r="B74" s="99" t="s">
        <v>155</v>
      </c>
      <c r="C74" s="70"/>
      <c r="D74" s="67"/>
      <c r="E74" s="67"/>
      <c r="F74" s="67"/>
      <c r="G74" s="67"/>
      <c r="H74" s="67"/>
      <c r="I74" s="67"/>
      <c r="J74" s="67"/>
      <c r="K74" s="67"/>
      <c r="L74" s="67"/>
    </row>
    <row r="75" spans="1:14" x14ac:dyDescent="0.25">
      <c r="A75" s="354" t="s">
        <v>4</v>
      </c>
      <c r="B75" s="389" t="s">
        <v>173</v>
      </c>
      <c r="C75" s="383" t="s">
        <v>88</v>
      </c>
      <c r="D75" s="384"/>
      <c r="E75" s="67"/>
      <c r="F75" s="67"/>
      <c r="G75" s="67"/>
      <c r="H75" s="67"/>
      <c r="I75" s="67"/>
      <c r="J75" s="67"/>
      <c r="K75" s="67"/>
      <c r="L75" s="67"/>
    </row>
    <row r="76" spans="1:14" ht="15.75" thickBot="1" x14ac:dyDescent="0.3">
      <c r="A76" s="354"/>
      <c r="B76" s="390"/>
      <c r="C76" s="89" t="s">
        <v>99</v>
      </c>
      <c r="D76" s="90" t="s">
        <v>90</v>
      </c>
      <c r="E76" s="67"/>
      <c r="F76" s="67"/>
      <c r="G76" s="67"/>
      <c r="H76" s="67"/>
      <c r="I76" s="67"/>
      <c r="J76" s="67"/>
      <c r="K76" s="67"/>
      <c r="L76" s="67"/>
    </row>
    <row r="77" spans="1:14" x14ac:dyDescent="0.25">
      <c r="A77" s="91">
        <v>1</v>
      </c>
      <c r="B77" s="92" t="s">
        <v>100</v>
      </c>
      <c r="C77" s="93">
        <f t="shared" ref="C77:D90" si="8">+K13+K34+K55</f>
        <v>139</v>
      </c>
      <c r="D77" s="94">
        <f t="shared" si="8"/>
        <v>151</v>
      </c>
      <c r="E77" s="121"/>
      <c r="F77" s="67"/>
      <c r="G77" s="67"/>
      <c r="H77" s="67"/>
      <c r="I77" s="67"/>
      <c r="J77" s="67"/>
      <c r="K77" s="67"/>
      <c r="L77" s="67"/>
    </row>
    <row r="78" spans="1:14" x14ac:dyDescent="0.25">
      <c r="A78" s="95">
        <v>2</v>
      </c>
      <c r="B78" s="96" t="s">
        <v>101</v>
      </c>
      <c r="C78" s="93">
        <f t="shared" si="8"/>
        <v>150</v>
      </c>
      <c r="D78" s="94">
        <f t="shared" si="8"/>
        <v>160</v>
      </c>
      <c r="E78" s="121"/>
      <c r="F78" s="67"/>
      <c r="G78" s="67"/>
      <c r="H78" s="67"/>
      <c r="I78" s="67"/>
      <c r="J78" s="67"/>
      <c r="K78" s="67"/>
      <c r="L78" s="67"/>
    </row>
    <row r="79" spans="1:14" x14ac:dyDescent="0.25">
      <c r="A79" s="95">
        <v>3</v>
      </c>
      <c r="B79" s="96" t="s">
        <v>102</v>
      </c>
      <c r="C79" s="93">
        <f t="shared" si="8"/>
        <v>885</v>
      </c>
      <c r="D79" s="94">
        <f t="shared" si="8"/>
        <v>776</v>
      </c>
      <c r="E79" s="121"/>
      <c r="F79" s="67"/>
      <c r="G79" s="67"/>
      <c r="H79" s="67"/>
      <c r="I79" s="67"/>
      <c r="J79" s="67"/>
      <c r="K79" s="67"/>
      <c r="L79" s="67"/>
    </row>
    <row r="80" spans="1:14" x14ac:dyDescent="0.25">
      <c r="A80" s="95">
        <v>4</v>
      </c>
      <c r="B80" s="96" t="s">
        <v>103</v>
      </c>
      <c r="C80" s="93">
        <f t="shared" si="8"/>
        <v>141</v>
      </c>
      <c r="D80" s="94">
        <f t="shared" si="8"/>
        <v>132</v>
      </c>
      <c r="E80" s="121"/>
      <c r="F80" s="67"/>
      <c r="G80" s="67"/>
      <c r="H80" s="67"/>
      <c r="I80" s="67"/>
      <c r="J80" s="67"/>
      <c r="K80" s="67"/>
      <c r="L80" s="67"/>
    </row>
    <row r="81" spans="1:12" x14ac:dyDescent="0.25">
      <c r="A81" s="95">
        <v>5</v>
      </c>
      <c r="B81" s="96" t="s">
        <v>104</v>
      </c>
      <c r="C81" s="93">
        <f t="shared" si="8"/>
        <v>4047</v>
      </c>
      <c r="D81" s="94">
        <f t="shared" si="8"/>
        <v>4772</v>
      </c>
      <c r="E81" s="121"/>
      <c r="F81" s="67"/>
      <c r="G81" s="67"/>
      <c r="H81" s="67"/>
      <c r="I81" s="67"/>
      <c r="J81" s="67"/>
      <c r="K81" s="67"/>
      <c r="L81" s="67"/>
    </row>
    <row r="82" spans="1:12" x14ac:dyDescent="0.25">
      <c r="A82" s="95">
        <v>6</v>
      </c>
      <c r="B82" s="96" t="s">
        <v>105</v>
      </c>
      <c r="C82" s="93">
        <f t="shared" si="8"/>
        <v>3466</v>
      </c>
      <c r="D82" s="94">
        <f t="shared" si="8"/>
        <v>3727</v>
      </c>
      <c r="E82" s="121"/>
      <c r="F82" s="67"/>
      <c r="G82" s="67"/>
      <c r="H82" s="67"/>
      <c r="I82" s="67"/>
      <c r="J82" s="67"/>
      <c r="K82" s="67"/>
      <c r="L82" s="67"/>
    </row>
    <row r="83" spans="1:12" x14ac:dyDescent="0.25">
      <c r="A83" s="95">
        <v>7</v>
      </c>
      <c r="B83" s="96" t="s">
        <v>106</v>
      </c>
      <c r="C83" s="93">
        <f t="shared" si="8"/>
        <v>1299</v>
      </c>
      <c r="D83" s="94">
        <f t="shared" si="8"/>
        <v>1297</v>
      </c>
      <c r="E83" s="121"/>
      <c r="F83" s="67"/>
      <c r="G83" s="67"/>
      <c r="H83" s="67"/>
      <c r="I83" s="67"/>
      <c r="J83" s="67"/>
      <c r="K83" s="67"/>
      <c r="L83" s="67"/>
    </row>
    <row r="84" spans="1:12" x14ac:dyDescent="0.25">
      <c r="A84" s="95">
        <v>8</v>
      </c>
      <c r="B84" s="96" t="s">
        <v>107</v>
      </c>
      <c r="C84" s="93">
        <f t="shared" si="8"/>
        <v>1560</v>
      </c>
      <c r="D84" s="94">
        <f t="shared" si="8"/>
        <v>1530</v>
      </c>
      <c r="E84" s="121"/>
      <c r="F84" s="67"/>
      <c r="G84" s="67"/>
      <c r="H84" s="67"/>
      <c r="I84" s="67"/>
      <c r="J84" s="67"/>
      <c r="K84" s="67"/>
      <c r="L84" s="67"/>
    </row>
    <row r="85" spans="1:12" x14ac:dyDescent="0.25">
      <c r="A85" s="95">
        <v>9</v>
      </c>
      <c r="B85" s="96" t="s">
        <v>108</v>
      </c>
      <c r="C85" s="93">
        <f t="shared" si="8"/>
        <v>10009</v>
      </c>
      <c r="D85" s="94">
        <f t="shared" si="8"/>
        <v>10294</v>
      </c>
      <c r="E85" s="121"/>
      <c r="F85" s="67"/>
      <c r="G85" s="67"/>
      <c r="H85" s="67"/>
      <c r="I85" s="67"/>
      <c r="J85" s="67"/>
      <c r="K85" s="67"/>
      <c r="L85" s="67"/>
    </row>
    <row r="86" spans="1:12" x14ac:dyDescent="0.25">
      <c r="A86" s="95">
        <v>10</v>
      </c>
      <c r="B86" s="96" t="s">
        <v>109</v>
      </c>
      <c r="C86" s="93">
        <f t="shared" si="8"/>
        <v>4779</v>
      </c>
      <c r="D86" s="94">
        <f t="shared" si="8"/>
        <v>4207</v>
      </c>
      <c r="E86" s="121"/>
      <c r="F86" s="67"/>
      <c r="G86" s="67"/>
      <c r="H86" s="67"/>
      <c r="I86" s="67"/>
      <c r="J86" s="67"/>
      <c r="K86" s="67"/>
      <c r="L86" s="67"/>
    </row>
    <row r="87" spans="1:12" x14ac:dyDescent="0.25">
      <c r="A87" s="95">
        <v>11</v>
      </c>
      <c r="B87" s="96" t="s">
        <v>110</v>
      </c>
      <c r="C87" s="93">
        <f t="shared" si="8"/>
        <v>441</v>
      </c>
      <c r="D87" s="94">
        <f t="shared" si="8"/>
        <v>443</v>
      </c>
      <c r="E87" s="121"/>
      <c r="F87" s="67"/>
      <c r="G87" s="67"/>
      <c r="H87" s="67"/>
      <c r="I87" s="67"/>
      <c r="J87" s="67"/>
      <c r="K87" s="67"/>
      <c r="L87" s="67"/>
    </row>
    <row r="88" spans="1:12" ht="24" x14ac:dyDescent="0.25">
      <c r="A88" s="95">
        <v>12</v>
      </c>
      <c r="B88" s="96" t="s">
        <v>111</v>
      </c>
      <c r="C88" s="93">
        <f t="shared" si="8"/>
        <v>183</v>
      </c>
      <c r="D88" s="94">
        <f t="shared" si="8"/>
        <v>229</v>
      </c>
      <c r="E88" s="121"/>
      <c r="F88" s="67"/>
      <c r="G88" s="67"/>
      <c r="H88" s="67"/>
      <c r="I88" s="67"/>
      <c r="J88" s="67"/>
      <c r="K88" s="67"/>
      <c r="L88" s="67"/>
    </row>
    <row r="89" spans="1:12" x14ac:dyDescent="0.25">
      <c r="A89" s="95">
        <v>13</v>
      </c>
      <c r="B89" s="97" t="s">
        <v>112</v>
      </c>
      <c r="C89" s="93">
        <f t="shared" si="8"/>
        <v>779</v>
      </c>
      <c r="D89" s="94">
        <f t="shared" si="8"/>
        <v>780</v>
      </c>
      <c r="E89" s="121"/>
      <c r="F89" s="67"/>
      <c r="G89" s="67"/>
      <c r="H89" s="67"/>
      <c r="I89" s="67"/>
      <c r="J89" s="67"/>
      <c r="K89" s="67"/>
      <c r="L89" s="67"/>
    </row>
    <row r="90" spans="1:12" x14ac:dyDescent="0.25">
      <c r="A90" s="95">
        <v>14</v>
      </c>
      <c r="B90" s="97" t="s">
        <v>113</v>
      </c>
      <c r="C90" s="93">
        <f t="shared" si="8"/>
        <v>21</v>
      </c>
      <c r="D90" s="94">
        <f t="shared" si="8"/>
        <v>26</v>
      </c>
      <c r="E90" s="121"/>
      <c r="F90" s="67"/>
      <c r="G90" s="67"/>
      <c r="H90" s="67"/>
      <c r="I90" s="67"/>
      <c r="J90" s="67"/>
      <c r="K90" s="67"/>
      <c r="L90" s="67"/>
    </row>
    <row r="91" spans="1:12" x14ac:dyDescent="0.25">
      <c r="A91" s="95">
        <v>15</v>
      </c>
      <c r="B91" s="97" t="s">
        <v>114</v>
      </c>
      <c r="C91" s="93">
        <f>+K27+K48+K69</f>
        <v>402</v>
      </c>
      <c r="D91" s="94">
        <f>+L27+L48+L69</f>
        <v>564</v>
      </c>
      <c r="E91" s="121"/>
      <c r="F91" s="67"/>
      <c r="G91" s="67"/>
      <c r="H91" s="67"/>
      <c r="I91" s="67"/>
      <c r="J91" s="67"/>
      <c r="K91" s="67"/>
      <c r="L91" s="67"/>
    </row>
    <row r="92" spans="1:12" ht="15.75" thickBot="1" x14ac:dyDescent="0.3">
      <c r="A92" s="95">
        <v>16</v>
      </c>
      <c r="B92" s="97" t="s">
        <v>174</v>
      </c>
      <c r="C92" s="93">
        <f>+K28+K49+K70</f>
        <v>82</v>
      </c>
      <c r="D92" s="94">
        <f>+L28+L49+L70</f>
        <v>7</v>
      </c>
      <c r="E92" s="121"/>
      <c r="F92" s="67"/>
      <c r="G92" s="67"/>
      <c r="H92" s="67"/>
      <c r="I92" s="67"/>
      <c r="J92" s="67"/>
      <c r="K92" s="67"/>
      <c r="L92" s="67"/>
    </row>
    <row r="93" spans="1:12" ht="15.75" thickBot="1" x14ac:dyDescent="0.3">
      <c r="A93" s="385" t="s">
        <v>115</v>
      </c>
      <c r="B93" s="386"/>
      <c r="C93" s="101">
        <f>SUM(C77:C92)</f>
        <v>28383</v>
      </c>
      <c r="D93" s="102">
        <f>SUM(D77:D92)</f>
        <v>29095</v>
      </c>
      <c r="E93" s="67"/>
      <c r="F93" s="67"/>
      <c r="G93" s="67"/>
      <c r="H93" s="67"/>
      <c r="I93" s="67"/>
      <c r="J93" s="67"/>
      <c r="K93" s="67"/>
      <c r="L93" s="67"/>
    </row>
    <row r="94" spans="1:12" x14ac:dyDescent="0.25">
      <c r="A94" s="99"/>
      <c r="B94" s="99"/>
      <c r="C94" s="70"/>
      <c r="D94" s="67"/>
      <c r="E94" s="67"/>
      <c r="F94" s="67"/>
      <c r="G94" s="67"/>
      <c r="H94" s="67"/>
      <c r="I94" s="67"/>
      <c r="J94" s="67"/>
      <c r="K94" s="67"/>
      <c r="L94" s="67"/>
    </row>
    <row r="95" spans="1:12" x14ac:dyDescent="0.25">
      <c r="A95" s="99"/>
      <c r="B95" s="99"/>
      <c r="C95" s="70"/>
      <c r="D95" s="67"/>
      <c r="E95" s="67"/>
      <c r="F95" s="67"/>
      <c r="G95" s="67"/>
      <c r="H95" s="67"/>
      <c r="I95" s="67"/>
      <c r="J95" s="67"/>
      <c r="K95" s="67"/>
      <c r="L95" s="67"/>
    </row>
    <row r="96" spans="1:12" x14ac:dyDescent="0.25">
      <c r="A96" s="99"/>
      <c r="B96" s="99"/>
      <c r="C96" s="70"/>
      <c r="D96" s="67"/>
      <c r="E96" s="67"/>
      <c r="F96" s="67"/>
      <c r="G96" s="67"/>
      <c r="H96" s="67"/>
      <c r="I96" s="67"/>
      <c r="J96" s="67"/>
      <c r="K96" s="67"/>
      <c r="L96" s="67"/>
    </row>
    <row r="97" spans="1:12" x14ac:dyDescent="0.25">
      <c r="A97" s="99"/>
      <c r="B97" s="99"/>
      <c r="C97" s="70"/>
      <c r="D97" s="67"/>
      <c r="E97" s="67"/>
      <c r="F97" s="67"/>
      <c r="G97" s="67"/>
      <c r="H97" s="67"/>
      <c r="I97" s="67"/>
      <c r="J97" s="67"/>
      <c r="K97" s="67"/>
      <c r="L97" s="67"/>
    </row>
    <row r="98" spans="1:12" x14ac:dyDescent="0.25">
      <c r="A98" s="99"/>
      <c r="B98" s="99"/>
      <c r="C98" s="70"/>
      <c r="D98" s="67"/>
      <c r="E98" s="67"/>
      <c r="F98" s="67"/>
      <c r="G98" s="67"/>
      <c r="H98" s="67"/>
      <c r="I98" s="67"/>
      <c r="J98" s="67"/>
      <c r="K98" s="67"/>
      <c r="L98" s="67"/>
    </row>
    <row r="99" spans="1:12" x14ac:dyDescent="0.25">
      <c r="A99" s="99"/>
      <c r="B99" s="99"/>
      <c r="C99" s="70"/>
      <c r="D99" s="67"/>
      <c r="E99" s="67"/>
      <c r="F99" s="67"/>
      <c r="G99" s="67"/>
      <c r="H99" s="67"/>
      <c r="I99" s="67"/>
      <c r="J99" s="67"/>
      <c r="K99" s="67"/>
      <c r="L99" s="67"/>
    </row>
    <row r="100" spans="1:12" x14ac:dyDescent="0.25">
      <c r="A100" s="99"/>
      <c r="B100" s="99"/>
      <c r="C100" s="70"/>
      <c r="D100" s="67"/>
      <c r="E100" s="67"/>
      <c r="F100" s="67"/>
      <c r="G100" s="67"/>
      <c r="H100" s="67"/>
      <c r="I100" s="67"/>
      <c r="J100" s="67"/>
      <c r="K100" s="67"/>
      <c r="L100" s="67"/>
    </row>
    <row r="101" spans="1:12" x14ac:dyDescent="0.25">
      <c r="A101" s="99"/>
      <c r="B101" s="99"/>
      <c r="C101" s="70"/>
      <c r="D101" s="67"/>
      <c r="E101" s="67"/>
      <c r="F101" s="67"/>
      <c r="G101" s="67"/>
      <c r="H101" s="67"/>
      <c r="I101" s="67"/>
      <c r="J101" s="67"/>
      <c r="K101" s="67"/>
      <c r="L101" s="67"/>
    </row>
    <row r="102" spans="1:12" x14ac:dyDescent="0.25">
      <c r="A102" s="99"/>
      <c r="B102" s="99"/>
      <c r="C102" s="70"/>
      <c r="D102" s="67"/>
      <c r="E102" s="67"/>
      <c r="F102" s="67"/>
      <c r="G102" s="67"/>
      <c r="H102" s="67"/>
      <c r="I102" s="67"/>
      <c r="J102" s="67"/>
      <c r="K102" s="67"/>
      <c r="L102" s="67"/>
    </row>
    <row r="103" spans="1:12" x14ac:dyDescent="0.25">
      <c r="A103" s="99"/>
      <c r="B103" s="99"/>
      <c r="C103" s="70"/>
      <c r="D103" s="67"/>
      <c r="E103" s="67"/>
      <c r="F103" s="67"/>
      <c r="G103" s="67"/>
      <c r="H103" s="67"/>
      <c r="I103" s="67"/>
      <c r="J103" s="67"/>
      <c r="K103" s="67"/>
      <c r="L103" s="67"/>
    </row>
    <row r="104" spans="1:12" x14ac:dyDescent="0.25">
      <c r="A104" s="99"/>
      <c r="B104" s="99"/>
      <c r="C104" s="70"/>
      <c r="D104" s="67"/>
      <c r="E104" s="67"/>
      <c r="F104" s="67"/>
      <c r="G104" s="67"/>
      <c r="H104" s="67"/>
      <c r="I104" s="67"/>
      <c r="J104" s="67"/>
      <c r="K104" s="67"/>
      <c r="L104" s="67"/>
    </row>
    <row r="105" spans="1:12" x14ac:dyDescent="0.25">
      <c r="A105" s="99"/>
      <c r="B105" s="99"/>
      <c r="C105" s="70"/>
      <c r="D105" s="67"/>
      <c r="E105" s="67"/>
      <c r="F105" s="67"/>
      <c r="G105" s="67"/>
      <c r="H105" s="67"/>
      <c r="I105" s="67"/>
      <c r="J105" s="67"/>
      <c r="K105" s="67"/>
      <c r="L105" s="67"/>
    </row>
    <row r="106" spans="1:12" x14ac:dyDescent="0.25">
      <c r="A106" s="99"/>
      <c r="B106" s="99"/>
      <c r="C106" s="70"/>
      <c r="D106" s="67"/>
      <c r="E106" s="67"/>
      <c r="F106" s="67"/>
      <c r="G106" s="67"/>
      <c r="H106" s="67"/>
      <c r="I106" s="67"/>
      <c r="J106" s="67"/>
      <c r="K106" s="67"/>
      <c r="L106" s="67"/>
    </row>
    <row r="107" spans="1:12" x14ac:dyDescent="0.25">
      <c r="A107" s="99"/>
      <c r="B107" s="99"/>
      <c r="C107" s="70"/>
      <c r="D107" s="67"/>
      <c r="E107" s="67"/>
      <c r="F107" s="67"/>
      <c r="G107" s="67"/>
      <c r="H107" s="67"/>
      <c r="I107" s="67"/>
      <c r="J107" s="67"/>
      <c r="K107" s="67"/>
      <c r="L107" s="67"/>
    </row>
    <row r="108" spans="1:12" x14ac:dyDescent="0.25">
      <c r="A108" s="99"/>
      <c r="B108" s="99"/>
      <c r="C108" s="70"/>
      <c r="D108" s="67"/>
      <c r="E108" s="67"/>
      <c r="F108" s="67"/>
      <c r="G108" s="67"/>
      <c r="H108" s="67"/>
      <c r="I108" s="67"/>
      <c r="J108" s="67"/>
      <c r="K108" s="67"/>
      <c r="L108" s="67"/>
    </row>
    <row r="109" spans="1:12" x14ac:dyDescent="0.25">
      <c r="A109" s="99"/>
      <c r="B109" s="99"/>
      <c r="C109" s="70"/>
      <c r="D109" s="67"/>
      <c r="E109" s="67"/>
      <c r="F109" s="67"/>
      <c r="G109" s="67"/>
      <c r="H109" s="67"/>
      <c r="I109" s="67"/>
      <c r="J109" s="67"/>
      <c r="K109" s="67"/>
      <c r="L109" s="67"/>
    </row>
    <row r="110" spans="1:12" x14ac:dyDescent="0.25">
      <c r="A110" s="99"/>
      <c r="B110" s="99"/>
      <c r="C110" s="70"/>
      <c r="D110" s="67"/>
      <c r="E110" s="67"/>
      <c r="F110" s="67"/>
      <c r="G110" s="67"/>
      <c r="H110" s="67"/>
      <c r="I110" s="67"/>
      <c r="J110" s="67"/>
      <c r="K110" s="67"/>
      <c r="L110" s="67"/>
    </row>
    <row r="111" spans="1:12" x14ac:dyDescent="0.25">
      <c r="A111" s="99"/>
      <c r="B111" s="99"/>
      <c r="C111" s="70"/>
      <c r="D111" s="67"/>
      <c r="E111" s="67"/>
      <c r="F111" s="67"/>
      <c r="G111" s="67"/>
      <c r="H111" s="67"/>
      <c r="I111" s="67"/>
      <c r="J111" s="67"/>
      <c r="K111" s="67"/>
      <c r="L111" s="67"/>
    </row>
    <row r="112" spans="1:12" x14ac:dyDescent="0.25">
      <c r="A112" s="99"/>
      <c r="B112" s="99"/>
      <c r="C112" s="70"/>
      <c r="D112" s="67"/>
      <c r="E112" s="67"/>
      <c r="F112" s="67"/>
      <c r="G112" s="67"/>
      <c r="H112" s="67"/>
      <c r="I112" s="67"/>
      <c r="J112" s="67"/>
      <c r="K112" s="67"/>
      <c r="L112" s="67"/>
    </row>
    <row r="113" spans="1:12" x14ac:dyDescent="0.25">
      <c r="A113" s="99"/>
      <c r="B113" s="99"/>
      <c r="C113" s="70"/>
      <c r="D113" s="67"/>
      <c r="E113" s="67"/>
      <c r="F113" s="67"/>
      <c r="G113" s="67"/>
      <c r="H113" s="67"/>
      <c r="I113" s="67"/>
      <c r="J113" s="67"/>
      <c r="K113" s="67"/>
      <c r="L113" s="67"/>
    </row>
    <row r="114" spans="1:12" x14ac:dyDescent="0.25">
      <c r="A114" s="99"/>
      <c r="B114" s="99"/>
      <c r="C114" s="70"/>
      <c r="D114" s="67"/>
      <c r="E114" s="67"/>
      <c r="F114" s="67"/>
      <c r="G114" s="67"/>
      <c r="H114" s="67"/>
      <c r="I114" s="67"/>
      <c r="J114" s="67"/>
      <c r="K114" s="67"/>
      <c r="L114" s="67"/>
    </row>
    <row r="115" spans="1:12" x14ac:dyDescent="0.25">
      <c r="A115" s="99"/>
      <c r="B115" s="99"/>
      <c r="C115" s="70"/>
      <c r="D115" s="67"/>
      <c r="E115" s="67"/>
      <c r="F115" s="67"/>
      <c r="G115" s="67"/>
      <c r="H115" s="67"/>
      <c r="I115" s="67"/>
      <c r="J115" s="67"/>
      <c r="K115" s="67"/>
      <c r="L115" s="67"/>
    </row>
    <row r="117" spans="1:12" x14ac:dyDescent="0.25">
      <c r="B117" s="46" t="s">
        <v>53</v>
      </c>
      <c r="C117" s="133" t="s">
        <v>79</v>
      </c>
      <c r="D117" s="133"/>
      <c r="E117" s="133"/>
      <c r="F117" s="28" t="s">
        <v>116</v>
      </c>
      <c r="H117" t="s">
        <v>120</v>
      </c>
    </row>
    <row r="118" spans="1:12" ht="15" customHeight="1" x14ac:dyDescent="0.25">
      <c r="C118" s="349" t="s">
        <v>117</v>
      </c>
      <c r="D118" s="349"/>
      <c r="E118" s="349"/>
      <c r="F118" s="28"/>
      <c r="G118" s="28"/>
      <c r="H118" s="28" t="s">
        <v>178</v>
      </c>
      <c r="I118" s="28"/>
      <c r="J118" s="28"/>
      <c r="K118" s="28"/>
    </row>
    <row r="119" spans="1:12" ht="15" customHeight="1" x14ac:dyDescent="0.25">
      <c r="C119" s="349" t="s">
        <v>118</v>
      </c>
      <c r="D119" s="349"/>
      <c r="E119" s="349"/>
      <c r="F119" s="28"/>
      <c r="G119" s="28"/>
      <c r="H119" s="28" t="s">
        <v>179</v>
      </c>
      <c r="I119" s="28"/>
      <c r="J119" s="28"/>
      <c r="K119" s="28"/>
    </row>
    <row r="120" spans="1:12" x14ac:dyDescent="0.25">
      <c r="B120" s="46" t="s">
        <v>58</v>
      </c>
      <c r="C120" s="28" t="s">
        <v>197</v>
      </c>
      <c r="G120" s="28"/>
    </row>
  </sheetData>
  <mergeCells count="40">
    <mergeCell ref="C118:E118"/>
    <mergeCell ref="C119:E119"/>
    <mergeCell ref="M53:N53"/>
    <mergeCell ref="A71:B71"/>
    <mergeCell ref="A75:A76"/>
    <mergeCell ref="B75:B76"/>
    <mergeCell ref="C75:D75"/>
    <mergeCell ref="A93:B93"/>
    <mergeCell ref="M32:N32"/>
    <mergeCell ref="A50:B50"/>
    <mergeCell ref="B52:L52"/>
    <mergeCell ref="A53:A54"/>
    <mergeCell ref="B53:B54"/>
    <mergeCell ref="C53:D53"/>
    <mergeCell ref="E53:F53"/>
    <mergeCell ref="G53:H53"/>
    <mergeCell ref="I53:J53"/>
    <mergeCell ref="K53:L53"/>
    <mergeCell ref="K11:L11"/>
    <mergeCell ref="A29:B29"/>
    <mergeCell ref="B31:L31"/>
    <mergeCell ref="A32:A33"/>
    <mergeCell ref="B32:B33"/>
    <mergeCell ref="C32:D32"/>
    <mergeCell ref="E32:F32"/>
    <mergeCell ref="G32:H32"/>
    <mergeCell ref="I32:J32"/>
    <mergeCell ref="K32:L32"/>
    <mergeCell ref="A11:A12"/>
    <mergeCell ref="B11:B12"/>
    <mergeCell ref="C11:D11"/>
    <mergeCell ref="E11:F11"/>
    <mergeCell ref="G11:H11"/>
    <mergeCell ref="I11:J11"/>
    <mergeCell ref="B10:L10"/>
    <mergeCell ref="B2:C2"/>
    <mergeCell ref="A4:L4"/>
    <mergeCell ref="A6:L6"/>
    <mergeCell ref="A7:L7"/>
    <mergeCell ref="A8:L8"/>
  </mergeCells>
  <hyperlinks>
    <hyperlink ref="A8" r:id="rId1"/>
  </hyperlinks>
  <pageMargins left="0" right="0" top="0.15748031496062992" bottom="0.16" header="0" footer="0"/>
  <pageSetup scale="77" orientation="landscape" r:id="rId2"/>
  <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0"/>
  <sheetViews>
    <sheetView topLeftCell="A103" workbookViewId="0">
      <selection activeCell="C92" sqref="C92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337"/>
      <c r="C2" s="337"/>
      <c r="L2" s="145" t="s">
        <v>172</v>
      </c>
    </row>
    <row r="3" spans="1:12" ht="18.75" x14ac:dyDescent="0.3">
      <c r="H3" s="88"/>
      <c r="I3" s="88"/>
      <c r="J3" s="88"/>
      <c r="L3" s="127"/>
    </row>
    <row r="4" spans="1:12" x14ac:dyDescent="0.25">
      <c r="A4" s="334"/>
      <c r="B4" s="334"/>
      <c r="C4" s="334"/>
      <c r="D4" s="334"/>
      <c r="E4" s="334"/>
      <c r="F4" s="334"/>
      <c r="G4" s="334"/>
      <c r="H4" s="334"/>
      <c r="I4" s="334"/>
      <c r="J4" s="334"/>
      <c r="K4" s="334"/>
      <c r="L4" s="334"/>
    </row>
    <row r="5" spans="1:12" x14ac:dyDescent="0.25">
      <c r="A5" s="273"/>
      <c r="B5" s="273"/>
      <c r="C5" s="273"/>
      <c r="D5" s="273"/>
      <c r="E5" s="273"/>
      <c r="F5" s="273"/>
      <c r="G5" s="273"/>
      <c r="H5" s="273"/>
      <c r="I5" s="273"/>
      <c r="J5" s="273"/>
      <c r="K5" s="273"/>
      <c r="L5" s="273"/>
    </row>
    <row r="6" spans="1:12" x14ac:dyDescent="0.25">
      <c r="A6" s="333" t="s">
        <v>1</v>
      </c>
      <c r="B6" s="333"/>
      <c r="C6" s="333"/>
      <c r="D6" s="333"/>
      <c r="E6" s="333"/>
      <c r="F6" s="333"/>
      <c r="G6" s="333"/>
      <c r="H6" s="333"/>
      <c r="I6" s="333"/>
      <c r="J6" s="333"/>
      <c r="K6" s="333"/>
      <c r="L6" s="333"/>
    </row>
    <row r="7" spans="1:12" x14ac:dyDescent="0.25">
      <c r="A7" s="334" t="s">
        <v>2</v>
      </c>
      <c r="B7" s="334"/>
      <c r="C7" s="334"/>
      <c r="D7" s="334"/>
      <c r="E7" s="334"/>
      <c r="F7" s="334"/>
      <c r="G7" s="334"/>
      <c r="H7" s="334"/>
      <c r="I7" s="334"/>
      <c r="J7" s="334"/>
      <c r="K7" s="334"/>
      <c r="L7" s="334"/>
    </row>
    <row r="8" spans="1:12" x14ac:dyDescent="0.25">
      <c r="A8" s="335" t="s">
        <v>3</v>
      </c>
      <c r="B8" s="334"/>
      <c r="C8" s="334"/>
      <c r="D8" s="334"/>
      <c r="E8" s="334"/>
      <c r="F8" s="334"/>
      <c r="G8" s="334"/>
      <c r="H8" s="334"/>
      <c r="I8" s="334"/>
      <c r="J8" s="334"/>
      <c r="K8" s="334"/>
      <c r="L8" s="334"/>
    </row>
    <row r="10" spans="1:12" ht="15.75" customHeight="1" thickBot="1" x14ac:dyDescent="0.3">
      <c r="A10" s="133"/>
      <c r="B10" s="382" t="s">
        <v>140</v>
      </c>
      <c r="C10" s="382"/>
      <c r="D10" s="382"/>
      <c r="E10" s="382"/>
      <c r="F10" s="382"/>
      <c r="G10" s="382"/>
      <c r="H10" s="382"/>
      <c r="I10" s="382"/>
      <c r="J10" s="382"/>
      <c r="K10" s="382"/>
      <c r="L10" s="382"/>
    </row>
    <row r="11" spans="1:12" x14ac:dyDescent="0.25">
      <c r="A11" s="387" t="s">
        <v>4</v>
      </c>
      <c r="B11" s="389" t="s">
        <v>173</v>
      </c>
      <c r="C11" s="391" t="s">
        <v>84</v>
      </c>
      <c r="D11" s="391"/>
      <c r="E11" s="383" t="s">
        <v>85</v>
      </c>
      <c r="F11" s="383"/>
      <c r="G11" s="383" t="s">
        <v>86</v>
      </c>
      <c r="H11" s="383"/>
      <c r="I11" s="383" t="s">
        <v>87</v>
      </c>
      <c r="J11" s="383"/>
      <c r="K11" s="383" t="s">
        <v>119</v>
      </c>
      <c r="L11" s="384"/>
    </row>
    <row r="12" spans="1:12" ht="15.75" thickBot="1" x14ac:dyDescent="0.3">
      <c r="A12" s="388"/>
      <c r="B12" s="390"/>
      <c r="C12" s="89" t="s">
        <v>99</v>
      </c>
      <c r="D12" s="89" t="s">
        <v>90</v>
      </c>
      <c r="E12" s="89" t="s">
        <v>99</v>
      </c>
      <c r="F12" s="89" t="s">
        <v>90</v>
      </c>
      <c r="G12" s="89" t="s">
        <v>99</v>
      </c>
      <c r="H12" s="89" t="s">
        <v>90</v>
      </c>
      <c r="I12" s="89" t="s">
        <v>99</v>
      </c>
      <c r="J12" s="89" t="s">
        <v>90</v>
      </c>
      <c r="K12" s="89" t="s">
        <v>99</v>
      </c>
      <c r="L12" s="90" t="s">
        <v>90</v>
      </c>
    </row>
    <row r="13" spans="1:12" x14ac:dyDescent="0.25">
      <c r="A13" s="91">
        <v>1</v>
      </c>
      <c r="B13" s="92" t="s">
        <v>100</v>
      </c>
      <c r="C13" s="93">
        <v>7</v>
      </c>
      <c r="D13" s="93">
        <v>10</v>
      </c>
      <c r="E13" s="93">
        <v>14</v>
      </c>
      <c r="F13" s="93">
        <v>18</v>
      </c>
      <c r="G13" s="93">
        <v>15</v>
      </c>
      <c r="H13" s="93">
        <v>21</v>
      </c>
      <c r="I13" s="93">
        <v>13</v>
      </c>
      <c r="J13" s="93">
        <v>12</v>
      </c>
      <c r="K13" s="93">
        <f>+C13+E13+G13+I13</f>
        <v>49</v>
      </c>
      <c r="L13" s="94">
        <f>+D13+F13+H13+J13</f>
        <v>61</v>
      </c>
    </row>
    <row r="14" spans="1:12" x14ac:dyDescent="0.25">
      <c r="A14" s="95">
        <v>2</v>
      </c>
      <c r="B14" s="96" t="s">
        <v>101</v>
      </c>
      <c r="C14" s="93">
        <v>7</v>
      </c>
      <c r="D14" s="93">
        <v>9</v>
      </c>
      <c r="E14" s="93">
        <v>15</v>
      </c>
      <c r="F14" s="93">
        <v>15</v>
      </c>
      <c r="G14" s="93">
        <v>16</v>
      </c>
      <c r="H14" s="93">
        <v>16</v>
      </c>
      <c r="I14" s="93">
        <v>16</v>
      </c>
      <c r="J14" s="93">
        <v>14</v>
      </c>
      <c r="K14" s="93">
        <f t="shared" ref="K14:L28" si="0">+C14+E14+G14+I14</f>
        <v>54</v>
      </c>
      <c r="L14" s="94">
        <f t="shared" si="0"/>
        <v>54</v>
      </c>
    </row>
    <row r="15" spans="1:12" x14ac:dyDescent="0.25">
      <c r="A15" s="95">
        <v>3</v>
      </c>
      <c r="B15" s="96" t="s">
        <v>102</v>
      </c>
      <c r="C15" s="93">
        <v>42</v>
      </c>
      <c r="D15" s="93">
        <v>92</v>
      </c>
      <c r="E15" s="93">
        <v>93</v>
      </c>
      <c r="F15" s="93">
        <v>88</v>
      </c>
      <c r="G15" s="93">
        <v>94</v>
      </c>
      <c r="H15" s="93">
        <v>100</v>
      </c>
      <c r="I15" s="93">
        <v>92</v>
      </c>
      <c r="J15" s="93">
        <v>75</v>
      </c>
      <c r="K15" s="93">
        <f t="shared" si="0"/>
        <v>321</v>
      </c>
      <c r="L15" s="94">
        <f t="shared" si="0"/>
        <v>355</v>
      </c>
    </row>
    <row r="16" spans="1:12" x14ac:dyDescent="0.25">
      <c r="A16" s="95">
        <v>4</v>
      </c>
      <c r="B16" s="96" t="s">
        <v>103</v>
      </c>
      <c r="C16" s="93">
        <v>6</v>
      </c>
      <c r="D16" s="93">
        <v>14</v>
      </c>
      <c r="E16" s="93">
        <v>15</v>
      </c>
      <c r="F16" s="93">
        <v>16</v>
      </c>
      <c r="G16" s="93">
        <v>15</v>
      </c>
      <c r="H16" s="93">
        <v>17</v>
      </c>
      <c r="I16" s="93">
        <v>15</v>
      </c>
      <c r="J16" s="93">
        <v>8</v>
      </c>
      <c r="K16" s="93">
        <f t="shared" si="0"/>
        <v>51</v>
      </c>
      <c r="L16" s="94">
        <f t="shared" si="0"/>
        <v>55</v>
      </c>
    </row>
    <row r="17" spans="1:14" x14ac:dyDescent="0.25">
      <c r="A17" s="95">
        <v>5</v>
      </c>
      <c r="B17" s="96" t="s">
        <v>104</v>
      </c>
      <c r="C17" s="93">
        <v>195</v>
      </c>
      <c r="D17" s="93">
        <v>468</v>
      </c>
      <c r="E17" s="93">
        <v>428</v>
      </c>
      <c r="F17" s="93">
        <v>503</v>
      </c>
      <c r="G17" s="93">
        <v>428</v>
      </c>
      <c r="H17" s="93">
        <v>606</v>
      </c>
      <c r="I17" s="93">
        <v>428</v>
      </c>
      <c r="J17" s="93">
        <v>478</v>
      </c>
      <c r="K17" s="93">
        <f t="shared" si="0"/>
        <v>1479</v>
      </c>
      <c r="L17" s="94">
        <f t="shared" si="0"/>
        <v>2055</v>
      </c>
    </row>
    <row r="18" spans="1:14" x14ac:dyDescent="0.25">
      <c r="A18" s="95">
        <v>6</v>
      </c>
      <c r="B18" s="96" t="s">
        <v>105</v>
      </c>
      <c r="C18" s="93">
        <v>167</v>
      </c>
      <c r="D18" s="93">
        <v>419</v>
      </c>
      <c r="E18" s="93">
        <v>367</v>
      </c>
      <c r="F18" s="93">
        <v>382</v>
      </c>
      <c r="G18" s="93">
        <v>367</v>
      </c>
      <c r="H18" s="93">
        <v>423</v>
      </c>
      <c r="I18" s="93">
        <v>363</v>
      </c>
      <c r="J18" s="93">
        <v>280</v>
      </c>
      <c r="K18" s="93">
        <f t="shared" si="0"/>
        <v>1264</v>
      </c>
      <c r="L18" s="94">
        <f t="shared" si="0"/>
        <v>1504</v>
      </c>
    </row>
    <row r="19" spans="1:14" x14ac:dyDescent="0.25">
      <c r="A19" s="95">
        <v>7</v>
      </c>
      <c r="B19" s="96" t="s">
        <v>106</v>
      </c>
      <c r="C19" s="93">
        <v>64</v>
      </c>
      <c r="D19" s="93">
        <v>133</v>
      </c>
      <c r="E19" s="93">
        <v>137</v>
      </c>
      <c r="F19" s="93">
        <v>136</v>
      </c>
      <c r="G19" s="93">
        <v>138</v>
      </c>
      <c r="H19" s="93">
        <v>144</v>
      </c>
      <c r="I19" s="93">
        <v>136</v>
      </c>
      <c r="J19" s="93">
        <v>120</v>
      </c>
      <c r="K19" s="93">
        <f t="shared" si="0"/>
        <v>475</v>
      </c>
      <c r="L19" s="94">
        <f t="shared" si="0"/>
        <v>533</v>
      </c>
    </row>
    <row r="20" spans="1:14" x14ac:dyDescent="0.25">
      <c r="A20" s="95">
        <v>8</v>
      </c>
      <c r="B20" s="96" t="s">
        <v>107</v>
      </c>
      <c r="C20" s="93">
        <v>75</v>
      </c>
      <c r="D20" s="93">
        <v>184</v>
      </c>
      <c r="E20" s="93">
        <v>165</v>
      </c>
      <c r="F20" s="93">
        <v>160</v>
      </c>
      <c r="G20" s="93">
        <v>165</v>
      </c>
      <c r="H20" s="93">
        <v>163</v>
      </c>
      <c r="I20" s="93">
        <v>165</v>
      </c>
      <c r="J20" s="93">
        <v>102</v>
      </c>
      <c r="K20" s="93">
        <f t="shared" si="0"/>
        <v>570</v>
      </c>
      <c r="L20" s="94">
        <f t="shared" si="0"/>
        <v>609</v>
      </c>
    </row>
    <row r="21" spans="1:14" x14ac:dyDescent="0.25">
      <c r="A21" s="95">
        <v>9</v>
      </c>
      <c r="B21" s="96" t="s">
        <v>108</v>
      </c>
      <c r="C21" s="93">
        <v>482</v>
      </c>
      <c r="D21" s="93">
        <v>1075</v>
      </c>
      <c r="E21" s="93">
        <v>1059</v>
      </c>
      <c r="F21" s="93">
        <v>1078</v>
      </c>
      <c r="G21" s="93">
        <v>1059</v>
      </c>
      <c r="H21" s="93">
        <v>1250</v>
      </c>
      <c r="I21" s="93">
        <v>1059</v>
      </c>
      <c r="J21" s="93">
        <v>884</v>
      </c>
      <c r="K21" s="93">
        <f t="shared" si="0"/>
        <v>3659</v>
      </c>
      <c r="L21" s="94">
        <f t="shared" si="0"/>
        <v>4287</v>
      </c>
    </row>
    <row r="22" spans="1:14" x14ac:dyDescent="0.25">
      <c r="A22" s="95">
        <v>10</v>
      </c>
      <c r="B22" s="96" t="s">
        <v>109</v>
      </c>
      <c r="C22" s="93">
        <v>230</v>
      </c>
      <c r="D22" s="93">
        <v>505</v>
      </c>
      <c r="E22" s="93">
        <v>506</v>
      </c>
      <c r="F22" s="93">
        <v>440</v>
      </c>
      <c r="G22" s="93">
        <v>506</v>
      </c>
      <c r="H22" s="93">
        <v>447</v>
      </c>
      <c r="I22" s="93">
        <v>501</v>
      </c>
      <c r="J22" s="93">
        <v>343</v>
      </c>
      <c r="K22" s="93">
        <f t="shared" si="0"/>
        <v>1743</v>
      </c>
      <c r="L22" s="94">
        <f t="shared" si="0"/>
        <v>1735</v>
      </c>
    </row>
    <row r="23" spans="1:14" x14ac:dyDescent="0.25">
      <c r="A23" s="95">
        <v>11</v>
      </c>
      <c r="B23" s="96" t="s">
        <v>110</v>
      </c>
      <c r="C23" s="93">
        <v>22</v>
      </c>
      <c r="D23" s="93">
        <v>47</v>
      </c>
      <c r="E23" s="93">
        <v>47</v>
      </c>
      <c r="F23" s="93">
        <v>45</v>
      </c>
      <c r="G23" s="93">
        <v>47</v>
      </c>
      <c r="H23" s="93">
        <v>43</v>
      </c>
      <c r="I23" s="93">
        <v>43</v>
      </c>
      <c r="J23" s="93">
        <v>27</v>
      </c>
      <c r="K23" s="93">
        <f t="shared" si="0"/>
        <v>159</v>
      </c>
      <c r="L23" s="94">
        <f t="shared" si="0"/>
        <v>162</v>
      </c>
    </row>
    <row r="24" spans="1:14" ht="24" x14ac:dyDescent="0.25">
      <c r="A24" s="95">
        <v>12</v>
      </c>
      <c r="B24" s="96" t="s">
        <v>111</v>
      </c>
      <c r="C24" s="93">
        <v>7</v>
      </c>
      <c r="D24" s="93">
        <v>20</v>
      </c>
      <c r="E24" s="93">
        <v>20</v>
      </c>
      <c r="F24" s="93">
        <v>20</v>
      </c>
      <c r="G24" s="93">
        <v>20</v>
      </c>
      <c r="H24" s="93">
        <v>34</v>
      </c>
      <c r="I24" s="93">
        <v>16</v>
      </c>
      <c r="J24" s="93">
        <v>21</v>
      </c>
      <c r="K24" s="93">
        <f t="shared" si="0"/>
        <v>63</v>
      </c>
      <c r="L24" s="94">
        <f t="shared" si="0"/>
        <v>95</v>
      </c>
    </row>
    <row r="25" spans="1:14" x14ac:dyDescent="0.25">
      <c r="A25" s="95">
        <v>13</v>
      </c>
      <c r="B25" s="97" t="s">
        <v>112</v>
      </c>
      <c r="C25" s="93">
        <v>38</v>
      </c>
      <c r="D25" s="93">
        <v>63</v>
      </c>
      <c r="E25" s="93">
        <v>83</v>
      </c>
      <c r="F25" s="93">
        <v>72</v>
      </c>
      <c r="G25" s="93">
        <v>83</v>
      </c>
      <c r="H25" s="93">
        <v>85</v>
      </c>
      <c r="I25" s="93">
        <v>77</v>
      </c>
      <c r="J25" s="93">
        <v>58</v>
      </c>
      <c r="K25" s="93">
        <f t="shared" si="0"/>
        <v>281</v>
      </c>
      <c r="L25" s="94">
        <f t="shared" si="0"/>
        <v>278</v>
      </c>
    </row>
    <row r="26" spans="1:14" x14ac:dyDescent="0.25">
      <c r="A26" s="95">
        <v>14</v>
      </c>
      <c r="B26" s="97" t="s">
        <v>113</v>
      </c>
      <c r="C26" s="93">
        <v>1</v>
      </c>
      <c r="D26" s="93">
        <v>6</v>
      </c>
      <c r="E26" s="93">
        <v>2</v>
      </c>
      <c r="F26" s="93">
        <v>2</v>
      </c>
      <c r="G26" s="93">
        <v>2</v>
      </c>
      <c r="H26" s="93">
        <v>2</v>
      </c>
      <c r="I26" s="93">
        <v>2</v>
      </c>
      <c r="J26" s="93">
        <v>4</v>
      </c>
      <c r="K26" s="93">
        <f t="shared" si="0"/>
        <v>7</v>
      </c>
      <c r="L26" s="94">
        <f t="shared" si="0"/>
        <v>14</v>
      </c>
    </row>
    <row r="27" spans="1:14" x14ac:dyDescent="0.25">
      <c r="A27" s="95">
        <v>15</v>
      </c>
      <c r="B27" s="97" t="s">
        <v>114</v>
      </c>
      <c r="C27" s="93">
        <v>20</v>
      </c>
      <c r="D27" s="93">
        <v>64</v>
      </c>
      <c r="E27" s="93">
        <v>43</v>
      </c>
      <c r="F27" s="93">
        <v>59</v>
      </c>
      <c r="G27" s="93">
        <v>43</v>
      </c>
      <c r="H27" s="93">
        <v>66</v>
      </c>
      <c r="I27" s="93">
        <v>38</v>
      </c>
      <c r="J27" s="93">
        <v>45</v>
      </c>
      <c r="K27" s="93">
        <f t="shared" si="0"/>
        <v>144</v>
      </c>
      <c r="L27" s="94">
        <f t="shared" si="0"/>
        <v>234</v>
      </c>
    </row>
    <row r="28" spans="1:14" ht="15.75" thickBot="1" x14ac:dyDescent="0.3">
      <c r="A28" s="95">
        <v>16</v>
      </c>
      <c r="B28" s="97" t="s">
        <v>174</v>
      </c>
      <c r="C28" s="93">
        <v>5</v>
      </c>
      <c r="D28" s="93">
        <v>0</v>
      </c>
      <c r="E28" s="93">
        <v>8</v>
      </c>
      <c r="F28" s="93">
        <v>0</v>
      </c>
      <c r="G28" s="93">
        <v>8</v>
      </c>
      <c r="H28" s="93">
        <v>0</v>
      </c>
      <c r="I28" s="93">
        <v>7</v>
      </c>
      <c r="J28" s="93">
        <v>0</v>
      </c>
      <c r="K28" s="93">
        <f t="shared" si="0"/>
        <v>28</v>
      </c>
      <c r="L28" s="94">
        <f t="shared" si="0"/>
        <v>0</v>
      </c>
    </row>
    <row r="29" spans="1:14" ht="15.75" thickBot="1" x14ac:dyDescent="0.3">
      <c r="A29" s="385" t="s">
        <v>175</v>
      </c>
      <c r="B29" s="386"/>
      <c r="C29" s="217">
        <f t="shared" ref="C29:H29" si="1">SUM(C13:C28)</f>
        <v>1368</v>
      </c>
      <c r="D29" s="217">
        <f t="shared" si="1"/>
        <v>3109</v>
      </c>
      <c r="E29" s="217">
        <f>SUM(E13:E28)</f>
        <v>3002</v>
      </c>
      <c r="F29" s="217">
        <f t="shared" si="1"/>
        <v>3034</v>
      </c>
      <c r="G29" s="217">
        <f>SUM(G13:G28)</f>
        <v>3006</v>
      </c>
      <c r="H29" s="217">
        <f t="shared" si="1"/>
        <v>3417</v>
      </c>
      <c r="I29" s="217">
        <f>SUM(I13:I28)</f>
        <v>2971</v>
      </c>
      <c r="J29" s="217">
        <f>SUM(J13:J28)</f>
        <v>2471</v>
      </c>
      <c r="K29" s="217">
        <f>SUM(K13:K28)</f>
        <v>10347</v>
      </c>
      <c r="L29" s="218">
        <f>SUM(L13:L28)</f>
        <v>12031</v>
      </c>
    </row>
    <row r="30" spans="1:14" x14ac:dyDescent="0.25">
      <c r="A30" s="146"/>
      <c r="B30" s="83"/>
      <c r="C30" s="70"/>
      <c r="D30" s="67"/>
      <c r="E30" s="67"/>
      <c r="F30" s="67"/>
      <c r="G30" s="67"/>
      <c r="H30" s="67"/>
      <c r="I30" s="67"/>
      <c r="J30" s="67"/>
      <c r="K30" s="67"/>
      <c r="L30" s="67"/>
    </row>
    <row r="31" spans="1:14" ht="15.75" customHeight="1" thickBot="1" x14ac:dyDescent="0.3">
      <c r="A31" s="133"/>
      <c r="B31" s="382" t="s">
        <v>176</v>
      </c>
      <c r="C31" s="382"/>
      <c r="D31" s="382"/>
      <c r="E31" s="382"/>
      <c r="F31" s="382"/>
      <c r="G31" s="382"/>
      <c r="H31" s="382"/>
      <c r="I31" s="382"/>
      <c r="J31" s="382"/>
      <c r="K31" s="382"/>
      <c r="L31" s="382"/>
    </row>
    <row r="32" spans="1:14" x14ac:dyDescent="0.25">
      <c r="A32" s="387" t="s">
        <v>4</v>
      </c>
      <c r="B32" s="389" t="s">
        <v>173</v>
      </c>
      <c r="C32" s="391" t="s">
        <v>93</v>
      </c>
      <c r="D32" s="391"/>
      <c r="E32" s="383" t="s">
        <v>94</v>
      </c>
      <c r="F32" s="383"/>
      <c r="G32" s="383" t="s">
        <v>63</v>
      </c>
      <c r="H32" s="383"/>
      <c r="I32" s="383" t="s">
        <v>64</v>
      </c>
      <c r="J32" s="383"/>
      <c r="K32" s="383" t="s">
        <v>88</v>
      </c>
      <c r="L32" s="384"/>
      <c r="M32" s="383" t="s">
        <v>135</v>
      </c>
      <c r="N32" s="384"/>
    </row>
    <row r="33" spans="1:14" ht="15.75" thickBot="1" x14ac:dyDescent="0.3">
      <c r="A33" s="388"/>
      <c r="B33" s="390"/>
      <c r="C33" s="89" t="s">
        <v>99</v>
      </c>
      <c r="D33" s="89" t="s">
        <v>90</v>
      </c>
      <c r="E33" s="89" t="s">
        <v>99</v>
      </c>
      <c r="F33" s="89" t="s">
        <v>90</v>
      </c>
      <c r="G33" s="89" t="s">
        <v>99</v>
      </c>
      <c r="H33" s="89" t="s">
        <v>90</v>
      </c>
      <c r="I33" s="89" t="s">
        <v>99</v>
      </c>
      <c r="J33" s="89" t="s">
        <v>90</v>
      </c>
      <c r="K33" s="89" t="s">
        <v>99</v>
      </c>
      <c r="L33" s="90" t="s">
        <v>90</v>
      </c>
      <c r="M33" s="89" t="s">
        <v>99</v>
      </c>
      <c r="N33" s="90" t="s">
        <v>90</v>
      </c>
    </row>
    <row r="34" spans="1:14" x14ac:dyDescent="0.25">
      <c r="A34" s="91">
        <v>1</v>
      </c>
      <c r="B34" s="92" t="s">
        <v>100</v>
      </c>
      <c r="C34" s="93">
        <v>15</v>
      </c>
      <c r="D34" s="93">
        <v>17</v>
      </c>
      <c r="E34" s="93">
        <v>15</v>
      </c>
      <c r="F34" s="93">
        <v>14</v>
      </c>
      <c r="G34" s="93">
        <v>15</v>
      </c>
      <c r="H34" s="93">
        <v>16</v>
      </c>
      <c r="I34" s="93">
        <v>15</v>
      </c>
      <c r="J34" s="93">
        <v>16</v>
      </c>
      <c r="K34" s="93">
        <f>+C34+E34+G34+I34</f>
        <v>60</v>
      </c>
      <c r="L34" s="94">
        <f>+D34+F34+H34+J34</f>
        <v>63</v>
      </c>
      <c r="M34" s="93">
        <f t="shared" ref="M34:N49" si="2">+K34+K13</f>
        <v>109</v>
      </c>
      <c r="N34" s="94">
        <f t="shared" si="2"/>
        <v>124</v>
      </c>
    </row>
    <row r="35" spans="1:14" x14ac:dyDescent="0.25">
      <c r="A35" s="95">
        <v>2</v>
      </c>
      <c r="B35" s="96" t="s">
        <v>101</v>
      </c>
      <c r="C35" s="93">
        <v>16</v>
      </c>
      <c r="D35" s="93">
        <v>21</v>
      </c>
      <c r="E35" s="93">
        <v>16</v>
      </c>
      <c r="F35" s="93">
        <v>14</v>
      </c>
      <c r="G35" s="93">
        <v>16</v>
      </c>
      <c r="H35" s="93">
        <v>16</v>
      </c>
      <c r="I35" s="93">
        <v>16</v>
      </c>
      <c r="J35" s="93">
        <v>21</v>
      </c>
      <c r="K35" s="93">
        <f t="shared" ref="K35:L49" si="3">+C35+E35+G35+I35</f>
        <v>64</v>
      </c>
      <c r="L35" s="94">
        <f t="shared" si="3"/>
        <v>72</v>
      </c>
      <c r="M35" s="93">
        <f t="shared" si="2"/>
        <v>118</v>
      </c>
      <c r="N35" s="94">
        <f t="shared" si="2"/>
        <v>126</v>
      </c>
    </row>
    <row r="36" spans="1:14" x14ac:dyDescent="0.25">
      <c r="A36" s="95">
        <v>3</v>
      </c>
      <c r="B36" s="96" t="s">
        <v>102</v>
      </c>
      <c r="C36" s="93">
        <v>94</v>
      </c>
      <c r="D36" s="93">
        <v>85</v>
      </c>
      <c r="E36" s="93">
        <v>94</v>
      </c>
      <c r="F36" s="93">
        <v>66</v>
      </c>
      <c r="G36" s="93">
        <v>94</v>
      </c>
      <c r="H36" s="93">
        <v>83</v>
      </c>
      <c r="I36" s="93">
        <v>94</v>
      </c>
      <c r="J36" s="93">
        <v>70</v>
      </c>
      <c r="K36" s="93">
        <f t="shared" si="3"/>
        <v>376</v>
      </c>
      <c r="L36" s="94">
        <f t="shared" si="3"/>
        <v>304</v>
      </c>
      <c r="M36" s="93">
        <f t="shared" si="2"/>
        <v>697</v>
      </c>
      <c r="N36" s="94">
        <f t="shared" si="2"/>
        <v>659</v>
      </c>
    </row>
    <row r="37" spans="1:14" x14ac:dyDescent="0.25">
      <c r="A37" s="95">
        <v>4</v>
      </c>
      <c r="B37" s="96" t="s">
        <v>103</v>
      </c>
      <c r="C37" s="93">
        <v>15</v>
      </c>
      <c r="D37" s="93">
        <v>10</v>
      </c>
      <c r="E37" s="93">
        <v>15</v>
      </c>
      <c r="F37" s="93">
        <v>11</v>
      </c>
      <c r="G37" s="93">
        <v>15</v>
      </c>
      <c r="H37" s="93">
        <v>15</v>
      </c>
      <c r="I37" s="93">
        <v>15</v>
      </c>
      <c r="J37" s="93">
        <v>19</v>
      </c>
      <c r="K37" s="93">
        <f t="shared" si="3"/>
        <v>60</v>
      </c>
      <c r="L37" s="94">
        <f t="shared" si="3"/>
        <v>55</v>
      </c>
      <c r="M37" s="93">
        <f t="shared" si="2"/>
        <v>111</v>
      </c>
      <c r="N37" s="94">
        <f t="shared" si="2"/>
        <v>110</v>
      </c>
    </row>
    <row r="38" spans="1:14" x14ac:dyDescent="0.25">
      <c r="A38" s="95">
        <v>5</v>
      </c>
      <c r="B38" s="96" t="s">
        <v>104</v>
      </c>
      <c r="C38" s="93">
        <v>428</v>
      </c>
      <c r="D38" s="93">
        <v>449</v>
      </c>
      <c r="E38" s="93">
        <v>428</v>
      </c>
      <c r="F38" s="93">
        <v>507</v>
      </c>
      <c r="G38" s="93">
        <v>428</v>
      </c>
      <c r="H38" s="93">
        <v>454</v>
      </c>
      <c r="I38" s="93">
        <v>428</v>
      </c>
      <c r="J38" s="93">
        <v>487</v>
      </c>
      <c r="K38" s="93">
        <f t="shared" si="3"/>
        <v>1712</v>
      </c>
      <c r="L38" s="94">
        <f t="shared" si="3"/>
        <v>1897</v>
      </c>
      <c r="M38" s="93">
        <f t="shared" si="2"/>
        <v>3191</v>
      </c>
      <c r="N38" s="94">
        <f t="shared" si="2"/>
        <v>3952</v>
      </c>
    </row>
    <row r="39" spans="1:14" x14ac:dyDescent="0.25">
      <c r="A39" s="95">
        <v>6</v>
      </c>
      <c r="B39" s="96" t="s">
        <v>105</v>
      </c>
      <c r="C39" s="93">
        <v>367</v>
      </c>
      <c r="D39" s="93">
        <v>420</v>
      </c>
      <c r="E39" s="93">
        <v>367</v>
      </c>
      <c r="F39" s="93">
        <v>421</v>
      </c>
      <c r="G39" s="93">
        <v>367</v>
      </c>
      <c r="H39" s="93">
        <v>398</v>
      </c>
      <c r="I39" s="93">
        <v>367</v>
      </c>
      <c r="J39" s="93">
        <v>406</v>
      </c>
      <c r="K39" s="93">
        <f t="shared" si="3"/>
        <v>1468</v>
      </c>
      <c r="L39" s="94">
        <f t="shared" si="3"/>
        <v>1645</v>
      </c>
      <c r="M39" s="93">
        <f t="shared" si="2"/>
        <v>2732</v>
      </c>
      <c r="N39" s="94">
        <f t="shared" si="2"/>
        <v>3149</v>
      </c>
    </row>
    <row r="40" spans="1:14" x14ac:dyDescent="0.25">
      <c r="A40" s="95">
        <v>7</v>
      </c>
      <c r="B40" s="96" t="s">
        <v>106</v>
      </c>
      <c r="C40" s="93">
        <v>137</v>
      </c>
      <c r="D40" s="93">
        <v>145</v>
      </c>
      <c r="E40" s="93">
        <v>137</v>
      </c>
      <c r="F40" s="93">
        <v>113</v>
      </c>
      <c r="G40" s="93">
        <v>137</v>
      </c>
      <c r="H40" s="93">
        <v>150</v>
      </c>
      <c r="I40" s="93">
        <v>137</v>
      </c>
      <c r="J40" s="93">
        <v>127</v>
      </c>
      <c r="K40" s="93">
        <f t="shared" si="3"/>
        <v>548</v>
      </c>
      <c r="L40" s="94">
        <f t="shared" si="3"/>
        <v>535</v>
      </c>
      <c r="M40" s="93">
        <f t="shared" si="2"/>
        <v>1023</v>
      </c>
      <c r="N40" s="94">
        <f t="shared" si="2"/>
        <v>1068</v>
      </c>
    </row>
    <row r="41" spans="1:14" x14ac:dyDescent="0.25">
      <c r="A41" s="95">
        <v>8</v>
      </c>
      <c r="B41" s="96" t="s">
        <v>107</v>
      </c>
      <c r="C41" s="93">
        <v>165</v>
      </c>
      <c r="D41" s="93">
        <v>150</v>
      </c>
      <c r="E41" s="93">
        <v>165</v>
      </c>
      <c r="F41" s="93">
        <v>137</v>
      </c>
      <c r="G41" s="93">
        <v>165</v>
      </c>
      <c r="H41" s="93">
        <v>146</v>
      </c>
      <c r="I41" s="93">
        <v>165</v>
      </c>
      <c r="J41" s="93">
        <v>149</v>
      </c>
      <c r="K41" s="93">
        <f t="shared" si="3"/>
        <v>660</v>
      </c>
      <c r="L41" s="94">
        <f t="shared" si="3"/>
        <v>582</v>
      </c>
      <c r="M41" s="93">
        <f t="shared" si="2"/>
        <v>1230</v>
      </c>
      <c r="N41" s="94">
        <f t="shared" si="2"/>
        <v>1191</v>
      </c>
    </row>
    <row r="42" spans="1:14" x14ac:dyDescent="0.25">
      <c r="A42" s="95">
        <v>9</v>
      </c>
      <c r="B42" s="96" t="s">
        <v>108</v>
      </c>
      <c r="C42" s="93">
        <v>1059</v>
      </c>
      <c r="D42" s="93">
        <v>1124</v>
      </c>
      <c r="E42" s="93">
        <v>1059</v>
      </c>
      <c r="F42" s="93">
        <v>1062</v>
      </c>
      <c r="G42" s="93">
        <v>1059</v>
      </c>
      <c r="H42" s="93">
        <v>1011</v>
      </c>
      <c r="I42" s="93">
        <v>1055</v>
      </c>
      <c r="J42" s="93">
        <v>1095</v>
      </c>
      <c r="K42" s="93">
        <f t="shared" si="3"/>
        <v>4232</v>
      </c>
      <c r="L42" s="94">
        <f t="shared" si="3"/>
        <v>4292</v>
      </c>
      <c r="M42" s="93">
        <f t="shared" si="2"/>
        <v>7891</v>
      </c>
      <c r="N42" s="94">
        <f t="shared" si="2"/>
        <v>8579</v>
      </c>
    </row>
    <row r="43" spans="1:14" x14ac:dyDescent="0.25">
      <c r="A43" s="95">
        <v>10</v>
      </c>
      <c r="B43" s="96" t="s">
        <v>109</v>
      </c>
      <c r="C43" s="93">
        <v>506</v>
      </c>
      <c r="D43" s="93">
        <v>501</v>
      </c>
      <c r="E43" s="93">
        <v>506</v>
      </c>
      <c r="F43" s="93">
        <v>421</v>
      </c>
      <c r="G43" s="93">
        <v>506</v>
      </c>
      <c r="H43" s="93">
        <v>456</v>
      </c>
      <c r="I43" s="93">
        <v>506</v>
      </c>
      <c r="J43" s="93">
        <v>413</v>
      </c>
      <c r="K43" s="93">
        <f t="shared" si="3"/>
        <v>2024</v>
      </c>
      <c r="L43" s="94">
        <f t="shared" si="3"/>
        <v>1791</v>
      </c>
      <c r="M43" s="93">
        <f t="shared" si="2"/>
        <v>3767</v>
      </c>
      <c r="N43" s="94">
        <f t="shared" si="2"/>
        <v>3526</v>
      </c>
    </row>
    <row r="44" spans="1:14" x14ac:dyDescent="0.25">
      <c r="A44" s="95">
        <v>11</v>
      </c>
      <c r="B44" s="96" t="s">
        <v>110</v>
      </c>
      <c r="C44" s="93">
        <v>47</v>
      </c>
      <c r="D44" s="93">
        <v>53</v>
      </c>
      <c r="E44" s="93">
        <v>47</v>
      </c>
      <c r="F44" s="93">
        <v>59</v>
      </c>
      <c r="G44" s="93">
        <v>47</v>
      </c>
      <c r="H44" s="93">
        <v>57</v>
      </c>
      <c r="I44" s="93">
        <v>47</v>
      </c>
      <c r="J44" s="93">
        <v>42</v>
      </c>
      <c r="K44" s="93">
        <f t="shared" si="3"/>
        <v>188</v>
      </c>
      <c r="L44" s="94">
        <f t="shared" si="3"/>
        <v>211</v>
      </c>
      <c r="M44" s="93">
        <f t="shared" si="2"/>
        <v>347</v>
      </c>
      <c r="N44" s="94">
        <f t="shared" si="2"/>
        <v>373</v>
      </c>
    </row>
    <row r="45" spans="1:14" ht="24" x14ac:dyDescent="0.25">
      <c r="A45" s="95">
        <v>12</v>
      </c>
      <c r="B45" s="96" t="s">
        <v>111</v>
      </c>
      <c r="C45" s="93">
        <v>20</v>
      </c>
      <c r="D45" s="93">
        <v>24</v>
      </c>
      <c r="E45" s="93">
        <v>20</v>
      </c>
      <c r="F45" s="93">
        <v>18</v>
      </c>
      <c r="G45" s="93">
        <v>20</v>
      </c>
      <c r="H45" s="93">
        <v>23</v>
      </c>
      <c r="I45" s="93">
        <v>20</v>
      </c>
      <c r="J45" s="93">
        <v>17</v>
      </c>
      <c r="K45" s="93">
        <f t="shared" si="3"/>
        <v>80</v>
      </c>
      <c r="L45" s="94">
        <f t="shared" si="3"/>
        <v>82</v>
      </c>
      <c r="M45" s="93">
        <f t="shared" si="2"/>
        <v>143</v>
      </c>
      <c r="N45" s="94">
        <f t="shared" si="2"/>
        <v>177</v>
      </c>
    </row>
    <row r="46" spans="1:14" x14ac:dyDescent="0.25">
      <c r="A46" s="95">
        <v>13</v>
      </c>
      <c r="B46" s="97" t="s">
        <v>112</v>
      </c>
      <c r="C46" s="93">
        <v>83</v>
      </c>
      <c r="D46" s="93">
        <v>84</v>
      </c>
      <c r="E46" s="93">
        <v>83</v>
      </c>
      <c r="F46" s="93">
        <v>62</v>
      </c>
      <c r="G46" s="93">
        <v>83</v>
      </c>
      <c r="H46" s="93">
        <v>98</v>
      </c>
      <c r="I46" s="93">
        <v>83</v>
      </c>
      <c r="J46" s="93">
        <v>95</v>
      </c>
      <c r="K46" s="93">
        <f t="shared" si="3"/>
        <v>332</v>
      </c>
      <c r="L46" s="94">
        <f t="shared" si="3"/>
        <v>339</v>
      </c>
      <c r="M46" s="93">
        <f t="shared" si="2"/>
        <v>613</v>
      </c>
      <c r="N46" s="94">
        <f t="shared" si="2"/>
        <v>617</v>
      </c>
    </row>
    <row r="47" spans="1:14" x14ac:dyDescent="0.25">
      <c r="A47" s="95">
        <v>14</v>
      </c>
      <c r="B47" s="97" t="s">
        <v>113</v>
      </c>
      <c r="C47" s="93">
        <v>2</v>
      </c>
      <c r="D47" s="93">
        <v>3</v>
      </c>
      <c r="E47" s="93">
        <v>2</v>
      </c>
      <c r="F47" s="93">
        <v>3</v>
      </c>
      <c r="G47" s="93">
        <v>2</v>
      </c>
      <c r="H47" s="93">
        <v>2</v>
      </c>
      <c r="I47" s="93">
        <v>2</v>
      </c>
      <c r="J47" s="93">
        <v>2</v>
      </c>
      <c r="K47" s="93">
        <f t="shared" si="3"/>
        <v>8</v>
      </c>
      <c r="L47" s="94">
        <f t="shared" si="3"/>
        <v>10</v>
      </c>
      <c r="M47" s="93">
        <f t="shared" si="2"/>
        <v>15</v>
      </c>
      <c r="N47" s="94">
        <f t="shared" si="2"/>
        <v>24</v>
      </c>
    </row>
    <row r="48" spans="1:14" x14ac:dyDescent="0.25">
      <c r="A48" s="95">
        <v>15</v>
      </c>
      <c r="B48" s="97" t="s">
        <v>114</v>
      </c>
      <c r="C48" s="93">
        <v>43</v>
      </c>
      <c r="D48" s="93">
        <v>50</v>
      </c>
      <c r="E48" s="93">
        <v>43</v>
      </c>
      <c r="F48" s="93">
        <v>53</v>
      </c>
      <c r="G48" s="93">
        <v>43</v>
      </c>
      <c r="H48" s="93">
        <v>49</v>
      </c>
      <c r="I48" s="93">
        <v>43</v>
      </c>
      <c r="J48" s="93">
        <v>59</v>
      </c>
      <c r="K48" s="93">
        <f>+C48+E48+G48+I48</f>
        <v>172</v>
      </c>
      <c r="L48" s="94">
        <f>+D48+F48+H48+J48</f>
        <v>211</v>
      </c>
      <c r="M48" s="93">
        <f t="shared" si="2"/>
        <v>316</v>
      </c>
      <c r="N48" s="94">
        <f t="shared" si="2"/>
        <v>445</v>
      </c>
    </row>
    <row r="49" spans="1:14" ht="15.75" thickBot="1" x14ac:dyDescent="0.3">
      <c r="A49" s="95">
        <v>16</v>
      </c>
      <c r="B49" s="97" t="s">
        <v>174</v>
      </c>
      <c r="C49" s="93">
        <v>9</v>
      </c>
      <c r="D49" s="93">
        <v>0</v>
      </c>
      <c r="E49" s="93">
        <v>9</v>
      </c>
      <c r="F49" s="93">
        <v>1</v>
      </c>
      <c r="G49" s="93">
        <v>9</v>
      </c>
      <c r="H49" s="93">
        <v>1</v>
      </c>
      <c r="I49" s="93">
        <v>9</v>
      </c>
      <c r="J49" s="93">
        <v>2</v>
      </c>
      <c r="K49" s="93">
        <f t="shared" si="3"/>
        <v>36</v>
      </c>
      <c r="L49" s="94">
        <f t="shared" si="3"/>
        <v>4</v>
      </c>
      <c r="M49" s="93">
        <f t="shared" si="2"/>
        <v>64</v>
      </c>
      <c r="N49" s="94">
        <f t="shared" si="2"/>
        <v>4</v>
      </c>
    </row>
    <row r="50" spans="1:14" ht="15.75" thickBot="1" x14ac:dyDescent="0.3">
      <c r="A50" s="385" t="s">
        <v>175</v>
      </c>
      <c r="B50" s="386"/>
      <c r="C50" s="217">
        <f t="shared" ref="C50:L50" si="4">SUM(C34:C49)</f>
        <v>3006</v>
      </c>
      <c r="D50" s="217">
        <f t="shared" si="4"/>
        <v>3136</v>
      </c>
      <c r="E50" s="217">
        <f>SUM(E34:E49)</f>
        <v>3006</v>
      </c>
      <c r="F50" s="217">
        <f t="shared" si="4"/>
        <v>2962</v>
      </c>
      <c r="G50" s="217">
        <f>SUM(G34:G49)</f>
        <v>3006</v>
      </c>
      <c r="H50" s="217">
        <f t="shared" si="4"/>
        <v>2975</v>
      </c>
      <c r="I50" s="217">
        <f>SUM(I34:I49)</f>
        <v>3002</v>
      </c>
      <c r="J50" s="217">
        <f t="shared" si="4"/>
        <v>3020</v>
      </c>
      <c r="K50" s="217">
        <f t="shared" si="4"/>
        <v>12020</v>
      </c>
      <c r="L50" s="218">
        <f t="shared" si="4"/>
        <v>12093</v>
      </c>
      <c r="M50" s="217">
        <f>SUM(M34:M49)</f>
        <v>22367</v>
      </c>
      <c r="N50" s="218">
        <f>SUM(N34:N49)</f>
        <v>24124</v>
      </c>
    </row>
    <row r="51" spans="1:14" x14ac:dyDescent="0.25">
      <c r="A51" s="99"/>
      <c r="B51" s="99"/>
      <c r="C51" s="70"/>
      <c r="D51" s="67"/>
      <c r="E51" s="67"/>
      <c r="F51" s="67"/>
      <c r="G51" s="67"/>
      <c r="H51" s="67"/>
      <c r="I51" s="67"/>
      <c r="J51" s="67"/>
      <c r="K51" s="67"/>
      <c r="L51" s="67"/>
    </row>
    <row r="52" spans="1:14" ht="15.75" customHeight="1" thickBot="1" x14ac:dyDescent="0.3">
      <c r="A52" s="133"/>
      <c r="B52" s="382" t="s">
        <v>177</v>
      </c>
      <c r="C52" s="382"/>
      <c r="D52" s="382"/>
      <c r="E52" s="382"/>
      <c r="F52" s="382"/>
      <c r="G52" s="382"/>
      <c r="H52" s="382"/>
      <c r="I52" s="382"/>
      <c r="J52" s="382"/>
      <c r="K52" s="382"/>
      <c r="L52" s="382"/>
    </row>
    <row r="53" spans="1:14" x14ac:dyDescent="0.25">
      <c r="A53" s="387" t="s">
        <v>4</v>
      </c>
      <c r="B53" s="389" t="s">
        <v>173</v>
      </c>
      <c r="C53" s="391" t="s">
        <v>65</v>
      </c>
      <c r="D53" s="391"/>
      <c r="E53" s="383" t="s">
        <v>95</v>
      </c>
      <c r="F53" s="383"/>
      <c r="G53" s="383" t="s">
        <v>96</v>
      </c>
      <c r="H53" s="383"/>
      <c r="I53" s="383" t="s">
        <v>97</v>
      </c>
      <c r="J53" s="383"/>
      <c r="K53" s="383" t="s">
        <v>88</v>
      </c>
      <c r="L53" s="384"/>
      <c r="M53" s="383" t="s">
        <v>135</v>
      </c>
      <c r="N53" s="384"/>
    </row>
    <row r="54" spans="1:14" ht="15.75" thickBot="1" x14ac:dyDescent="0.3">
      <c r="A54" s="388"/>
      <c r="B54" s="390"/>
      <c r="C54" s="89" t="s">
        <v>99</v>
      </c>
      <c r="D54" s="89" t="s">
        <v>90</v>
      </c>
      <c r="E54" s="89" t="s">
        <v>99</v>
      </c>
      <c r="F54" s="89" t="s">
        <v>90</v>
      </c>
      <c r="G54" s="89" t="s">
        <v>99</v>
      </c>
      <c r="H54" s="89" t="s">
        <v>90</v>
      </c>
      <c r="I54" s="89" t="s">
        <v>99</v>
      </c>
      <c r="J54" s="89" t="s">
        <v>90</v>
      </c>
      <c r="K54" s="89" t="s">
        <v>99</v>
      </c>
      <c r="L54" s="90" t="s">
        <v>90</v>
      </c>
      <c r="M54" s="89" t="s">
        <v>99</v>
      </c>
      <c r="N54" s="90" t="s">
        <v>90</v>
      </c>
    </row>
    <row r="55" spans="1:14" x14ac:dyDescent="0.25">
      <c r="A55" s="91">
        <v>1</v>
      </c>
      <c r="B55" s="92" t="s">
        <v>100</v>
      </c>
      <c r="C55" s="93">
        <v>15</v>
      </c>
      <c r="D55" s="93">
        <v>21</v>
      </c>
      <c r="E55" s="93">
        <v>15</v>
      </c>
      <c r="F55" s="93">
        <v>6</v>
      </c>
      <c r="G55" s="93">
        <v>15</v>
      </c>
      <c r="H55" s="93">
        <v>12</v>
      </c>
      <c r="I55" s="93"/>
      <c r="J55" s="93"/>
      <c r="K55" s="93">
        <f>+C55+E55+G55+I55</f>
        <v>45</v>
      </c>
      <c r="L55" s="94">
        <f>+D55+F55+H55+J55</f>
        <v>39</v>
      </c>
      <c r="M55" s="93">
        <f t="shared" ref="M55:N70" si="5">+K55+M34</f>
        <v>154</v>
      </c>
      <c r="N55" s="94">
        <f t="shared" si="5"/>
        <v>163</v>
      </c>
    </row>
    <row r="56" spans="1:14" x14ac:dyDescent="0.25">
      <c r="A56" s="95">
        <v>2</v>
      </c>
      <c r="B56" s="96" t="s">
        <v>101</v>
      </c>
      <c r="C56" s="93">
        <v>16</v>
      </c>
      <c r="D56" s="93">
        <v>17</v>
      </c>
      <c r="E56" s="93">
        <v>16</v>
      </c>
      <c r="F56" s="93">
        <v>17</v>
      </c>
      <c r="G56" s="93">
        <v>16</v>
      </c>
      <c r="H56" s="93">
        <v>26</v>
      </c>
      <c r="I56" s="93"/>
      <c r="J56" s="93"/>
      <c r="K56" s="93">
        <f t="shared" ref="K56:L70" si="6">+C56+E56+G56+I56</f>
        <v>48</v>
      </c>
      <c r="L56" s="94">
        <f t="shared" si="6"/>
        <v>60</v>
      </c>
      <c r="M56" s="93">
        <f t="shared" si="5"/>
        <v>166</v>
      </c>
      <c r="N56" s="94">
        <f t="shared" si="5"/>
        <v>186</v>
      </c>
    </row>
    <row r="57" spans="1:14" x14ac:dyDescent="0.25">
      <c r="A57" s="95">
        <v>3</v>
      </c>
      <c r="B57" s="96" t="s">
        <v>102</v>
      </c>
      <c r="C57" s="93">
        <v>94</v>
      </c>
      <c r="D57" s="93">
        <v>60</v>
      </c>
      <c r="E57" s="93">
        <v>94</v>
      </c>
      <c r="F57" s="93">
        <v>57</v>
      </c>
      <c r="G57" s="93">
        <v>94</v>
      </c>
      <c r="H57" s="93">
        <v>79</v>
      </c>
      <c r="I57" s="93"/>
      <c r="J57" s="93"/>
      <c r="K57" s="93">
        <f t="shared" si="6"/>
        <v>282</v>
      </c>
      <c r="L57" s="94">
        <f t="shared" si="6"/>
        <v>196</v>
      </c>
      <c r="M57" s="93">
        <f t="shared" si="5"/>
        <v>979</v>
      </c>
      <c r="N57" s="94">
        <f t="shared" si="5"/>
        <v>855</v>
      </c>
    </row>
    <row r="58" spans="1:14" x14ac:dyDescent="0.25">
      <c r="A58" s="95">
        <v>4</v>
      </c>
      <c r="B58" s="96" t="s">
        <v>103</v>
      </c>
      <c r="C58" s="93">
        <v>15</v>
      </c>
      <c r="D58" s="93">
        <v>17</v>
      </c>
      <c r="E58" s="93">
        <v>15</v>
      </c>
      <c r="F58" s="93">
        <v>5</v>
      </c>
      <c r="G58" s="93">
        <v>15</v>
      </c>
      <c r="H58" s="93">
        <v>18</v>
      </c>
      <c r="I58" s="93"/>
      <c r="J58" s="93"/>
      <c r="K58" s="93">
        <f t="shared" si="6"/>
        <v>45</v>
      </c>
      <c r="L58" s="94">
        <f t="shared" si="6"/>
        <v>40</v>
      </c>
      <c r="M58" s="93">
        <f t="shared" si="5"/>
        <v>156</v>
      </c>
      <c r="N58" s="94">
        <f t="shared" si="5"/>
        <v>150</v>
      </c>
    </row>
    <row r="59" spans="1:14" x14ac:dyDescent="0.25">
      <c r="A59" s="95">
        <v>5</v>
      </c>
      <c r="B59" s="96" t="s">
        <v>104</v>
      </c>
      <c r="C59" s="93">
        <v>428</v>
      </c>
      <c r="D59" s="93">
        <v>430</v>
      </c>
      <c r="E59" s="93">
        <v>428</v>
      </c>
      <c r="F59" s="93">
        <v>390</v>
      </c>
      <c r="G59" s="93">
        <v>428</v>
      </c>
      <c r="H59" s="93">
        <v>419</v>
      </c>
      <c r="I59" s="93"/>
      <c r="J59" s="93"/>
      <c r="K59" s="93">
        <f t="shared" si="6"/>
        <v>1284</v>
      </c>
      <c r="L59" s="94">
        <f t="shared" si="6"/>
        <v>1239</v>
      </c>
      <c r="M59" s="93">
        <f t="shared" si="5"/>
        <v>4475</v>
      </c>
      <c r="N59" s="94">
        <f t="shared" si="5"/>
        <v>5191</v>
      </c>
    </row>
    <row r="60" spans="1:14" x14ac:dyDescent="0.25">
      <c r="A60" s="95">
        <v>6</v>
      </c>
      <c r="B60" s="96" t="s">
        <v>105</v>
      </c>
      <c r="C60" s="93">
        <v>367</v>
      </c>
      <c r="D60" s="93">
        <v>342</v>
      </c>
      <c r="E60" s="93">
        <v>367</v>
      </c>
      <c r="F60" s="93">
        <v>236</v>
      </c>
      <c r="G60" s="93">
        <v>367</v>
      </c>
      <c r="H60" s="93">
        <v>384</v>
      </c>
      <c r="I60" s="93"/>
      <c r="J60" s="93"/>
      <c r="K60" s="93">
        <f t="shared" si="6"/>
        <v>1101</v>
      </c>
      <c r="L60" s="94">
        <f t="shared" si="6"/>
        <v>962</v>
      </c>
      <c r="M60" s="93">
        <f t="shared" si="5"/>
        <v>3833</v>
      </c>
      <c r="N60" s="94">
        <f t="shared" si="5"/>
        <v>4111</v>
      </c>
    </row>
    <row r="61" spans="1:14" x14ac:dyDescent="0.25">
      <c r="A61" s="95">
        <v>7</v>
      </c>
      <c r="B61" s="96" t="s">
        <v>106</v>
      </c>
      <c r="C61" s="93">
        <v>138</v>
      </c>
      <c r="D61" s="93">
        <v>122</v>
      </c>
      <c r="E61" s="93">
        <v>138</v>
      </c>
      <c r="F61" s="93">
        <v>107</v>
      </c>
      <c r="G61" s="93">
        <v>137</v>
      </c>
      <c r="H61" s="93">
        <v>108</v>
      </c>
      <c r="I61" s="93"/>
      <c r="J61" s="93"/>
      <c r="K61" s="93">
        <f t="shared" si="6"/>
        <v>413</v>
      </c>
      <c r="L61" s="94">
        <f t="shared" si="6"/>
        <v>337</v>
      </c>
      <c r="M61" s="93">
        <f t="shared" si="5"/>
        <v>1436</v>
      </c>
      <c r="N61" s="94">
        <f t="shared" si="5"/>
        <v>1405</v>
      </c>
    </row>
    <row r="62" spans="1:14" x14ac:dyDescent="0.25">
      <c r="A62" s="95">
        <v>8</v>
      </c>
      <c r="B62" s="96" t="s">
        <v>107</v>
      </c>
      <c r="C62" s="93">
        <v>165</v>
      </c>
      <c r="D62" s="93">
        <v>150</v>
      </c>
      <c r="E62" s="93">
        <v>165</v>
      </c>
      <c r="F62" s="93">
        <v>189</v>
      </c>
      <c r="G62" s="93">
        <v>165</v>
      </c>
      <c r="H62" s="93">
        <v>316</v>
      </c>
      <c r="I62" s="93"/>
      <c r="J62" s="93"/>
      <c r="K62" s="93">
        <f t="shared" si="6"/>
        <v>495</v>
      </c>
      <c r="L62" s="94">
        <f t="shared" si="6"/>
        <v>655</v>
      </c>
      <c r="M62" s="93">
        <f t="shared" si="5"/>
        <v>1725</v>
      </c>
      <c r="N62" s="94">
        <f t="shared" si="5"/>
        <v>1846</v>
      </c>
    </row>
    <row r="63" spans="1:14" x14ac:dyDescent="0.25">
      <c r="A63" s="95">
        <v>9</v>
      </c>
      <c r="B63" s="96" t="s">
        <v>108</v>
      </c>
      <c r="C63" s="93">
        <v>1059</v>
      </c>
      <c r="D63" s="93">
        <v>1033</v>
      </c>
      <c r="E63" s="93">
        <v>1059</v>
      </c>
      <c r="F63" s="93">
        <v>682</v>
      </c>
      <c r="G63" s="93">
        <v>1059</v>
      </c>
      <c r="H63" s="93">
        <v>1154</v>
      </c>
      <c r="I63" s="93"/>
      <c r="J63" s="93"/>
      <c r="K63" s="93">
        <f t="shared" si="6"/>
        <v>3177</v>
      </c>
      <c r="L63" s="94">
        <f t="shared" si="6"/>
        <v>2869</v>
      </c>
      <c r="M63" s="93">
        <f t="shared" si="5"/>
        <v>11068</v>
      </c>
      <c r="N63" s="94">
        <f t="shared" si="5"/>
        <v>11448</v>
      </c>
    </row>
    <row r="64" spans="1:14" x14ac:dyDescent="0.25">
      <c r="A64" s="95">
        <v>10</v>
      </c>
      <c r="B64" s="96" t="s">
        <v>109</v>
      </c>
      <c r="C64" s="93">
        <v>506</v>
      </c>
      <c r="D64" s="93">
        <v>417</v>
      </c>
      <c r="E64" s="93">
        <v>506</v>
      </c>
      <c r="F64" s="93">
        <v>264</v>
      </c>
      <c r="G64" s="93">
        <v>506</v>
      </c>
      <c r="H64" s="93">
        <v>453</v>
      </c>
      <c r="I64" s="93"/>
      <c r="J64" s="93"/>
      <c r="K64" s="93">
        <f t="shared" si="6"/>
        <v>1518</v>
      </c>
      <c r="L64" s="94">
        <f t="shared" si="6"/>
        <v>1134</v>
      </c>
      <c r="M64" s="93">
        <f t="shared" si="5"/>
        <v>5285</v>
      </c>
      <c r="N64" s="94">
        <f t="shared" si="5"/>
        <v>4660</v>
      </c>
    </row>
    <row r="65" spans="1:14" x14ac:dyDescent="0.25">
      <c r="A65" s="95">
        <v>11</v>
      </c>
      <c r="B65" s="96" t="s">
        <v>110</v>
      </c>
      <c r="C65" s="93">
        <v>47</v>
      </c>
      <c r="D65" s="93">
        <v>33</v>
      </c>
      <c r="E65" s="93">
        <v>47</v>
      </c>
      <c r="F65" s="93">
        <v>37</v>
      </c>
      <c r="G65" s="93">
        <v>47</v>
      </c>
      <c r="H65" s="93">
        <v>29</v>
      </c>
      <c r="I65" s="93"/>
      <c r="J65" s="93"/>
      <c r="K65" s="93">
        <f t="shared" si="6"/>
        <v>141</v>
      </c>
      <c r="L65" s="94">
        <f t="shared" si="6"/>
        <v>99</v>
      </c>
      <c r="M65" s="93">
        <f t="shared" si="5"/>
        <v>488</v>
      </c>
      <c r="N65" s="94">
        <f t="shared" si="5"/>
        <v>472</v>
      </c>
    </row>
    <row r="66" spans="1:14" ht="24" x14ac:dyDescent="0.25">
      <c r="A66" s="95">
        <v>12</v>
      </c>
      <c r="B66" s="96" t="s">
        <v>111</v>
      </c>
      <c r="C66" s="93">
        <v>20</v>
      </c>
      <c r="D66" s="93">
        <v>31</v>
      </c>
      <c r="E66" s="93">
        <v>20</v>
      </c>
      <c r="F66" s="93">
        <v>21</v>
      </c>
      <c r="G66" s="93">
        <v>20</v>
      </c>
      <c r="H66" s="93">
        <v>18</v>
      </c>
      <c r="I66" s="93"/>
      <c r="J66" s="93"/>
      <c r="K66" s="93">
        <f t="shared" si="6"/>
        <v>60</v>
      </c>
      <c r="L66" s="94">
        <f t="shared" si="6"/>
        <v>70</v>
      </c>
      <c r="M66" s="93">
        <f t="shared" si="5"/>
        <v>203</v>
      </c>
      <c r="N66" s="94">
        <f t="shared" si="5"/>
        <v>247</v>
      </c>
    </row>
    <row r="67" spans="1:14" x14ac:dyDescent="0.25">
      <c r="A67" s="95">
        <v>13</v>
      </c>
      <c r="B67" s="97" t="s">
        <v>112</v>
      </c>
      <c r="C67" s="93">
        <v>83</v>
      </c>
      <c r="D67" s="93">
        <v>93</v>
      </c>
      <c r="E67" s="93">
        <v>83</v>
      </c>
      <c r="F67" s="93">
        <v>70</v>
      </c>
      <c r="G67" s="93">
        <v>83</v>
      </c>
      <c r="H67" s="93">
        <v>86</v>
      </c>
      <c r="I67" s="93"/>
      <c r="J67" s="93"/>
      <c r="K67" s="93">
        <f t="shared" si="6"/>
        <v>249</v>
      </c>
      <c r="L67" s="94">
        <f t="shared" si="6"/>
        <v>249</v>
      </c>
      <c r="M67" s="93">
        <f t="shared" si="5"/>
        <v>862</v>
      </c>
      <c r="N67" s="94">
        <f t="shared" si="5"/>
        <v>866</v>
      </c>
    </row>
    <row r="68" spans="1:14" x14ac:dyDescent="0.25">
      <c r="A68" s="95">
        <v>14</v>
      </c>
      <c r="B68" s="97" t="s">
        <v>113</v>
      </c>
      <c r="C68" s="93">
        <v>3</v>
      </c>
      <c r="D68" s="93">
        <v>1</v>
      </c>
      <c r="E68" s="93">
        <v>3</v>
      </c>
      <c r="F68" s="93">
        <v>1</v>
      </c>
      <c r="G68" s="93">
        <v>3</v>
      </c>
      <c r="H68" s="93">
        <v>5</v>
      </c>
      <c r="I68" s="93"/>
      <c r="J68" s="93"/>
      <c r="K68" s="93">
        <f t="shared" si="6"/>
        <v>9</v>
      </c>
      <c r="L68" s="94">
        <f t="shared" si="6"/>
        <v>7</v>
      </c>
      <c r="M68" s="93">
        <f t="shared" si="5"/>
        <v>24</v>
      </c>
      <c r="N68" s="94">
        <f t="shared" si="5"/>
        <v>31</v>
      </c>
    </row>
    <row r="69" spans="1:14" x14ac:dyDescent="0.25">
      <c r="A69" s="95">
        <v>15</v>
      </c>
      <c r="B69" s="97" t="s">
        <v>114</v>
      </c>
      <c r="C69" s="93">
        <v>43</v>
      </c>
      <c r="D69" s="93">
        <v>74</v>
      </c>
      <c r="E69" s="93">
        <v>43</v>
      </c>
      <c r="F69" s="93">
        <v>45</v>
      </c>
      <c r="G69" s="93">
        <v>43</v>
      </c>
      <c r="H69" s="93">
        <v>74</v>
      </c>
      <c r="I69" s="93"/>
      <c r="J69" s="93"/>
      <c r="K69" s="93">
        <f>+C69+E69+G69+I69</f>
        <v>129</v>
      </c>
      <c r="L69" s="94">
        <f>+D69+F69+H69+J69</f>
        <v>193</v>
      </c>
      <c r="M69" s="93">
        <f t="shared" si="5"/>
        <v>445</v>
      </c>
      <c r="N69" s="94">
        <f t="shared" si="5"/>
        <v>638</v>
      </c>
    </row>
    <row r="70" spans="1:14" ht="15.75" thickBot="1" x14ac:dyDescent="0.3">
      <c r="A70" s="95">
        <v>16</v>
      </c>
      <c r="B70" s="97" t="s">
        <v>174</v>
      </c>
      <c r="C70" s="93">
        <v>9</v>
      </c>
      <c r="D70" s="93">
        <v>3</v>
      </c>
      <c r="E70" s="93">
        <v>9</v>
      </c>
      <c r="F70" s="93">
        <v>0</v>
      </c>
      <c r="G70" s="93">
        <v>9</v>
      </c>
      <c r="H70" s="93">
        <v>9</v>
      </c>
      <c r="I70" s="93"/>
      <c r="J70" s="93"/>
      <c r="K70" s="93">
        <f t="shared" si="6"/>
        <v>27</v>
      </c>
      <c r="L70" s="94">
        <f t="shared" si="6"/>
        <v>12</v>
      </c>
      <c r="M70" s="93">
        <f t="shared" si="5"/>
        <v>91</v>
      </c>
      <c r="N70" s="94">
        <f t="shared" si="5"/>
        <v>16</v>
      </c>
    </row>
    <row r="71" spans="1:14" ht="15.75" thickBot="1" x14ac:dyDescent="0.3">
      <c r="A71" s="385" t="s">
        <v>115</v>
      </c>
      <c r="B71" s="386"/>
      <c r="C71" s="217">
        <f t="shared" ref="C71:N71" si="7">SUM(C55:C70)</f>
        <v>3008</v>
      </c>
      <c r="D71" s="217">
        <f t="shared" si="7"/>
        <v>2844</v>
      </c>
      <c r="E71" s="217">
        <f>SUM(E55:E70)</f>
        <v>3008</v>
      </c>
      <c r="F71" s="217">
        <f t="shared" si="7"/>
        <v>2127</v>
      </c>
      <c r="G71" s="217">
        <f>SUM(G55:G70)</f>
        <v>3007</v>
      </c>
      <c r="H71" s="217">
        <f t="shared" si="7"/>
        <v>3190</v>
      </c>
      <c r="I71" s="217">
        <f t="shared" si="7"/>
        <v>0</v>
      </c>
      <c r="J71" s="217">
        <f t="shared" si="7"/>
        <v>0</v>
      </c>
      <c r="K71" s="217">
        <f t="shared" si="7"/>
        <v>9023</v>
      </c>
      <c r="L71" s="218">
        <f t="shared" si="7"/>
        <v>8161</v>
      </c>
      <c r="M71" s="217">
        <f t="shared" si="7"/>
        <v>31390</v>
      </c>
      <c r="N71" s="218">
        <f t="shared" si="7"/>
        <v>32285</v>
      </c>
    </row>
    <row r="72" spans="1:14" x14ac:dyDescent="0.25">
      <c r="A72" s="99"/>
      <c r="B72" s="99"/>
      <c r="C72" s="100"/>
      <c r="D72" s="100"/>
      <c r="E72" s="100"/>
      <c r="F72" s="100"/>
      <c r="G72" s="100"/>
      <c r="H72" s="100"/>
      <c r="I72" s="100"/>
      <c r="J72" s="100"/>
      <c r="K72" s="100"/>
      <c r="L72" s="100"/>
    </row>
    <row r="73" spans="1:14" x14ac:dyDescent="0.25">
      <c r="A73" s="99"/>
      <c r="B73" s="99"/>
      <c r="C73" s="70"/>
      <c r="D73" s="67"/>
      <c r="E73" s="67"/>
      <c r="F73" s="67"/>
      <c r="G73" s="67"/>
      <c r="H73" s="67"/>
      <c r="I73" s="67"/>
      <c r="J73" s="67"/>
      <c r="K73" s="67"/>
      <c r="L73" s="67"/>
    </row>
    <row r="74" spans="1:14" ht="15.75" thickBot="1" x14ac:dyDescent="0.3">
      <c r="A74" s="99"/>
      <c r="B74" s="99" t="s">
        <v>155</v>
      </c>
      <c r="C74" s="70"/>
      <c r="D74" s="67"/>
      <c r="E74" s="67"/>
      <c r="F74" s="67"/>
      <c r="G74" s="67"/>
      <c r="H74" s="67"/>
      <c r="I74" s="67"/>
      <c r="J74" s="67"/>
      <c r="K74" s="67"/>
      <c r="L74" s="67"/>
    </row>
    <row r="75" spans="1:14" x14ac:dyDescent="0.25">
      <c r="A75" s="354" t="s">
        <v>4</v>
      </c>
      <c r="B75" s="389" t="s">
        <v>173</v>
      </c>
      <c r="C75" s="383" t="s">
        <v>88</v>
      </c>
      <c r="D75" s="384"/>
      <c r="E75" s="67"/>
      <c r="F75" s="67"/>
      <c r="G75" s="67"/>
      <c r="H75" s="67"/>
      <c r="I75" s="67"/>
      <c r="J75" s="67"/>
      <c r="K75" s="67"/>
      <c r="L75" s="67"/>
    </row>
    <row r="76" spans="1:14" ht="15.75" thickBot="1" x14ac:dyDescent="0.3">
      <c r="A76" s="354"/>
      <c r="B76" s="390"/>
      <c r="C76" s="89" t="s">
        <v>99</v>
      </c>
      <c r="D76" s="90" t="s">
        <v>90</v>
      </c>
      <c r="E76" s="67"/>
      <c r="F76" s="67"/>
      <c r="G76" s="67"/>
      <c r="H76" s="67"/>
      <c r="I76" s="67"/>
      <c r="J76" s="67"/>
      <c r="K76" s="67"/>
      <c r="L76" s="67"/>
    </row>
    <row r="77" spans="1:14" x14ac:dyDescent="0.25">
      <c r="A77" s="91">
        <v>1</v>
      </c>
      <c r="B77" s="92" t="s">
        <v>100</v>
      </c>
      <c r="C77" s="93">
        <f t="shared" ref="C77:D90" si="8">+K13+K34+K55</f>
        <v>154</v>
      </c>
      <c r="D77" s="94">
        <f t="shared" si="8"/>
        <v>163</v>
      </c>
      <c r="E77" s="121"/>
      <c r="F77" s="67"/>
      <c r="G77" s="67"/>
      <c r="H77" s="67"/>
      <c r="I77" s="67"/>
      <c r="J77" s="67"/>
      <c r="K77" s="67"/>
      <c r="L77" s="67"/>
    </row>
    <row r="78" spans="1:14" x14ac:dyDescent="0.25">
      <c r="A78" s="95">
        <v>2</v>
      </c>
      <c r="B78" s="96" t="s">
        <v>101</v>
      </c>
      <c r="C78" s="93">
        <f t="shared" si="8"/>
        <v>166</v>
      </c>
      <c r="D78" s="94">
        <f t="shared" si="8"/>
        <v>186</v>
      </c>
      <c r="E78" s="121"/>
      <c r="F78" s="67"/>
      <c r="G78" s="67"/>
      <c r="H78" s="67"/>
      <c r="I78" s="67"/>
      <c r="J78" s="67"/>
      <c r="K78" s="67"/>
      <c r="L78" s="67"/>
    </row>
    <row r="79" spans="1:14" x14ac:dyDescent="0.25">
      <c r="A79" s="95">
        <v>3</v>
      </c>
      <c r="B79" s="96" t="s">
        <v>102</v>
      </c>
      <c r="C79" s="93">
        <f t="shared" si="8"/>
        <v>979</v>
      </c>
      <c r="D79" s="94">
        <f t="shared" si="8"/>
        <v>855</v>
      </c>
      <c r="E79" s="121"/>
      <c r="F79" s="67"/>
      <c r="G79" s="67"/>
      <c r="H79" s="67"/>
      <c r="I79" s="67"/>
      <c r="J79" s="67"/>
      <c r="K79" s="67"/>
      <c r="L79" s="67"/>
    </row>
    <row r="80" spans="1:14" x14ac:dyDescent="0.25">
      <c r="A80" s="95">
        <v>4</v>
      </c>
      <c r="B80" s="96" t="s">
        <v>103</v>
      </c>
      <c r="C80" s="93">
        <f t="shared" si="8"/>
        <v>156</v>
      </c>
      <c r="D80" s="94">
        <f t="shared" si="8"/>
        <v>150</v>
      </c>
      <c r="E80" s="121"/>
      <c r="F80" s="67"/>
      <c r="G80" s="67"/>
      <c r="H80" s="67"/>
      <c r="I80" s="67"/>
      <c r="J80" s="67"/>
      <c r="K80" s="67"/>
      <c r="L80" s="67"/>
    </row>
    <row r="81" spans="1:12" x14ac:dyDescent="0.25">
      <c r="A81" s="95">
        <v>5</v>
      </c>
      <c r="B81" s="96" t="s">
        <v>104</v>
      </c>
      <c r="C81" s="93">
        <f t="shared" si="8"/>
        <v>4475</v>
      </c>
      <c r="D81" s="94">
        <f t="shared" si="8"/>
        <v>5191</v>
      </c>
      <c r="E81" s="121"/>
      <c r="F81" s="67"/>
      <c r="G81" s="67"/>
      <c r="H81" s="67"/>
      <c r="I81" s="67"/>
      <c r="J81" s="67"/>
      <c r="K81" s="67"/>
      <c r="L81" s="67"/>
    </row>
    <row r="82" spans="1:12" x14ac:dyDescent="0.25">
      <c r="A82" s="95">
        <v>6</v>
      </c>
      <c r="B82" s="96" t="s">
        <v>105</v>
      </c>
      <c r="C82" s="93">
        <f t="shared" si="8"/>
        <v>3833</v>
      </c>
      <c r="D82" s="94">
        <f t="shared" si="8"/>
        <v>4111</v>
      </c>
      <c r="E82" s="121"/>
      <c r="F82" s="67"/>
      <c r="G82" s="67"/>
      <c r="H82" s="67"/>
      <c r="I82" s="67"/>
      <c r="J82" s="67"/>
      <c r="K82" s="67"/>
      <c r="L82" s="67"/>
    </row>
    <row r="83" spans="1:12" x14ac:dyDescent="0.25">
      <c r="A83" s="95">
        <v>7</v>
      </c>
      <c r="B83" s="96" t="s">
        <v>106</v>
      </c>
      <c r="C83" s="93">
        <f t="shared" si="8"/>
        <v>1436</v>
      </c>
      <c r="D83" s="94">
        <f t="shared" si="8"/>
        <v>1405</v>
      </c>
      <c r="E83" s="121"/>
      <c r="F83" s="67"/>
      <c r="G83" s="67"/>
      <c r="H83" s="67"/>
      <c r="I83" s="67"/>
      <c r="J83" s="67"/>
      <c r="K83" s="67"/>
      <c r="L83" s="67"/>
    </row>
    <row r="84" spans="1:12" x14ac:dyDescent="0.25">
      <c r="A84" s="95">
        <v>8</v>
      </c>
      <c r="B84" s="96" t="s">
        <v>107</v>
      </c>
      <c r="C84" s="93">
        <f t="shared" si="8"/>
        <v>1725</v>
      </c>
      <c r="D84" s="94">
        <f t="shared" si="8"/>
        <v>1846</v>
      </c>
      <c r="E84" s="121"/>
      <c r="F84" s="67"/>
      <c r="G84" s="67"/>
      <c r="H84" s="67"/>
      <c r="I84" s="67"/>
      <c r="J84" s="67"/>
      <c r="K84" s="67"/>
      <c r="L84" s="67"/>
    </row>
    <row r="85" spans="1:12" x14ac:dyDescent="0.25">
      <c r="A85" s="95">
        <v>9</v>
      </c>
      <c r="B85" s="96" t="s">
        <v>108</v>
      </c>
      <c r="C85" s="93">
        <f t="shared" si="8"/>
        <v>11068</v>
      </c>
      <c r="D85" s="94">
        <f t="shared" si="8"/>
        <v>11448</v>
      </c>
      <c r="E85" s="121"/>
      <c r="F85" s="67"/>
      <c r="G85" s="67"/>
      <c r="H85" s="67"/>
      <c r="I85" s="67"/>
      <c r="J85" s="67"/>
      <c r="K85" s="67"/>
      <c r="L85" s="67"/>
    </row>
    <row r="86" spans="1:12" x14ac:dyDescent="0.25">
      <c r="A86" s="95">
        <v>10</v>
      </c>
      <c r="B86" s="96" t="s">
        <v>109</v>
      </c>
      <c r="C86" s="93">
        <f t="shared" si="8"/>
        <v>5285</v>
      </c>
      <c r="D86" s="94">
        <f t="shared" si="8"/>
        <v>4660</v>
      </c>
      <c r="E86" s="121"/>
      <c r="F86" s="67"/>
      <c r="G86" s="67"/>
      <c r="H86" s="67"/>
      <c r="I86" s="67"/>
      <c r="J86" s="67"/>
      <c r="K86" s="67"/>
      <c r="L86" s="67"/>
    </row>
    <row r="87" spans="1:12" x14ac:dyDescent="0.25">
      <c r="A87" s="95">
        <v>11</v>
      </c>
      <c r="B87" s="96" t="s">
        <v>110</v>
      </c>
      <c r="C87" s="93">
        <f t="shared" si="8"/>
        <v>488</v>
      </c>
      <c r="D87" s="94">
        <f t="shared" si="8"/>
        <v>472</v>
      </c>
      <c r="E87" s="121"/>
      <c r="F87" s="67"/>
      <c r="G87" s="67"/>
      <c r="H87" s="67"/>
      <c r="I87" s="67"/>
      <c r="J87" s="67"/>
      <c r="K87" s="67"/>
      <c r="L87" s="67"/>
    </row>
    <row r="88" spans="1:12" ht="24" x14ac:dyDescent="0.25">
      <c r="A88" s="95">
        <v>12</v>
      </c>
      <c r="B88" s="96" t="s">
        <v>111</v>
      </c>
      <c r="C88" s="93">
        <f t="shared" si="8"/>
        <v>203</v>
      </c>
      <c r="D88" s="94">
        <f t="shared" si="8"/>
        <v>247</v>
      </c>
      <c r="E88" s="121"/>
      <c r="F88" s="67"/>
      <c r="G88" s="67"/>
      <c r="H88" s="67"/>
      <c r="I88" s="67"/>
      <c r="J88" s="67"/>
      <c r="K88" s="67"/>
      <c r="L88" s="67"/>
    </row>
    <row r="89" spans="1:12" x14ac:dyDescent="0.25">
      <c r="A89" s="95">
        <v>13</v>
      </c>
      <c r="B89" s="97" t="s">
        <v>112</v>
      </c>
      <c r="C89" s="93">
        <f t="shared" si="8"/>
        <v>862</v>
      </c>
      <c r="D89" s="94">
        <f t="shared" si="8"/>
        <v>866</v>
      </c>
      <c r="E89" s="121"/>
      <c r="F89" s="67"/>
      <c r="G89" s="67"/>
      <c r="H89" s="67"/>
      <c r="I89" s="67"/>
      <c r="J89" s="67"/>
      <c r="K89" s="67"/>
      <c r="L89" s="67"/>
    </row>
    <row r="90" spans="1:12" x14ac:dyDescent="0.25">
      <c r="A90" s="95">
        <v>14</v>
      </c>
      <c r="B90" s="97" t="s">
        <v>113</v>
      </c>
      <c r="C90" s="93">
        <f t="shared" si="8"/>
        <v>24</v>
      </c>
      <c r="D90" s="94">
        <f t="shared" si="8"/>
        <v>31</v>
      </c>
      <c r="E90" s="121"/>
      <c r="F90" s="67"/>
      <c r="G90" s="67"/>
      <c r="H90" s="67"/>
      <c r="I90" s="67"/>
      <c r="J90" s="67"/>
      <c r="K90" s="67"/>
      <c r="L90" s="67"/>
    </row>
    <row r="91" spans="1:12" x14ac:dyDescent="0.25">
      <c r="A91" s="95">
        <v>15</v>
      </c>
      <c r="B91" s="97" t="s">
        <v>114</v>
      </c>
      <c r="C91" s="93">
        <f>+K27+K48+K69</f>
        <v>445</v>
      </c>
      <c r="D91" s="94">
        <f>+L27+L48+L69</f>
        <v>638</v>
      </c>
      <c r="E91" s="121"/>
      <c r="F91" s="67"/>
      <c r="G91" s="67"/>
      <c r="H91" s="67"/>
      <c r="I91" s="67"/>
      <c r="J91" s="67"/>
      <c r="K91" s="67"/>
      <c r="L91" s="67"/>
    </row>
    <row r="92" spans="1:12" ht="15.75" thickBot="1" x14ac:dyDescent="0.3">
      <c r="A92" s="95">
        <v>16</v>
      </c>
      <c r="B92" s="97" t="s">
        <v>174</v>
      </c>
      <c r="C92" s="93">
        <f>+K28+K49+K70</f>
        <v>91</v>
      </c>
      <c r="D92" s="94">
        <f>+L28+L49+L70</f>
        <v>16</v>
      </c>
      <c r="E92" s="121"/>
      <c r="F92" s="67"/>
      <c r="G92" s="67"/>
      <c r="H92" s="67"/>
      <c r="I92" s="67"/>
      <c r="J92" s="67"/>
      <c r="K92" s="67"/>
      <c r="L92" s="67"/>
    </row>
    <row r="93" spans="1:12" ht="15.75" thickBot="1" x14ac:dyDescent="0.3">
      <c r="A93" s="385" t="s">
        <v>115</v>
      </c>
      <c r="B93" s="386"/>
      <c r="C93" s="101">
        <f>SUM(C77:C92)</f>
        <v>31390</v>
      </c>
      <c r="D93" s="102">
        <f>SUM(D77:D92)</f>
        <v>32285</v>
      </c>
      <c r="E93" s="67"/>
      <c r="F93" s="67"/>
      <c r="G93" s="67"/>
      <c r="H93" s="67"/>
      <c r="I93" s="67"/>
      <c r="J93" s="67"/>
      <c r="K93" s="67"/>
      <c r="L93" s="67"/>
    </row>
    <row r="94" spans="1:12" x14ac:dyDescent="0.25">
      <c r="A94" s="99"/>
      <c r="B94" s="99"/>
      <c r="C94" s="70"/>
      <c r="D94" s="67"/>
      <c r="E94" s="67"/>
      <c r="F94" s="67"/>
      <c r="G94" s="67"/>
      <c r="H94" s="67"/>
      <c r="I94" s="67"/>
      <c r="J94" s="67"/>
      <c r="K94" s="67"/>
      <c r="L94" s="67"/>
    </row>
    <row r="95" spans="1:12" x14ac:dyDescent="0.25">
      <c r="A95" s="99"/>
      <c r="B95" s="99"/>
      <c r="C95" s="70"/>
      <c r="D95" s="67"/>
      <c r="E95" s="67"/>
      <c r="F95" s="67"/>
      <c r="G95" s="67"/>
      <c r="H95" s="67"/>
      <c r="I95" s="67"/>
      <c r="J95" s="67"/>
      <c r="K95" s="67"/>
      <c r="L95" s="67"/>
    </row>
    <row r="96" spans="1:12" x14ac:dyDescent="0.25">
      <c r="A96" s="99"/>
      <c r="B96" s="99"/>
      <c r="C96" s="70"/>
      <c r="D96" s="67"/>
      <c r="E96" s="67"/>
      <c r="F96" s="67"/>
      <c r="G96" s="67"/>
      <c r="H96" s="67"/>
      <c r="I96" s="67"/>
      <c r="J96" s="67"/>
      <c r="K96" s="67"/>
      <c r="L96" s="67"/>
    </row>
    <row r="97" spans="1:12" x14ac:dyDescent="0.25">
      <c r="A97" s="99"/>
      <c r="B97" s="99"/>
      <c r="C97" s="70"/>
      <c r="D97" s="67"/>
      <c r="E97" s="67"/>
      <c r="F97" s="67"/>
      <c r="G97" s="67"/>
      <c r="H97" s="67"/>
      <c r="I97" s="67"/>
      <c r="J97" s="67"/>
      <c r="K97" s="67"/>
      <c r="L97" s="67"/>
    </row>
    <row r="98" spans="1:12" x14ac:dyDescent="0.25">
      <c r="A98" s="99"/>
      <c r="B98" s="99"/>
      <c r="C98" s="70"/>
      <c r="D98" s="67"/>
      <c r="E98" s="67"/>
      <c r="F98" s="67"/>
      <c r="G98" s="67"/>
      <c r="H98" s="67"/>
      <c r="I98" s="67"/>
      <c r="J98" s="67"/>
      <c r="K98" s="67"/>
      <c r="L98" s="67"/>
    </row>
    <row r="99" spans="1:12" x14ac:dyDescent="0.25">
      <c r="A99" s="99"/>
      <c r="B99" s="99"/>
      <c r="C99" s="70"/>
      <c r="D99" s="67"/>
      <c r="E99" s="67"/>
      <c r="F99" s="67"/>
      <c r="G99" s="67"/>
      <c r="H99" s="67"/>
      <c r="I99" s="67"/>
      <c r="J99" s="67"/>
      <c r="K99" s="67"/>
      <c r="L99" s="67"/>
    </row>
    <row r="100" spans="1:12" x14ac:dyDescent="0.25">
      <c r="A100" s="99"/>
      <c r="B100" s="99"/>
      <c r="C100" s="70"/>
      <c r="D100" s="67"/>
      <c r="E100" s="67"/>
      <c r="F100" s="67"/>
      <c r="G100" s="67"/>
      <c r="H100" s="67"/>
      <c r="I100" s="67"/>
      <c r="J100" s="67"/>
      <c r="K100" s="67"/>
      <c r="L100" s="67"/>
    </row>
    <row r="101" spans="1:12" x14ac:dyDescent="0.25">
      <c r="A101" s="99"/>
      <c r="B101" s="99"/>
      <c r="C101" s="70"/>
      <c r="D101" s="67"/>
      <c r="E101" s="67"/>
      <c r="F101" s="67"/>
      <c r="G101" s="67"/>
      <c r="H101" s="67"/>
      <c r="I101" s="67"/>
      <c r="J101" s="67"/>
      <c r="K101" s="67"/>
      <c r="L101" s="67"/>
    </row>
    <row r="102" spans="1:12" x14ac:dyDescent="0.25">
      <c r="A102" s="99"/>
      <c r="B102" s="99"/>
      <c r="C102" s="70"/>
      <c r="D102" s="67"/>
      <c r="E102" s="67"/>
      <c r="F102" s="67"/>
      <c r="G102" s="67"/>
      <c r="H102" s="67"/>
      <c r="I102" s="67"/>
      <c r="J102" s="67"/>
      <c r="K102" s="67"/>
      <c r="L102" s="67"/>
    </row>
    <row r="103" spans="1:12" x14ac:dyDescent="0.25">
      <c r="A103" s="99"/>
      <c r="B103" s="99"/>
      <c r="C103" s="70"/>
      <c r="D103" s="67"/>
      <c r="E103" s="67"/>
      <c r="F103" s="67"/>
      <c r="G103" s="67"/>
      <c r="H103" s="67"/>
      <c r="I103" s="67"/>
      <c r="J103" s="67"/>
      <c r="K103" s="67"/>
      <c r="L103" s="67"/>
    </row>
    <row r="104" spans="1:12" x14ac:dyDescent="0.25">
      <c r="A104" s="99"/>
      <c r="B104" s="99"/>
      <c r="C104" s="70"/>
      <c r="D104" s="67"/>
      <c r="E104" s="67"/>
      <c r="F104" s="67"/>
      <c r="G104" s="67"/>
      <c r="H104" s="67"/>
      <c r="I104" s="67"/>
      <c r="J104" s="67"/>
      <c r="K104" s="67"/>
      <c r="L104" s="67"/>
    </row>
    <row r="105" spans="1:12" x14ac:dyDescent="0.25">
      <c r="A105" s="99"/>
      <c r="B105" s="99"/>
      <c r="C105" s="70"/>
      <c r="D105" s="67"/>
      <c r="E105" s="67"/>
      <c r="F105" s="67"/>
      <c r="G105" s="67"/>
      <c r="H105" s="67"/>
      <c r="I105" s="67"/>
      <c r="J105" s="67"/>
      <c r="K105" s="67"/>
      <c r="L105" s="67"/>
    </row>
    <row r="106" spans="1:12" x14ac:dyDescent="0.25">
      <c r="A106" s="99"/>
      <c r="B106" s="99"/>
      <c r="C106" s="70"/>
      <c r="D106" s="67"/>
      <c r="E106" s="67"/>
      <c r="F106" s="67"/>
      <c r="G106" s="67"/>
      <c r="H106" s="67"/>
      <c r="I106" s="67"/>
      <c r="J106" s="67"/>
      <c r="K106" s="67"/>
      <c r="L106" s="67"/>
    </row>
    <row r="107" spans="1:12" x14ac:dyDescent="0.25">
      <c r="A107" s="99"/>
      <c r="B107" s="99"/>
      <c r="C107" s="70"/>
      <c r="D107" s="67"/>
      <c r="E107" s="67"/>
      <c r="F107" s="67"/>
      <c r="G107" s="67"/>
      <c r="H107" s="67"/>
      <c r="I107" s="67"/>
      <c r="J107" s="67"/>
      <c r="K107" s="67"/>
      <c r="L107" s="67"/>
    </row>
    <row r="108" spans="1:12" x14ac:dyDescent="0.25">
      <c r="A108" s="99"/>
      <c r="B108" s="99"/>
      <c r="C108" s="70"/>
      <c r="D108" s="67"/>
      <c r="E108" s="67"/>
      <c r="F108" s="67"/>
      <c r="G108" s="67"/>
      <c r="H108" s="67"/>
      <c r="I108" s="67"/>
      <c r="J108" s="67"/>
      <c r="K108" s="67"/>
      <c r="L108" s="67"/>
    </row>
    <row r="109" spans="1:12" x14ac:dyDescent="0.25">
      <c r="A109" s="99"/>
      <c r="B109" s="99"/>
      <c r="C109" s="70"/>
      <c r="D109" s="67"/>
      <c r="E109" s="67"/>
      <c r="F109" s="67"/>
      <c r="G109" s="67"/>
      <c r="H109" s="67"/>
      <c r="I109" s="67"/>
      <c r="J109" s="67"/>
      <c r="K109" s="67"/>
      <c r="L109" s="67"/>
    </row>
    <row r="110" spans="1:12" x14ac:dyDescent="0.25">
      <c r="A110" s="99"/>
      <c r="B110" s="99"/>
      <c r="C110" s="70"/>
      <c r="D110" s="67"/>
      <c r="E110" s="67"/>
      <c r="F110" s="67"/>
      <c r="G110" s="67"/>
      <c r="H110" s="67"/>
      <c r="I110" s="67"/>
      <c r="J110" s="67"/>
      <c r="K110" s="67"/>
      <c r="L110" s="67"/>
    </row>
    <row r="111" spans="1:12" x14ac:dyDescent="0.25">
      <c r="A111" s="99"/>
      <c r="B111" s="99"/>
      <c r="C111" s="70"/>
      <c r="D111" s="67"/>
      <c r="E111" s="67"/>
      <c r="F111" s="67"/>
      <c r="G111" s="67"/>
      <c r="H111" s="67"/>
      <c r="I111" s="67"/>
      <c r="J111" s="67"/>
      <c r="K111" s="67"/>
      <c r="L111" s="67"/>
    </row>
    <row r="112" spans="1:12" x14ac:dyDescent="0.25">
      <c r="A112" s="99"/>
      <c r="B112" s="99"/>
      <c r="C112" s="70"/>
      <c r="D112" s="67"/>
      <c r="E112" s="67"/>
      <c r="F112" s="67"/>
      <c r="G112" s="67"/>
      <c r="H112" s="67"/>
      <c r="I112" s="67"/>
      <c r="J112" s="67"/>
      <c r="K112" s="67"/>
      <c r="L112" s="67"/>
    </row>
    <row r="113" spans="1:12" x14ac:dyDescent="0.25">
      <c r="A113" s="99"/>
      <c r="B113" s="99"/>
      <c r="C113" s="70"/>
      <c r="D113" s="67"/>
      <c r="E113" s="67"/>
      <c r="F113" s="67"/>
      <c r="G113" s="67"/>
      <c r="H113" s="67"/>
      <c r="I113" s="67"/>
      <c r="J113" s="67"/>
      <c r="K113" s="67"/>
      <c r="L113" s="67"/>
    </row>
    <row r="114" spans="1:12" x14ac:dyDescent="0.25">
      <c r="A114" s="99"/>
      <c r="B114" s="99"/>
      <c r="C114" s="70"/>
      <c r="D114" s="67"/>
      <c r="E114" s="67"/>
      <c r="F114" s="67"/>
      <c r="G114" s="67"/>
      <c r="H114" s="67"/>
      <c r="I114" s="67"/>
      <c r="J114" s="67"/>
      <c r="K114" s="67"/>
      <c r="L114" s="67"/>
    </row>
    <row r="115" spans="1:12" x14ac:dyDescent="0.25">
      <c r="A115" s="99"/>
      <c r="B115" s="99"/>
      <c r="C115" s="70"/>
      <c r="D115" s="67"/>
      <c r="E115" s="67"/>
      <c r="F115" s="67"/>
      <c r="G115" s="67"/>
      <c r="H115" s="67"/>
      <c r="I115" s="67"/>
      <c r="J115" s="67"/>
      <c r="K115" s="67"/>
      <c r="L115" s="67"/>
    </row>
    <row r="117" spans="1:12" x14ac:dyDescent="0.25">
      <c r="B117" s="46" t="s">
        <v>53</v>
      </c>
      <c r="C117" s="133" t="s">
        <v>79</v>
      </c>
      <c r="D117" s="133"/>
      <c r="E117" s="133"/>
      <c r="F117" s="28" t="s">
        <v>116</v>
      </c>
      <c r="H117" t="s">
        <v>120</v>
      </c>
    </row>
    <row r="118" spans="1:12" ht="15" customHeight="1" x14ac:dyDescent="0.25">
      <c r="C118" s="349" t="s">
        <v>117</v>
      </c>
      <c r="D118" s="349"/>
      <c r="E118" s="349"/>
      <c r="F118" s="28"/>
      <c r="G118" s="28"/>
      <c r="H118" s="28" t="s">
        <v>178</v>
      </c>
      <c r="I118" s="28"/>
      <c r="J118" s="28"/>
      <c r="K118" s="28"/>
    </row>
    <row r="119" spans="1:12" ht="15" customHeight="1" x14ac:dyDescent="0.25">
      <c r="C119" s="349" t="s">
        <v>118</v>
      </c>
      <c r="D119" s="349"/>
      <c r="E119" s="349"/>
      <c r="F119" s="28"/>
      <c r="G119" s="28"/>
      <c r="H119" s="28" t="s">
        <v>179</v>
      </c>
      <c r="I119" s="28"/>
      <c r="J119" s="28"/>
      <c r="K119" s="28"/>
    </row>
    <row r="120" spans="1:12" x14ac:dyDescent="0.25">
      <c r="B120" s="46" t="s">
        <v>58</v>
      </c>
      <c r="C120" s="28" t="s">
        <v>207</v>
      </c>
      <c r="G120" s="28"/>
    </row>
  </sheetData>
  <mergeCells count="40">
    <mergeCell ref="C118:E118"/>
    <mergeCell ref="C119:E119"/>
    <mergeCell ref="M53:N53"/>
    <mergeCell ref="A71:B71"/>
    <mergeCell ref="A75:A76"/>
    <mergeCell ref="B75:B76"/>
    <mergeCell ref="C75:D75"/>
    <mergeCell ref="A93:B93"/>
    <mergeCell ref="M32:N32"/>
    <mergeCell ref="A50:B50"/>
    <mergeCell ref="B52:L52"/>
    <mergeCell ref="A53:A54"/>
    <mergeCell ref="B53:B54"/>
    <mergeCell ref="C53:D53"/>
    <mergeCell ref="E53:F53"/>
    <mergeCell ref="G53:H53"/>
    <mergeCell ref="I53:J53"/>
    <mergeCell ref="K53:L53"/>
    <mergeCell ref="K11:L11"/>
    <mergeCell ref="A29:B29"/>
    <mergeCell ref="B31:L31"/>
    <mergeCell ref="A32:A33"/>
    <mergeCell ref="B32:B33"/>
    <mergeCell ref="C32:D32"/>
    <mergeCell ref="E32:F32"/>
    <mergeCell ref="G32:H32"/>
    <mergeCell ref="I32:J32"/>
    <mergeCell ref="K32:L32"/>
    <mergeCell ref="A11:A12"/>
    <mergeCell ref="B11:B12"/>
    <mergeCell ref="C11:D11"/>
    <mergeCell ref="E11:F11"/>
    <mergeCell ref="G11:H11"/>
    <mergeCell ref="I11:J11"/>
    <mergeCell ref="B10:L10"/>
    <mergeCell ref="B2:C2"/>
    <mergeCell ref="A4:L4"/>
    <mergeCell ref="A6:L6"/>
    <mergeCell ref="A7:L7"/>
    <mergeCell ref="A8:L8"/>
  </mergeCells>
  <hyperlinks>
    <hyperlink ref="A8" r:id="rId1"/>
  </hyperlinks>
  <pageMargins left="0" right="0" top="0.15748031496062992" bottom="0.16" header="0" footer="0"/>
  <pageSetup scale="77" orientation="landscape" r:id="rId2"/>
  <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0"/>
  <sheetViews>
    <sheetView topLeftCell="A55" workbookViewId="0">
      <selection activeCell="C63" sqref="C63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337"/>
      <c r="C2" s="337"/>
      <c r="L2" s="145" t="s">
        <v>172</v>
      </c>
    </row>
    <row r="3" spans="1:12" ht="18.75" x14ac:dyDescent="0.3">
      <c r="H3" s="88"/>
      <c r="I3" s="88"/>
      <c r="J3" s="88"/>
      <c r="L3" s="127"/>
    </row>
    <row r="4" spans="1:12" x14ac:dyDescent="0.25">
      <c r="A4" s="334"/>
      <c r="B4" s="334"/>
      <c r="C4" s="334"/>
      <c r="D4" s="334"/>
      <c r="E4" s="334"/>
      <c r="F4" s="334"/>
      <c r="G4" s="334"/>
      <c r="H4" s="334"/>
      <c r="I4" s="334"/>
      <c r="J4" s="334"/>
      <c r="K4" s="334"/>
      <c r="L4" s="334"/>
    </row>
    <row r="5" spans="1:12" x14ac:dyDescent="0.25">
      <c r="A5" s="283"/>
      <c r="B5" s="283"/>
      <c r="C5" s="283"/>
      <c r="D5" s="283"/>
      <c r="E5" s="283"/>
      <c r="F5" s="283"/>
      <c r="G5" s="283"/>
      <c r="H5" s="283"/>
      <c r="I5" s="283"/>
      <c r="J5" s="283"/>
      <c r="K5" s="283"/>
      <c r="L5" s="283"/>
    </row>
    <row r="6" spans="1:12" x14ac:dyDescent="0.25">
      <c r="A6" s="333" t="s">
        <v>1</v>
      </c>
      <c r="B6" s="333"/>
      <c r="C6" s="333"/>
      <c r="D6" s="333"/>
      <c r="E6" s="333"/>
      <c r="F6" s="333"/>
      <c r="G6" s="333"/>
      <c r="H6" s="333"/>
      <c r="I6" s="333"/>
      <c r="J6" s="333"/>
      <c r="K6" s="333"/>
      <c r="L6" s="333"/>
    </row>
    <row r="7" spans="1:12" x14ac:dyDescent="0.25">
      <c r="A7" s="334" t="s">
        <v>2</v>
      </c>
      <c r="B7" s="334"/>
      <c r="C7" s="334"/>
      <c r="D7" s="334"/>
      <c r="E7" s="334"/>
      <c r="F7" s="334"/>
      <c r="G7" s="334"/>
      <c r="H7" s="334"/>
      <c r="I7" s="334"/>
      <c r="J7" s="334"/>
      <c r="K7" s="334"/>
      <c r="L7" s="334"/>
    </row>
    <row r="8" spans="1:12" x14ac:dyDescent="0.25">
      <c r="A8" s="335" t="s">
        <v>3</v>
      </c>
      <c r="B8" s="334"/>
      <c r="C8" s="334"/>
      <c r="D8" s="334"/>
      <c r="E8" s="334"/>
      <c r="F8" s="334"/>
      <c r="G8" s="334"/>
      <c r="H8" s="334"/>
      <c r="I8" s="334"/>
      <c r="J8" s="334"/>
      <c r="K8" s="334"/>
      <c r="L8" s="334"/>
    </row>
    <row r="10" spans="1:12" ht="15.75" customHeight="1" thickBot="1" x14ac:dyDescent="0.3">
      <c r="A10" s="133"/>
      <c r="B10" s="382" t="s">
        <v>140</v>
      </c>
      <c r="C10" s="382"/>
      <c r="D10" s="382"/>
      <c r="E10" s="382"/>
      <c r="F10" s="382"/>
      <c r="G10" s="382"/>
      <c r="H10" s="382"/>
      <c r="I10" s="382"/>
      <c r="J10" s="382"/>
      <c r="K10" s="382"/>
      <c r="L10" s="382"/>
    </row>
    <row r="11" spans="1:12" x14ac:dyDescent="0.25">
      <c r="A11" s="387" t="s">
        <v>4</v>
      </c>
      <c r="B11" s="389" t="s">
        <v>173</v>
      </c>
      <c r="C11" s="391" t="s">
        <v>84</v>
      </c>
      <c r="D11" s="391"/>
      <c r="E11" s="383" t="s">
        <v>85</v>
      </c>
      <c r="F11" s="383"/>
      <c r="G11" s="383" t="s">
        <v>86</v>
      </c>
      <c r="H11" s="383"/>
      <c r="I11" s="383" t="s">
        <v>87</v>
      </c>
      <c r="J11" s="383"/>
      <c r="K11" s="383" t="s">
        <v>119</v>
      </c>
      <c r="L11" s="384"/>
    </row>
    <row r="12" spans="1:12" ht="15.75" thickBot="1" x14ac:dyDescent="0.3">
      <c r="A12" s="388"/>
      <c r="B12" s="390"/>
      <c r="C12" s="89" t="s">
        <v>99</v>
      </c>
      <c r="D12" s="89" t="s">
        <v>90</v>
      </c>
      <c r="E12" s="89" t="s">
        <v>99</v>
      </c>
      <c r="F12" s="89" t="s">
        <v>90</v>
      </c>
      <c r="G12" s="89" t="s">
        <v>99</v>
      </c>
      <c r="H12" s="89" t="s">
        <v>90</v>
      </c>
      <c r="I12" s="89" t="s">
        <v>99</v>
      </c>
      <c r="J12" s="89" t="s">
        <v>90</v>
      </c>
      <c r="K12" s="89" t="s">
        <v>99</v>
      </c>
      <c r="L12" s="90" t="s">
        <v>90</v>
      </c>
    </row>
    <row r="13" spans="1:12" x14ac:dyDescent="0.25">
      <c r="A13" s="91">
        <v>1</v>
      </c>
      <c r="B13" s="92" t="s">
        <v>100</v>
      </c>
      <c r="C13" s="93">
        <v>7</v>
      </c>
      <c r="D13" s="93">
        <v>10</v>
      </c>
      <c r="E13" s="93">
        <v>14</v>
      </c>
      <c r="F13" s="93">
        <v>18</v>
      </c>
      <c r="G13" s="93">
        <v>15</v>
      </c>
      <c r="H13" s="93">
        <v>21</v>
      </c>
      <c r="I13" s="93">
        <v>13</v>
      </c>
      <c r="J13" s="93">
        <v>12</v>
      </c>
      <c r="K13" s="93">
        <f>+C13+E13+G13+I13</f>
        <v>49</v>
      </c>
      <c r="L13" s="94">
        <f>+D13+F13+H13+J13</f>
        <v>61</v>
      </c>
    </row>
    <row r="14" spans="1:12" x14ac:dyDescent="0.25">
      <c r="A14" s="95">
        <v>2</v>
      </c>
      <c r="B14" s="96" t="s">
        <v>101</v>
      </c>
      <c r="C14" s="93">
        <v>7</v>
      </c>
      <c r="D14" s="93">
        <v>9</v>
      </c>
      <c r="E14" s="93">
        <v>15</v>
      </c>
      <c r="F14" s="93">
        <v>15</v>
      </c>
      <c r="G14" s="93">
        <v>16</v>
      </c>
      <c r="H14" s="93">
        <v>16</v>
      </c>
      <c r="I14" s="93">
        <v>16</v>
      </c>
      <c r="J14" s="93">
        <v>14</v>
      </c>
      <c r="K14" s="93">
        <f t="shared" ref="K14:L28" si="0">+C14+E14+G14+I14</f>
        <v>54</v>
      </c>
      <c r="L14" s="94">
        <f t="shared" si="0"/>
        <v>54</v>
      </c>
    </row>
    <row r="15" spans="1:12" x14ac:dyDescent="0.25">
      <c r="A15" s="95">
        <v>3</v>
      </c>
      <c r="B15" s="96" t="s">
        <v>102</v>
      </c>
      <c r="C15" s="93">
        <v>42</v>
      </c>
      <c r="D15" s="93">
        <v>92</v>
      </c>
      <c r="E15" s="93">
        <v>93</v>
      </c>
      <c r="F15" s="93">
        <v>88</v>
      </c>
      <c r="G15" s="93">
        <v>94</v>
      </c>
      <c r="H15" s="93">
        <v>100</v>
      </c>
      <c r="I15" s="93">
        <v>92</v>
      </c>
      <c r="J15" s="93">
        <v>75</v>
      </c>
      <c r="K15" s="93">
        <f t="shared" si="0"/>
        <v>321</v>
      </c>
      <c r="L15" s="94">
        <f t="shared" si="0"/>
        <v>355</v>
      </c>
    </row>
    <row r="16" spans="1:12" x14ac:dyDescent="0.25">
      <c r="A16" s="95">
        <v>4</v>
      </c>
      <c r="B16" s="96" t="s">
        <v>103</v>
      </c>
      <c r="C16" s="93">
        <v>6</v>
      </c>
      <c r="D16" s="93">
        <v>14</v>
      </c>
      <c r="E16" s="93">
        <v>15</v>
      </c>
      <c r="F16" s="93">
        <v>16</v>
      </c>
      <c r="G16" s="93">
        <v>15</v>
      </c>
      <c r="H16" s="93">
        <v>17</v>
      </c>
      <c r="I16" s="93">
        <v>15</v>
      </c>
      <c r="J16" s="93">
        <v>8</v>
      </c>
      <c r="K16" s="93">
        <f t="shared" si="0"/>
        <v>51</v>
      </c>
      <c r="L16" s="94">
        <f t="shared" si="0"/>
        <v>55</v>
      </c>
    </row>
    <row r="17" spans="1:14" x14ac:dyDescent="0.25">
      <c r="A17" s="95">
        <v>5</v>
      </c>
      <c r="B17" s="96" t="s">
        <v>104</v>
      </c>
      <c r="C17" s="93">
        <v>195</v>
      </c>
      <c r="D17" s="93">
        <v>468</v>
      </c>
      <c r="E17" s="93">
        <v>428</v>
      </c>
      <c r="F17" s="93">
        <v>503</v>
      </c>
      <c r="G17" s="93">
        <v>428</v>
      </c>
      <c r="H17" s="93">
        <v>606</v>
      </c>
      <c r="I17" s="93">
        <v>428</v>
      </c>
      <c r="J17" s="93">
        <v>478</v>
      </c>
      <c r="K17" s="93">
        <f t="shared" si="0"/>
        <v>1479</v>
      </c>
      <c r="L17" s="94">
        <f t="shared" si="0"/>
        <v>2055</v>
      </c>
    </row>
    <row r="18" spans="1:14" x14ac:dyDescent="0.25">
      <c r="A18" s="95">
        <v>6</v>
      </c>
      <c r="B18" s="96" t="s">
        <v>105</v>
      </c>
      <c r="C18" s="93">
        <v>167</v>
      </c>
      <c r="D18" s="93">
        <v>419</v>
      </c>
      <c r="E18" s="93">
        <v>367</v>
      </c>
      <c r="F18" s="93">
        <v>382</v>
      </c>
      <c r="G18" s="93">
        <v>367</v>
      </c>
      <c r="H18" s="93">
        <v>423</v>
      </c>
      <c r="I18" s="93">
        <v>363</v>
      </c>
      <c r="J18" s="93">
        <v>280</v>
      </c>
      <c r="K18" s="93">
        <f t="shared" si="0"/>
        <v>1264</v>
      </c>
      <c r="L18" s="94">
        <f t="shared" si="0"/>
        <v>1504</v>
      </c>
    </row>
    <row r="19" spans="1:14" x14ac:dyDescent="0.25">
      <c r="A19" s="95">
        <v>7</v>
      </c>
      <c r="B19" s="96" t="s">
        <v>106</v>
      </c>
      <c r="C19" s="93">
        <v>64</v>
      </c>
      <c r="D19" s="93">
        <v>133</v>
      </c>
      <c r="E19" s="93">
        <v>137</v>
      </c>
      <c r="F19" s="93">
        <v>136</v>
      </c>
      <c r="G19" s="93">
        <v>138</v>
      </c>
      <c r="H19" s="93">
        <v>144</v>
      </c>
      <c r="I19" s="93">
        <v>136</v>
      </c>
      <c r="J19" s="93">
        <v>120</v>
      </c>
      <c r="K19" s="93">
        <f t="shared" si="0"/>
        <v>475</v>
      </c>
      <c r="L19" s="94">
        <f t="shared" si="0"/>
        <v>533</v>
      </c>
    </row>
    <row r="20" spans="1:14" x14ac:dyDescent="0.25">
      <c r="A20" s="95">
        <v>8</v>
      </c>
      <c r="B20" s="96" t="s">
        <v>107</v>
      </c>
      <c r="C20" s="93">
        <v>75</v>
      </c>
      <c r="D20" s="93">
        <v>184</v>
      </c>
      <c r="E20" s="93">
        <v>165</v>
      </c>
      <c r="F20" s="93">
        <v>160</v>
      </c>
      <c r="G20" s="93">
        <v>165</v>
      </c>
      <c r="H20" s="93">
        <v>163</v>
      </c>
      <c r="I20" s="93">
        <v>165</v>
      </c>
      <c r="J20" s="93">
        <v>102</v>
      </c>
      <c r="K20" s="93">
        <f t="shared" si="0"/>
        <v>570</v>
      </c>
      <c r="L20" s="94">
        <f t="shared" si="0"/>
        <v>609</v>
      </c>
    </row>
    <row r="21" spans="1:14" x14ac:dyDescent="0.25">
      <c r="A21" s="95">
        <v>9</v>
      </c>
      <c r="B21" s="96" t="s">
        <v>108</v>
      </c>
      <c r="C21" s="93">
        <v>482</v>
      </c>
      <c r="D21" s="93">
        <v>1075</v>
      </c>
      <c r="E21" s="93">
        <v>1059</v>
      </c>
      <c r="F21" s="93">
        <v>1078</v>
      </c>
      <c r="G21" s="93">
        <v>1059</v>
      </c>
      <c r="H21" s="93">
        <v>1250</v>
      </c>
      <c r="I21" s="93">
        <v>1059</v>
      </c>
      <c r="J21" s="93">
        <v>884</v>
      </c>
      <c r="K21" s="93">
        <f t="shared" si="0"/>
        <v>3659</v>
      </c>
      <c r="L21" s="94">
        <f t="shared" si="0"/>
        <v>4287</v>
      </c>
    </row>
    <row r="22" spans="1:14" x14ac:dyDescent="0.25">
      <c r="A22" s="95">
        <v>10</v>
      </c>
      <c r="B22" s="96" t="s">
        <v>109</v>
      </c>
      <c r="C22" s="93">
        <v>230</v>
      </c>
      <c r="D22" s="93">
        <v>505</v>
      </c>
      <c r="E22" s="93">
        <v>506</v>
      </c>
      <c r="F22" s="93">
        <v>440</v>
      </c>
      <c r="G22" s="93">
        <v>506</v>
      </c>
      <c r="H22" s="93">
        <v>447</v>
      </c>
      <c r="I22" s="93">
        <v>501</v>
      </c>
      <c r="J22" s="93">
        <v>343</v>
      </c>
      <c r="K22" s="93">
        <f t="shared" si="0"/>
        <v>1743</v>
      </c>
      <c r="L22" s="94">
        <f t="shared" si="0"/>
        <v>1735</v>
      </c>
    </row>
    <row r="23" spans="1:14" x14ac:dyDescent="0.25">
      <c r="A23" s="95">
        <v>11</v>
      </c>
      <c r="B23" s="96" t="s">
        <v>110</v>
      </c>
      <c r="C23" s="93">
        <v>22</v>
      </c>
      <c r="D23" s="93">
        <v>47</v>
      </c>
      <c r="E23" s="93">
        <v>47</v>
      </c>
      <c r="F23" s="93">
        <v>45</v>
      </c>
      <c r="G23" s="93">
        <v>47</v>
      </c>
      <c r="H23" s="93">
        <v>43</v>
      </c>
      <c r="I23" s="93">
        <v>43</v>
      </c>
      <c r="J23" s="93">
        <v>27</v>
      </c>
      <c r="K23" s="93">
        <f t="shared" si="0"/>
        <v>159</v>
      </c>
      <c r="L23" s="94">
        <f t="shared" si="0"/>
        <v>162</v>
      </c>
    </row>
    <row r="24" spans="1:14" ht="24" x14ac:dyDescent="0.25">
      <c r="A24" s="95">
        <v>12</v>
      </c>
      <c r="B24" s="96" t="s">
        <v>111</v>
      </c>
      <c r="C24" s="93">
        <v>7</v>
      </c>
      <c r="D24" s="93">
        <v>20</v>
      </c>
      <c r="E24" s="93">
        <v>20</v>
      </c>
      <c r="F24" s="93">
        <v>20</v>
      </c>
      <c r="G24" s="93">
        <v>20</v>
      </c>
      <c r="H24" s="93">
        <v>34</v>
      </c>
      <c r="I24" s="93">
        <v>16</v>
      </c>
      <c r="J24" s="93">
        <v>21</v>
      </c>
      <c r="K24" s="93">
        <f t="shared" si="0"/>
        <v>63</v>
      </c>
      <c r="L24" s="94">
        <f t="shared" si="0"/>
        <v>95</v>
      </c>
    </row>
    <row r="25" spans="1:14" x14ac:dyDescent="0.25">
      <c r="A25" s="95">
        <v>13</v>
      </c>
      <c r="B25" s="97" t="s">
        <v>112</v>
      </c>
      <c r="C25" s="93">
        <v>38</v>
      </c>
      <c r="D25" s="93">
        <v>63</v>
      </c>
      <c r="E25" s="93">
        <v>83</v>
      </c>
      <c r="F25" s="93">
        <v>72</v>
      </c>
      <c r="G25" s="93">
        <v>83</v>
      </c>
      <c r="H25" s="93">
        <v>85</v>
      </c>
      <c r="I25" s="93">
        <v>77</v>
      </c>
      <c r="J25" s="93">
        <v>58</v>
      </c>
      <c r="K25" s="93">
        <f t="shared" si="0"/>
        <v>281</v>
      </c>
      <c r="L25" s="94">
        <f t="shared" si="0"/>
        <v>278</v>
      </c>
    </row>
    <row r="26" spans="1:14" x14ac:dyDescent="0.25">
      <c r="A26" s="95">
        <v>14</v>
      </c>
      <c r="B26" s="97" t="s">
        <v>113</v>
      </c>
      <c r="C26" s="93">
        <v>1</v>
      </c>
      <c r="D26" s="93">
        <v>6</v>
      </c>
      <c r="E26" s="93">
        <v>2</v>
      </c>
      <c r="F26" s="93">
        <v>2</v>
      </c>
      <c r="G26" s="93">
        <v>2</v>
      </c>
      <c r="H26" s="93">
        <v>2</v>
      </c>
      <c r="I26" s="93">
        <v>2</v>
      </c>
      <c r="J26" s="93">
        <v>4</v>
      </c>
      <c r="K26" s="93">
        <f t="shared" si="0"/>
        <v>7</v>
      </c>
      <c r="L26" s="94">
        <f t="shared" si="0"/>
        <v>14</v>
      </c>
    </row>
    <row r="27" spans="1:14" x14ac:dyDescent="0.25">
      <c r="A27" s="95">
        <v>15</v>
      </c>
      <c r="B27" s="97" t="s">
        <v>114</v>
      </c>
      <c r="C27" s="93">
        <v>20</v>
      </c>
      <c r="D27" s="93">
        <v>64</v>
      </c>
      <c r="E27" s="93">
        <v>43</v>
      </c>
      <c r="F27" s="93">
        <v>59</v>
      </c>
      <c r="G27" s="93">
        <v>43</v>
      </c>
      <c r="H27" s="93">
        <v>66</v>
      </c>
      <c r="I27" s="93">
        <v>38</v>
      </c>
      <c r="J27" s="93">
        <v>45</v>
      </c>
      <c r="K27" s="93">
        <f t="shared" si="0"/>
        <v>144</v>
      </c>
      <c r="L27" s="94">
        <f t="shared" si="0"/>
        <v>234</v>
      </c>
    </row>
    <row r="28" spans="1:14" ht="15.75" thickBot="1" x14ac:dyDescent="0.3">
      <c r="A28" s="95">
        <v>16</v>
      </c>
      <c r="B28" s="97" t="s">
        <v>174</v>
      </c>
      <c r="C28" s="93">
        <v>5</v>
      </c>
      <c r="D28" s="93">
        <v>0</v>
      </c>
      <c r="E28" s="93">
        <v>8</v>
      </c>
      <c r="F28" s="93">
        <v>0</v>
      </c>
      <c r="G28" s="93">
        <v>8</v>
      </c>
      <c r="H28" s="93">
        <v>0</v>
      </c>
      <c r="I28" s="93">
        <v>7</v>
      </c>
      <c r="J28" s="93">
        <v>0</v>
      </c>
      <c r="K28" s="93">
        <f t="shared" si="0"/>
        <v>28</v>
      </c>
      <c r="L28" s="94">
        <f t="shared" si="0"/>
        <v>0</v>
      </c>
    </row>
    <row r="29" spans="1:14" ht="15.75" thickBot="1" x14ac:dyDescent="0.3">
      <c r="A29" s="385" t="s">
        <v>175</v>
      </c>
      <c r="B29" s="386"/>
      <c r="C29" s="217">
        <f t="shared" ref="C29:H29" si="1">SUM(C13:C28)</f>
        <v>1368</v>
      </c>
      <c r="D29" s="217">
        <f t="shared" si="1"/>
        <v>3109</v>
      </c>
      <c r="E29" s="217">
        <f>SUM(E13:E28)</f>
        <v>3002</v>
      </c>
      <c r="F29" s="217">
        <f t="shared" si="1"/>
        <v>3034</v>
      </c>
      <c r="G29" s="217">
        <f>SUM(G13:G28)</f>
        <v>3006</v>
      </c>
      <c r="H29" s="217">
        <f t="shared" si="1"/>
        <v>3417</v>
      </c>
      <c r="I29" s="217">
        <f>SUM(I13:I28)</f>
        <v>2971</v>
      </c>
      <c r="J29" s="217">
        <f>SUM(J13:J28)</f>
        <v>2471</v>
      </c>
      <c r="K29" s="217">
        <f>SUM(K13:K28)</f>
        <v>10347</v>
      </c>
      <c r="L29" s="218">
        <f>SUM(L13:L28)</f>
        <v>12031</v>
      </c>
    </row>
    <row r="30" spans="1:14" x14ac:dyDescent="0.25">
      <c r="A30" s="146"/>
      <c r="B30" s="83"/>
      <c r="C30" s="70"/>
      <c r="D30" s="67"/>
      <c r="E30" s="67"/>
      <c r="F30" s="67"/>
      <c r="G30" s="67"/>
      <c r="H30" s="67"/>
      <c r="I30" s="67"/>
      <c r="J30" s="67"/>
      <c r="K30" s="67"/>
      <c r="L30" s="67"/>
    </row>
    <row r="31" spans="1:14" ht="15.75" customHeight="1" thickBot="1" x14ac:dyDescent="0.3">
      <c r="A31" s="133"/>
      <c r="B31" s="382" t="s">
        <v>176</v>
      </c>
      <c r="C31" s="382"/>
      <c r="D31" s="382"/>
      <c r="E31" s="382"/>
      <c r="F31" s="382"/>
      <c r="G31" s="382"/>
      <c r="H31" s="382"/>
      <c r="I31" s="382"/>
      <c r="J31" s="382"/>
      <c r="K31" s="382"/>
      <c r="L31" s="382"/>
    </row>
    <row r="32" spans="1:14" x14ac:dyDescent="0.25">
      <c r="A32" s="387" t="s">
        <v>4</v>
      </c>
      <c r="B32" s="389" t="s">
        <v>173</v>
      </c>
      <c r="C32" s="391" t="s">
        <v>93</v>
      </c>
      <c r="D32" s="391"/>
      <c r="E32" s="383" t="s">
        <v>94</v>
      </c>
      <c r="F32" s="383"/>
      <c r="G32" s="383" t="s">
        <v>63</v>
      </c>
      <c r="H32" s="383"/>
      <c r="I32" s="383" t="s">
        <v>64</v>
      </c>
      <c r="J32" s="383"/>
      <c r="K32" s="383" t="s">
        <v>88</v>
      </c>
      <c r="L32" s="384"/>
      <c r="M32" s="383" t="s">
        <v>135</v>
      </c>
      <c r="N32" s="384"/>
    </row>
    <row r="33" spans="1:14" ht="15.75" thickBot="1" x14ac:dyDescent="0.3">
      <c r="A33" s="388"/>
      <c r="B33" s="390"/>
      <c r="C33" s="89" t="s">
        <v>99</v>
      </c>
      <c r="D33" s="89" t="s">
        <v>90</v>
      </c>
      <c r="E33" s="89" t="s">
        <v>99</v>
      </c>
      <c r="F33" s="89" t="s">
        <v>90</v>
      </c>
      <c r="G33" s="89" t="s">
        <v>99</v>
      </c>
      <c r="H33" s="89" t="s">
        <v>90</v>
      </c>
      <c r="I33" s="89" t="s">
        <v>99</v>
      </c>
      <c r="J33" s="89" t="s">
        <v>90</v>
      </c>
      <c r="K33" s="89" t="s">
        <v>99</v>
      </c>
      <c r="L33" s="90" t="s">
        <v>90</v>
      </c>
      <c r="M33" s="89" t="s">
        <v>99</v>
      </c>
      <c r="N33" s="90" t="s">
        <v>90</v>
      </c>
    </row>
    <row r="34" spans="1:14" x14ac:dyDescent="0.25">
      <c r="A34" s="91">
        <v>1</v>
      </c>
      <c r="B34" s="92" t="s">
        <v>100</v>
      </c>
      <c r="C34" s="93">
        <v>15</v>
      </c>
      <c r="D34" s="93">
        <v>17</v>
      </c>
      <c r="E34" s="93">
        <v>15</v>
      </c>
      <c r="F34" s="93">
        <v>14</v>
      </c>
      <c r="G34" s="93">
        <v>15</v>
      </c>
      <c r="H34" s="93">
        <v>16</v>
      </c>
      <c r="I34" s="93">
        <v>15</v>
      </c>
      <c r="J34" s="93">
        <v>16</v>
      </c>
      <c r="K34" s="93">
        <f>+C34+E34+G34+I34</f>
        <v>60</v>
      </c>
      <c r="L34" s="94">
        <f>+D34+F34+H34+J34</f>
        <v>63</v>
      </c>
      <c r="M34" s="93">
        <f t="shared" ref="M34:N49" si="2">+K34+K13</f>
        <v>109</v>
      </c>
      <c r="N34" s="94">
        <f t="shared" si="2"/>
        <v>124</v>
      </c>
    </row>
    <row r="35" spans="1:14" x14ac:dyDescent="0.25">
      <c r="A35" s="95">
        <v>2</v>
      </c>
      <c r="B35" s="96" t="s">
        <v>101</v>
      </c>
      <c r="C35" s="93">
        <v>16</v>
      </c>
      <c r="D35" s="93">
        <v>21</v>
      </c>
      <c r="E35" s="93">
        <v>16</v>
      </c>
      <c r="F35" s="93">
        <v>14</v>
      </c>
      <c r="G35" s="93">
        <v>16</v>
      </c>
      <c r="H35" s="93">
        <v>16</v>
      </c>
      <c r="I35" s="93">
        <v>16</v>
      </c>
      <c r="J35" s="93">
        <v>21</v>
      </c>
      <c r="K35" s="93">
        <f t="shared" ref="K35:L49" si="3">+C35+E35+G35+I35</f>
        <v>64</v>
      </c>
      <c r="L35" s="94">
        <f t="shared" si="3"/>
        <v>72</v>
      </c>
      <c r="M35" s="93">
        <f t="shared" si="2"/>
        <v>118</v>
      </c>
      <c r="N35" s="94">
        <f t="shared" si="2"/>
        <v>126</v>
      </c>
    </row>
    <row r="36" spans="1:14" x14ac:dyDescent="0.25">
      <c r="A36" s="95">
        <v>3</v>
      </c>
      <c r="B36" s="96" t="s">
        <v>102</v>
      </c>
      <c r="C36" s="93">
        <v>94</v>
      </c>
      <c r="D36" s="93">
        <v>85</v>
      </c>
      <c r="E36" s="93">
        <v>94</v>
      </c>
      <c r="F36" s="93">
        <v>66</v>
      </c>
      <c r="G36" s="93">
        <v>94</v>
      </c>
      <c r="H36" s="93">
        <v>83</v>
      </c>
      <c r="I36" s="93">
        <v>94</v>
      </c>
      <c r="J36" s="93">
        <v>70</v>
      </c>
      <c r="K36" s="93">
        <f t="shared" si="3"/>
        <v>376</v>
      </c>
      <c r="L36" s="94">
        <f t="shared" si="3"/>
        <v>304</v>
      </c>
      <c r="M36" s="93">
        <f t="shared" si="2"/>
        <v>697</v>
      </c>
      <c r="N36" s="94">
        <f t="shared" si="2"/>
        <v>659</v>
      </c>
    </row>
    <row r="37" spans="1:14" x14ac:dyDescent="0.25">
      <c r="A37" s="95">
        <v>4</v>
      </c>
      <c r="B37" s="96" t="s">
        <v>103</v>
      </c>
      <c r="C37" s="93">
        <v>15</v>
      </c>
      <c r="D37" s="93">
        <v>10</v>
      </c>
      <c r="E37" s="93">
        <v>15</v>
      </c>
      <c r="F37" s="93">
        <v>11</v>
      </c>
      <c r="G37" s="93">
        <v>15</v>
      </c>
      <c r="H37" s="93">
        <v>15</v>
      </c>
      <c r="I37" s="93">
        <v>15</v>
      </c>
      <c r="J37" s="93">
        <v>19</v>
      </c>
      <c r="K37" s="93">
        <f t="shared" si="3"/>
        <v>60</v>
      </c>
      <c r="L37" s="94">
        <f t="shared" si="3"/>
        <v>55</v>
      </c>
      <c r="M37" s="93">
        <f t="shared" si="2"/>
        <v>111</v>
      </c>
      <c r="N37" s="94">
        <f t="shared" si="2"/>
        <v>110</v>
      </c>
    </row>
    <row r="38" spans="1:14" x14ac:dyDescent="0.25">
      <c r="A38" s="95">
        <v>5</v>
      </c>
      <c r="B38" s="96" t="s">
        <v>104</v>
      </c>
      <c r="C38" s="93">
        <v>428</v>
      </c>
      <c r="D38" s="93">
        <v>449</v>
      </c>
      <c r="E38" s="93">
        <v>428</v>
      </c>
      <c r="F38" s="93">
        <v>507</v>
      </c>
      <c r="G38" s="93">
        <v>428</v>
      </c>
      <c r="H38" s="93">
        <v>454</v>
      </c>
      <c r="I38" s="93">
        <v>428</v>
      </c>
      <c r="J38" s="93">
        <v>487</v>
      </c>
      <c r="K38" s="93">
        <f t="shared" si="3"/>
        <v>1712</v>
      </c>
      <c r="L38" s="94">
        <f t="shared" si="3"/>
        <v>1897</v>
      </c>
      <c r="M38" s="93">
        <f t="shared" si="2"/>
        <v>3191</v>
      </c>
      <c r="N38" s="94">
        <f t="shared" si="2"/>
        <v>3952</v>
      </c>
    </row>
    <row r="39" spans="1:14" x14ac:dyDescent="0.25">
      <c r="A39" s="95">
        <v>6</v>
      </c>
      <c r="B39" s="96" t="s">
        <v>105</v>
      </c>
      <c r="C39" s="93">
        <v>367</v>
      </c>
      <c r="D39" s="93">
        <v>420</v>
      </c>
      <c r="E39" s="93">
        <v>367</v>
      </c>
      <c r="F39" s="93">
        <v>421</v>
      </c>
      <c r="G39" s="93">
        <v>367</v>
      </c>
      <c r="H39" s="93">
        <v>398</v>
      </c>
      <c r="I39" s="93">
        <v>367</v>
      </c>
      <c r="J39" s="93">
        <v>406</v>
      </c>
      <c r="K39" s="93">
        <f t="shared" si="3"/>
        <v>1468</v>
      </c>
      <c r="L39" s="94">
        <f t="shared" si="3"/>
        <v>1645</v>
      </c>
      <c r="M39" s="93">
        <f t="shared" si="2"/>
        <v>2732</v>
      </c>
      <c r="N39" s="94">
        <f t="shared" si="2"/>
        <v>3149</v>
      </c>
    </row>
    <row r="40" spans="1:14" x14ac:dyDescent="0.25">
      <c r="A40" s="95">
        <v>7</v>
      </c>
      <c r="B40" s="96" t="s">
        <v>106</v>
      </c>
      <c r="C40" s="93">
        <v>137</v>
      </c>
      <c r="D40" s="93">
        <v>145</v>
      </c>
      <c r="E40" s="93">
        <v>137</v>
      </c>
      <c r="F40" s="93">
        <v>113</v>
      </c>
      <c r="G40" s="93">
        <v>137</v>
      </c>
      <c r="H40" s="93">
        <v>150</v>
      </c>
      <c r="I40" s="93">
        <v>137</v>
      </c>
      <c r="J40" s="93">
        <v>127</v>
      </c>
      <c r="K40" s="93">
        <f t="shared" si="3"/>
        <v>548</v>
      </c>
      <c r="L40" s="94">
        <f t="shared" si="3"/>
        <v>535</v>
      </c>
      <c r="M40" s="93">
        <f t="shared" si="2"/>
        <v>1023</v>
      </c>
      <c r="N40" s="94">
        <f t="shared" si="2"/>
        <v>1068</v>
      </c>
    </row>
    <row r="41" spans="1:14" x14ac:dyDescent="0.25">
      <c r="A41" s="95">
        <v>8</v>
      </c>
      <c r="B41" s="96" t="s">
        <v>107</v>
      </c>
      <c r="C41" s="93">
        <v>165</v>
      </c>
      <c r="D41" s="93">
        <v>150</v>
      </c>
      <c r="E41" s="93">
        <v>165</v>
      </c>
      <c r="F41" s="93">
        <v>137</v>
      </c>
      <c r="G41" s="93">
        <v>165</v>
      </c>
      <c r="H41" s="93">
        <v>146</v>
      </c>
      <c r="I41" s="93">
        <v>165</v>
      </c>
      <c r="J41" s="93">
        <v>149</v>
      </c>
      <c r="K41" s="93">
        <f t="shared" si="3"/>
        <v>660</v>
      </c>
      <c r="L41" s="94">
        <f t="shared" si="3"/>
        <v>582</v>
      </c>
      <c r="M41" s="93">
        <f t="shared" si="2"/>
        <v>1230</v>
      </c>
      <c r="N41" s="94">
        <f t="shared" si="2"/>
        <v>1191</v>
      </c>
    </row>
    <row r="42" spans="1:14" x14ac:dyDescent="0.25">
      <c r="A42" s="95">
        <v>9</v>
      </c>
      <c r="B42" s="96" t="s">
        <v>108</v>
      </c>
      <c r="C42" s="93">
        <v>1059</v>
      </c>
      <c r="D42" s="93">
        <v>1124</v>
      </c>
      <c r="E42" s="93">
        <v>1059</v>
      </c>
      <c r="F42" s="93">
        <v>1062</v>
      </c>
      <c r="G42" s="93">
        <v>1059</v>
      </c>
      <c r="H42" s="93">
        <v>1011</v>
      </c>
      <c r="I42" s="93">
        <v>1055</v>
      </c>
      <c r="J42" s="93">
        <v>1095</v>
      </c>
      <c r="K42" s="93">
        <f t="shared" si="3"/>
        <v>4232</v>
      </c>
      <c r="L42" s="94">
        <f t="shared" si="3"/>
        <v>4292</v>
      </c>
      <c r="M42" s="93">
        <f t="shared" si="2"/>
        <v>7891</v>
      </c>
      <c r="N42" s="94">
        <f t="shared" si="2"/>
        <v>8579</v>
      </c>
    </row>
    <row r="43" spans="1:14" x14ac:dyDescent="0.25">
      <c r="A43" s="95">
        <v>10</v>
      </c>
      <c r="B43" s="96" t="s">
        <v>109</v>
      </c>
      <c r="C43" s="93">
        <v>506</v>
      </c>
      <c r="D43" s="93">
        <v>501</v>
      </c>
      <c r="E43" s="93">
        <v>506</v>
      </c>
      <c r="F43" s="93">
        <v>421</v>
      </c>
      <c r="G43" s="93">
        <v>506</v>
      </c>
      <c r="H43" s="93">
        <v>456</v>
      </c>
      <c r="I43" s="93">
        <v>506</v>
      </c>
      <c r="J43" s="93">
        <v>413</v>
      </c>
      <c r="K43" s="93">
        <f t="shared" si="3"/>
        <v>2024</v>
      </c>
      <c r="L43" s="94">
        <f t="shared" si="3"/>
        <v>1791</v>
      </c>
      <c r="M43" s="93">
        <f t="shared" si="2"/>
        <v>3767</v>
      </c>
      <c r="N43" s="94">
        <f t="shared" si="2"/>
        <v>3526</v>
      </c>
    </row>
    <row r="44" spans="1:14" x14ac:dyDescent="0.25">
      <c r="A44" s="95">
        <v>11</v>
      </c>
      <c r="B44" s="96" t="s">
        <v>110</v>
      </c>
      <c r="C44" s="93">
        <v>47</v>
      </c>
      <c r="D44" s="93">
        <v>53</v>
      </c>
      <c r="E44" s="93">
        <v>47</v>
      </c>
      <c r="F44" s="93">
        <v>59</v>
      </c>
      <c r="G44" s="93">
        <v>47</v>
      </c>
      <c r="H44" s="93">
        <v>57</v>
      </c>
      <c r="I44" s="93">
        <v>47</v>
      </c>
      <c r="J44" s="93">
        <v>42</v>
      </c>
      <c r="K44" s="93">
        <f t="shared" si="3"/>
        <v>188</v>
      </c>
      <c r="L44" s="94">
        <f t="shared" si="3"/>
        <v>211</v>
      </c>
      <c r="M44" s="93">
        <f t="shared" si="2"/>
        <v>347</v>
      </c>
      <c r="N44" s="94">
        <f t="shared" si="2"/>
        <v>373</v>
      </c>
    </row>
    <row r="45" spans="1:14" ht="24" x14ac:dyDescent="0.25">
      <c r="A45" s="95">
        <v>12</v>
      </c>
      <c r="B45" s="96" t="s">
        <v>111</v>
      </c>
      <c r="C45" s="93">
        <v>20</v>
      </c>
      <c r="D45" s="93">
        <v>24</v>
      </c>
      <c r="E45" s="93">
        <v>20</v>
      </c>
      <c r="F45" s="93">
        <v>18</v>
      </c>
      <c r="G45" s="93">
        <v>20</v>
      </c>
      <c r="H45" s="93">
        <v>23</v>
      </c>
      <c r="I45" s="93">
        <v>20</v>
      </c>
      <c r="J45" s="93">
        <v>17</v>
      </c>
      <c r="K45" s="93">
        <f t="shared" si="3"/>
        <v>80</v>
      </c>
      <c r="L45" s="94">
        <f t="shared" si="3"/>
        <v>82</v>
      </c>
      <c r="M45" s="93">
        <f t="shared" si="2"/>
        <v>143</v>
      </c>
      <c r="N45" s="94">
        <f t="shared" si="2"/>
        <v>177</v>
      </c>
    </row>
    <row r="46" spans="1:14" x14ac:dyDescent="0.25">
      <c r="A46" s="95">
        <v>13</v>
      </c>
      <c r="B46" s="97" t="s">
        <v>112</v>
      </c>
      <c r="C46" s="93">
        <v>83</v>
      </c>
      <c r="D46" s="93">
        <v>84</v>
      </c>
      <c r="E46" s="93">
        <v>83</v>
      </c>
      <c r="F46" s="93">
        <v>62</v>
      </c>
      <c r="G46" s="93">
        <v>83</v>
      </c>
      <c r="H46" s="93">
        <v>98</v>
      </c>
      <c r="I46" s="93">
        <v>83</v>
      </c>
      <c r="J46" s="93">
        <v>95</v>
      </c>
      <c r="K46" s="93">
        <f t="shared" si="3"/>
        <v>332</v>
      </c>
      <c r="L46" s="94">
        <f t="shared" si="3"/>
        <v>339</v>
      </c>
      <c r="M46" s="93">
        <f t="shared" si="2"/>
        <v>613</v>
      </c>
      <c r="N46" s="94">
        <f t="shared" si="2"/>
        <v>617</v>
      </c>
    </row>
    <row r="47" spans="1:14" x14ac:dyDescent="0.25">
      <c r="A47" s="95">
        <v>14</v>
      </c>
      <c r="B47" s="97" t="s">
        <v>113</v>
      </c>
      <c r="C47" s="93">
        <v>2</v>
      </c>
      <c r="D47" s="93">
        <v>3</v>
      </c>
      <c r="E47" s="93">
        <v>2</v>
      </c>
      <c r="F47" s="93">
        <v>3</v>
      </c>
      <c r="G47" s="93">
        <v>2</v>
      </c>
      <c r="H47" s="93">
        <v>2</v>
      </c>
      <c r="I47" s="93">
        <v>2</v>
      </c>
      <c r="J47" s="93">
        <v>2</v>
      </c>
      <c r="K47" s="93">
        <f t="shared" si="3"/>
        <v>8</v>
      </c>
      <c r="L47" s="94">
        <f t="shared" si="3"/>
        <v>10</v>
      </c>
      <c r="M47" s="93">
        <f t="shared" si="2"/>
        <v>15</v>
      </c>
      <c r="N47" s="94">
        <f t="shared" si="2"/>
        <v>24</v>
      </c>
    </row>
    <row r="48" spans="1:14" x14ac:dyDescent="0.25">
      <c r="A48" s="95">
        <v>15</v>
      </c>
      <c r="B48" s="97" t="s">
        <v>114</v>
      </c>
      <c r="C48" s="93">
        <v>43</v>
      </c>
      <c r="D48" s="93">
        <v>50</v>
      </c>
      <c r="E48" s="93">
        <v>43</v>
      </c>
      <c r="F48" s="93">
        <v>53</v>
      </c>
      <c r="G48" s="93">
        <v>43</v>
      </c>
      <c r="H48" s="93">
        <v>49</v>
      </c>
      <c r="I48" s="93">
        <v>43</v>
      </c>
      <c r="J48" s="93">
        <v>59</v>
      </c>
      <c r="K48" s="93">
        <f>+C48+E48+G48+I48</f>
        <v>172</v>
      </c>
      <c r="L48" s="94">
        <f>+D48+F48+H48+J48</f>
        <v>211</v>
      </c>
      <c r="M48" s="93">
        <f t="shared" si="2"/>
        <v>316</v>
      </c>
      <c r="N48" s="94">
        <f t="shared" si="2"/>
        <v>445</v>
      </c>
    </row>
    <row r="49" spans="1:14" ht="15.75" thickBot="1" x14ac:dyDescent="0.3">
      <c r="A49" s="95">
        <v>16</v>
      </c>
      <c r="B49" s="97" t="s">
        <v>174</v>
      </c>
      <c r="C49" s="93">
        <v>9</v>
      </c>
      <c r="D49" s="93">
        <v>0</v>
      </c>
      <c r="E49" s="93">
        <v>9</v>
      </c>
      <c r="F49" s="93">
        <v>1</v>
      </c>
      <c r="G49" s="93">
        <v>9</v>
      </c>
      <c r="H49" s="93">
        <v>1</v>
      </c>
      <c r="I49" s="93">
        <v>9</v>
      </c>
      <c r="J49" s="93">
        <v>2</v>
      </c>
      <c r="K49" s="93">
        <f t="shared" si="3"/>
        <v>36</v>
      </c>
      <c r="L49" s="94">
        <f t="shared" si="3"/>
        <v>4</v>
      </c>
      <c r="M49" s="93">
        <f t="shared" si="2"/>
        <v>64</v>
      </c>
      <c r="N49" s="94">
        <f t="shared" si="2"/>
        <v>4</v>
      </c>
    </row>
    <row r="50" spans="1:14" ht="15.75" thickBot="1" x14ac:dyDescent="0.3">
      <c r="A50" s="385" t="s">
        <v>175</v>
      </c>
      <c r="B50" s="386"/>
      <c r="C50" s="217">
        <f t="shared" ref="C50:L50" si="4">SUM(C34:C49)</f>
        <v>3006</v>
      </c>
      <c r="D50" s="217">
        <f t="shared" si="4"/>
        <v>3136</v>
      </c>
      <c r="E50" s="217">
        <f>SUM(E34:E49)</f>
        <v>3006</v>
      </c>
      <c r="F50" s="217">
        <f t="shared" si="4"/>
        <v>2962</v>
      </c>
      <c r="G50" s="217">
        <f>SUM(G34:G49)</f>
        <v>3006</v>
      </c>
      <c r="H50" s="217">
        <f t="shared" si="4"/>
        <v>2975</v>
      </c>
      <c r="I50" s="217">
        <f>SUM(I34:I49)</f>
        <v>3002</v>
      </c>
      <c r="J50" s="217">
        <f t="shared" si="4"/>
        <v>3020</v>
      </c>
      <c r="K50" s="217">
        <f t="shared" si="4"/>
        <v>12020</v>
      </c>
      <c r="L50" s="218">
        <f t="shared" si="4"/>
        <v>12093</v>
      </c>
      <c r="M50" s="217">
        <f>SUM(M34:M49)</f>
        <v>22367</v>
      </c>
      <c r="N50" s="218">
        <f>SUM(N34:N49)</f>
        <v>24124</v>
      </c>
    </row>
    <row r="51" spans="1:14" x14ac:dyDescent="0.25">
      <c r="A51" s="99"/>
      <c r="B51" s="99"/>
      <c r="C51" s="70"/>
      <c r="D51" s="67"/>
      <c r="E51" s="67"/>
      <c r="F51" s="67"/>
      <c r="G51" s="67"/>
      <c r="H51" s="67"/>
      <c r="I51" s="67"/>
      <c r="J51" s="67"/>
      <c r="K51" s="67"/>
      <c r="L51" s="67"/>
    </row>
    <row r="52" spans="1:14" ht="15.75" customHeight="1" thickBot="1" x14ac:dyDescent="0.3">
      <c r="A52" s="133"/>
      <c r="B52" s="382" t="s">
        <v>177</v>
      </c>
      <c r="C52" s="382"/>
      <c r="D52" s="382"/>
      <c r="E52" s="382"/>
      <c r="F52" s="382"/>
      <c r="G52" s="382"/>
      <c r="H52" s="382"/>
      <c r="I52" s="382"/>
      <c r="J52" s="382"/>
      <c r="K52" s="382"/>
      <c r="L52" s="382"/>
    </row>
    <row r="53" spans="1:14" x14ac:dyDescent="0.25">
      <c r="A53" s="387" t="s">
        <v>4</v>
      </c>
      <c r="B53" s="389" t="s">
        <v>173</v>
      </c>
      <c r="C53" s="391" t="s">
        <v>65</v>
      </c>
      <c r="D53" s="391"/>
      <c r="E53" s="383" t="s">
        <v>95</v>
      </c>
      <c r="F53" s="383"/>
      <c r="G53" s="383" t="s">
        <v>96</v>
      </c>
      <c r="H53" s="383"/>
      <c r="I53" s="383" t="s">
        <v>97</v>
      </c>
      <c r="J53" s="383"/>
      <c r="K53" s="383" t="s">
        <v>88</v>
      </c>
      <c r="L53" s="384"/>
      <c r="M53" s="383" t="s">
        <v>135</v>
      </c>
      <c r="N53" s="384"/>
    </row>
    <row r="54" spans="1:14" ht="15.75" thickBot="1" x14ac:dyDescent="0.3">
      <c r="A54" s="388"/>
      <c r="B54" s="390"/>
      <c r="C54" s="89" t="s">
        <v>99</v>
      </c>
      <c r="D54" s="89" t="s">
        <v>90</v>
      </c>
      <c r="E54" s="89" t="s">
        <v>99</v>
      </c>
      <c r="F54" s="89" t="s">
        <v>90</v>
      </c>
      <c r="G54" s="89" t="s">
        <v>99</v>
      </c>
      <c r="H54" s="89" t="s">
        <v>90</v>
      </c>
      <c r="I54" s="89" t="s">
        <v>99</v>
      </c>
      <c r="J54" s="89" t="s">
        <v>90</v>
      </c>
      <c r="K54" s="89" t="s">
        <v>99</v>
      </c>
      <c r="L54" s="90" t="s">
        <v>90</v>
      </c>
      <c r="M54" s="89" t="s">
        <v>99</v>
      </c>
      <c r="N54" s="90" t="s">
        <v>90</v>
      </c>
    </row>
    <row r="55" spans="1:14" x14ac:dyDescent="0.25">
      <c r="A55" s="91">
        <v>1</v>
      </c>
      <c r="B55" s="92" t="s">
        <v>100</v>
      </c>
      <c r="C55" s="93">
        <v>15</v>
      </c>
      <c r="D55" s="93">
        <v>21</v>
      </c>
      <c r="E55" s="93">
        <v>15</v>
      </c>
      <c r="F55" s="93">
        <v>6</v>
      </c>
      <c r="G55" s="93">
        <v>15</v>
      </c>
      <c r="H55" s="93">
        <v>12</v>
      </c>
      <c r="I55" s="93">
        <v>6</v>
      </c>
      <c r="J55" s="93">
        <v>3</v>
      </c>
      <c r="K55" s="93">
        <f>+C55+E55+G55+I55</f>
        <v>51</v>
      </c>
      <c r="L55" s="94">
        <f>+D55+F55+H55+J55</f>
        <v>42</v>
      </c>
      <c r="M55" s="93">
        <f t="shared" ref="M55:N70" si="5">+K55+M34</f>
        <v>160</v>
      </c>
      <c r="N55" s="94">
        <f t="shared" si="5"/>
        <v>166</v>
      </c>
    </row>
    <row r="56" spans="1:14" x14ac:dyDescent="0.25">
      <c r="A56" s="95">
        <v>2</v>
      </c>
      <c r="B56" s="96" t="s">
        <v>101</v>
      </c>
      <c r="C56" s="93">
        <v>16</v>
      </c>
      <c r="D56" s="93">
        <v>17</v>
      </c>
      <c r="E56" s="93">
        <v>16</v>
      </c>
      <c r="F56" s="93">
        <v>17</v>
      </c>
      <c r="G56" s="93">
        <v>16</v>
      </c>
      <c r="H56" s="93">
        <v>26</v>
      </c>
      <c r="I56" s="93">
        <v>7</v>
      </c>
      <c r="J56" s="93">
        <v>11</v>
      </c>
      <c r="K56" s="93">
        <f t="shared" ref="K56:L70" si="6">+C56+E56+G56+I56</f>
        <v>55</v>
      </c>
      <c r="L56" s="94">
        <f t="shared" si="6"/>
        <v>71</v>
      </c>
      <c r="M56" s="93">
        <f t="shared" si="5"/>
        <v>173</v>
      </c>
      <c r="N56" s="94">
        <f t="shared" si="5"/>
        <v>197</v>
      </c>
    </row>
    <row r="57" spans="1:14" x14ac:dyDescent="0.25">
      <c r="A57" s="95">
        <v>3</v>
      </c>
      <c r="B57" s="96" t="s">
        <v>102</v>
      </c>
      <c r="C57" s="93">
        <v>94</v>
      </c>
      <c r="D57" s="93">
        <v>60</v>
      </c>
      <c r="E57" s="93">
        <v>94</v>
      </c>
      <c r="F57" s="93">
        <v>57</v>
      </c>
      <c r="G57" s="93">
        <v>94</v>
      </c>
      <c r="H57" s="93">
        <v>79</v>
      </c>
      <c r="I57" s="93">
        <v>42</v>
      </c>
      <c r="J57" s="93">
        <v>54</v>
      </c>
      <c r="K57" s="93">
        <f t="shared" si="6"/>
        <v>324</v>
      </c>
      <c r="L57" s="94">
        <f t="shared" si="6"/>
        <v>250</v>
      </c>
      <c r="M57" s="93">
        <f t="shared" si="5"/>
        <v>1021</v>
      </c>
      <c r="N57" s="94">
        <f t="shared" si="5"/>
        <v>909</v>
      </c>
    </row>
    <row r="58" spans="1:14" x14ac:dyDescent="0.25">
      <c r="A58" s="95">
        <v>4</v>
      </c>
      <c r="B58" s="96" t="s">
        <v>103</v>
      </c>
      <c r="C58" s="93">
        <v>15</v>
      </c>
      <c r="D58" s="93">
        <v>17</v>
      </c>
      <c r="E58" s="93">
        <v>15</v>
      </c>
      <c r="F58" s="93">
        <v>5</v>
      </c>
      <c r="G58" s="93">
        <v>15</v>
      </c>
      <c r="H58" s="93">
        <v>18</v>
      </c>
      <c r="I58" s="93">
        <v>6</v>
      </c>
      <c r="J58" s="93">
        <v>14</v>
      </c>
      <c r="K58" s="93">
        <f t="shared" si="6"/>
        <v>51</v>
      </c>
      <c r="L58" s="94">
        <f t="shared" si="6"/>
        <v>54</v>
      </c>
      <c r="M58" s="93">
        <f t="shared" si="5"/>
        <v>162</v>
      </c>
      <c r="N58" s="94">
        <f t="shared" si="5"/>
        <v>164</v>
      </c>
    </row>
    <row r="59" spans="1:14" x14ac:dyDescent="0.25">
      <c r="A59" s="95">
        <v>5</v>
      </c>
      <c r="B59" s="96" t="s">
        <v>104</v>
      </c>
      <c r="C59" s="93">
        <v>428</v>
      </c>
      <c r="D59" s="93">
        <v>430</v>
      </c>
      <c r="E59" s="93">
        <v>428</v>
      </c>
      <c r="F59" s="93">
        <v>390</v>
      </c>
      <c r="G59" s="93">
        <v>428</v>
      </c>
      <c r="H59" s="93">
        <v>419</v>
      </c>
      <c r="I59" s="93">
        <v>195</v>
      </c>
      <c r="J59" s="93">
        <v>273</v>
      </c>
      <c r="K59" s="93">
        <f t="shared" si="6"/>
        <v>1479</v>
      </c>
      <c r="L59" s="94">
        <f t="shared" si="6"/>
        <v>1512</v>
      </c>
      <c r="M59" s="93">
        <f t="shared" si="5"/>
        <v>4670</v>
      </c>
      <c r="N59" s="94">
        <f t="shared" si="5"/>
        <v>5464</v>
      </c>
    </row>
    <row r="60" spans="1:14" x14ac:dyDescent="0.25">
      <c r="A60" s="95">
        <v>6</v>
      </c>
      <c r="B60" s="96" t="s">
        <v>105</v>
      </c>
      <c r="C60" s="93">
        <v>367</v>
      </c>
      <c r="D60" s="93">
        <v>342</v>
      </c>
      <c r="E60" s="93">
        <v>367</v>
      </c>
      <c r="F60" s="93">
        <v>236</v>
      </c>
      <c r="G60" s="93">
        <v>367</v>
      </c>
      <c r="H60" s="93">
        <v>384</v>
      </c>
      <c r="I60" s="93">
        <v>167</v>
      </c>
      <c r="J60" s="93">
        <v>317</v>
      </c>
      <c r="K60" s="93">
        <f t="shared" si="6"/>
        <v>1268</v>
      </c>
      <c r="L60" s="94">
        <f t="shared" si="6"/>
        <v>1279</v>
      </c>
      <c r="M60" s="93">
        <f t="shared" si="5"/>
        <v>4000</v>
      </c>
      <c r="N60" s="94">
        <f t="shared" si="5"/>
        <v>4428</v>
      </c>
    </row>
    <row r="61" spans="1:14" x14ac:dyDescent="0.25">
      <c r="A61" s="95">
        <v>7</v>
      </c>
      <c r="B61" s="96" t="s">
        <v>106</v>
      </c>
      <c r="C61" s="93">
        <v>138</v>
      </c>
      <c r="D61" s="93">
        <v>122</v>
      </c>
      <c r="E61" s="93">
        <v>138</v>
      </c>
      <c r="F61" s="93">
        <v>107</v>
      </c>
      <c r="G61" s="93">
        <v>137</v>
      </c>
      <c r="H61" s="93">
        <v>108</v>
      </c>
      <c r="I61" s="93">
        <v>64</v>
      </c>
      <c r="J61" s="93">
        <v>93</v>
      </c>
      <c r="K61" s="93">
        <f t="shared" si="6"/>
        <v>477</v>
      </c>
      <c r="L61" s="94">
        <f t="shared" si="6"/>
        <v>430</v>
      </c>
      <c r="M61" s="93">
        <f t="shared" si="5"/>
        <v>1500</v>
      </c>
      <c r="N61" s="94">
        <f t="shared" si="5"/>
        <v>1498</v>
      </c>
    </row>
    <row r="62" spans="1:14" x14ac:dyDescent="0.25">
      <c r="A62" s="95">
        <v>8</v>
      </c>
      <c r="B62" s="96" t="s">
        <v>107</v>
      </c>
      <c r="C62" s="93">
        <v>165</v>
      </c>
      <c r="D62" s="93">
        <v>150</v>
      </c>
      <c r="E62" s="93">
        <v>165</v>
      </c>
      <c r="F62" s="93">
        <v>189</v>
      </c>
      <c r="G62" s="93">
        <v>165</v>
      </c>
      <c r="H62" s="93">
        <v>316</v>
      </c>
      <c r="I62" s="93">
        <v>75</v>
      </c>
      <c r="J62" s="93">
        <v>178</v>
      </c>
      <c r="K62" s="93">
        <f t="shared" si="6"/>
        <v>570</v>
      </c>
      <c r="L62" s="94">
        <f t="shared" si="6"/>
        <v>833</v>
      </c>
      <c r="M62" s="93">
        <f t="shared" si="5"/>
        <v>1800</v>
      </c>
      <c r="N62" s="94">
        <f t="shared" si="5"/>
        <v>2024</v>
      </c>
    </row>
    <row r="63" spans="1:14" x14ac:dyDescent="0.25">
      <c r="A63" s="95">
        <v>9</v>
      </c>
      <c r="B63" s="96" t="s">
        <v>108</v>
      </c>
      <c r="C63" s="93">
        <v>1059</v>
      </c>
      <c r="D63" s="93">
        <v>1033</v>
      </c>
      <c r="E63" s="93">
        <v>1059</v>
      </c>
      <c r="F63" s="93">
        <v>682</v>
      </c>
      <c r="G63" s="93">
        <v>1059</v>
      </c>
      <c r="H63" s="93">
        <v>1154</v>
      </c>
      <c r="I63" s="93">
        <v>482</v>
      </c>
      <c r="J63" s="93">
        <v>904</v>
      </c>
      <c r="K63" s="93">
        <f t="shared" si="6"/>
        <v>3659</v>
      </c>
      <c r="L63" s="94">
        <f t="shared" si="6"/>
        <v>3773</v>
      </c>
      <c r="M63" s="93">
        <f t="shared" si="5"/>
        <v>11550</v>
      </c>
      <c r="N63" s="94">
        <f t="shared" si="5"/>
        <v>12352</v>
      </c>
    </row>
    <row r="64" spans="1:14" x14ac:dyDescent="0.25">
      <c r="A64" s="95">
        <v>10</v>
      </c>
      <c r="B64" s="96" t="s">
        <v>109</v>
      </c>
      <c r="C64" s="93">
        <v>506</v>
      </c>
      <c r="D64" s="93">
        <v>417</v>
      </c>
      <c r="E64" s="93">
        <v>506</v>
      </c>
      <c r="F64" s="93">
        <v>264</v>
      </c>
      <c r="G64" s="93">
        <v>506</v>
      </c>
      <c r="H64" s="93">
        <v>453</v>
      </c>
      <c r="I64" s="93">
        <v>230</v>
      </c>
      <c r="J64" s="93">
        <v>348</v>
      </c>
      <c r="K64" s="93">
        <f t="shared" si="6"/>
        <v>1748</v>
      </c>
      <c r="L64" s="94">
        <f t="shared" si="6"/>
        <v>1482</v>
      </c>
      <c r="M64" s="93">
        <f t="shared" si="5"/>
        <v>5515</v>
      </c>
      <c r="N64" s="94">
        <f t="shared" si="5"/>
        <v>5008</v>
      </c>
    </row>
    <row r="65" spans="1:14" x14ac:dyDescent="0.25">
      <c r="A65" s="95">
        <v>11</v>
      </c>
      <c r="B65" s="96" t="s">
        <v>110</v>
      </c>
      <c r="C65" s="93">
        <v>47</v>
      </c>
      <c r="D65" s="93">
        <v>33</v>
      </c>
      <c r="E65" s="93">
        <v>47</v>
      </c>
      <c r="F65" s="93">
        <v>37</v>
      </c>
      <c r="G65" s="93">
        <v>47</v>
      </c>
      <c r="H65" s="93">
        <v>29</v>
      </c>
      <c r="I65" s="93">
        <v>22</v>
      </c>
      <c r="J65" s="93">
        <v>23</v>
      </c>
      <c r="K65" s="93">
        <f t="shared" si="6"/>
        <v>163</v>
      </c>
      <c r="L65" s="94">
        <f t="shared" si="6"/>
        <v>122</v>
      </c>
      <c r="M65" s="93">
        <f t="shared" si="5"/>
        <v>510</v>
      </c>
      <c r="N65" s="94">
        <f t="shared" si="5"/>
        <v>495</v>
      </c>
    </row>
    <row r="66" spans="1:14" ht="24" x14ac:dyDescent="0.25">
      <c r="A66" s="95">
        <v>12</v>
      </c>
      <c r="B66" s="96" t="s">
        <v>111</v>
      </c>
      <c r="C66" s="93">
        <v>20</v>
      </c>
      <c r="D66" s="93">
        <v>31</v>
      </c>
      <c r="E66" s="93">
        <v>20</v>
      </c>
      <c r="F66" s="93">
        <v>21</v>
      </c>
      <c r="G66" s="93">
        <v>20</v>
      </c>
      <c r="H66" s="93">
        <v>18</v>
      </c>
      <c r="I66" s="93">
        <v>7</v>
      </c>
      <c r="J66" s="93">
        <v>14</v>
      </c>
      <c r="K66" s="93">
        <f t="shared" si="6"/>
        <v>67</v>
      </c>
      <c r="L66" s="94">
        <f t="shared" si="6"/>
        <v>84</v>
      </c>
      <c r="M66" s="93">
        <f t="shared" si="5"/>
        <v>210</v>
      </c>
      <c r="N66" s="94">
        <f t="shared" si="5"/>
        <v>261</v>
      </c>
    </row>
    <row r="67" spans="1:14" x14ac:dyDescent="0.25">
      <c r="A67" s="95">
        <v>13</v>
      </c>
      <c r="B67" s="97" t="s">
        <v>112</v>
      </c>
      <c r="C67" s="93">
        <v>83</v>
      </c>
      <c r="D67" s="93">
        <v>93</v>
      </c>
      <c r="E67" s="93">
        <v>83</v>
      </c>
      <c r="F67" s="93">
        <v>70</v>
      </c>
      <c r="G67" s="93">
        <v>83</v>
      </c>
      <c r="H67" s="93">
        <v>86</v>
      </c>
      <c r="I67" s="93">
        <v>38</v>
      </c>
      <c r="J67" s="93">
        <v>44</v>
      </c>
      <c r="K67" s="93">
        <f t="shared" si="6"/>
        <v>287</v>
      </c>
      <c r="L67" s="94">
        <f t="shared" si="6"/>
        <v>293</v>
      </c>
      <c r="M67" s="93">
        <f t="shared" si="5"/>
        <v>900</v>
      </c>
      <c r="N67" s="94">
        <f t="shared" si="5"/>
        <v>910</v>
      </c>
    </row>
    <row r="68" spans="1:14" x14ac:dyDescent="0.25">
      <c r="A68" s="95">
        <v>14</v>
      </c>
      <c r="B68" s="97" t="s">
        <v>113</v>
      </c>
      <c r="C68" s="93">
        <v>3</v>
      </c>
      <c r="D68" s="93">
        <v>1</v>
      </c>
      <c r="E68" s="93">
        <v>3</v>
      </c>
      <c r="F68" s="93">
        <v>1</v>
      </c>
      <c r="G68" s="93">
        <v>3</v>
      </c>
      <c r="H68" s="93">
        <v>5</v>
      </c>
      <c r="I68" s="93">
        <v>2</v>
      </c>
      <c r="J68" s="93">
        <v>2</v>
      </c>
      <c r="K68" s="93">
        <f t="shared" si="6"/>
        <v>11</v>
      </c>
      <c r="L68" s="94">
        <f t="shared" si="6"/>
        <v>9</v>
      </c>
      <c r="M68" s="93">
        <f t="shared" si="5"/>
        <v>26</v>
      </c>
      <c r="N68" s="94">
        <f t="shared" si="5"/>
        <v>33</v>
      </c>
    </row>
    <row r="69" spans="1:14" x14ac:dyDescent="0.25">
      <c r="A69" s="95">
        <v>15</v>
      </c>
      <c r="B69" s="97" t="s">
        <v>114</v>
      </c>
      <c r="C69" s="93">
        <v>43</v>
      </c>
      <c r="D69" s="93">
        <v>74</v>
      </c>
      <c r="E69" s="93">
        <v>43</v>
      </c>
      <c r="F69" s="93">
        <v>45</v>
      </c>
      <c r="G69" s="93">
        <v>43</v>
      </c>
      <c r="H69" s="93">
        <v>74</v>
      </c>
      <c r="I69" s="93">
        <v>20</v>
      </c>
      <c r="J69" s="93">
        <v>32</v>
      </c>
      <c r="K69" s="93">
        <f>+C69+E69+G69+I69</f>
        <v>149</v>
      </c>
      <c r="L69" s="94">
        <f>+D69+F69+H69+J69</f>
        <v>225</v>
      </c>
      <c r="M69" s="93">
        <f t="shared" si="5"/>
        <v>465</v>
      </c>
      <c r="N69" s="94">
        <f t="shared" si="5"/>
        <v>670</v>
      </c>
    </row>
    <row r="70" spans="1:14" ht="15.75" thickBot="1" x14ac:dyDescent="0.3">
      <c r="A70" s="95">
        <v>16</v>
      </c>
      <c r="B70" s="97" t="s">
        <v>174</v>
      </c>
      <c r="C70" s="93">
        <v>9</v>
      </c>
      <c r="D70" s="93">
        <v>3</v>
      </c>
      <c r="E70" s="93">
        <v>9</v>
      </c>
      <c r="F70" s="93">
        <v>0</v>
      </c>
      <c r="G70" s="93">
        <v>9</v>
      </c>
      <c r="H70" s="93">
        <v>9</v>
      </c>
      <c r="I70" s="93">
        <v>9</v>
      </c>
      <c r="J70" s="93">
        <v>13</v>
      </c>
      <c r="K70" s="93">
        <f t="shared" si="6"/>
        <v>36</v>
      </c>
      <c r="L70" s="94">
        <f t="shared" si="6"/>
        <v>25</v>
      </c>
      <c r="M70" s="93">
        <f t="shared" si="5"/>
        <v>100</v>
      </c>
      <c r="N70" s="94">
        <f t="shared" si="5"/>
        <v>29</v>
      </c>
    </row>
    <row r="71" spans="1:14" ht="15.75" thickBot="1" x14ac:dyDescent="0.3">
      <c r="A71" s="385" t="s">
        <v>115</v>
      </c>
      <c r="B71" s="386"/>
      <c r="C71" s="217">
        <f t="shared" ref="C71:N71" si="7">SUM(C55:C70)</f>
        <v>3008</v>
      </c>
      <c r="D71" s="217">
        <f t="shared" si="7"/>
        <v>2844</v>
      </c>
      <c r="E71" s="217">
        <f>SUM(E55:E70)</f>
        <v>3008</v>
      </c>
      <c r="F71" s="217">
        <f t="shared" si="7"/>
        <v>2127</v>
      </c>
      <c r="G71" s="217">
        <f>SUM(G55:G70)</f>
        <v>3007</v>
      </c>
      <c r="H71" s="217">
        <f t="shared" si="7"/>
        <v>3190</v>
      </c>
      <c r="I71" s="217">
        <f t="shared" si="7"/>
        <v>1372</v>
      </c>
      <c r="J71" s="217">
        <f t="shared" si="7"/>
        <v>2323</v>
      </c>
      <c r="K71" s="217">
        <f t="shared" si="7"/>
        <v>10395</v>
      </c>
      <c r="L71" s="218">
        <f t="shared" si="7"/>
        <v>10484</v>
      </c>
      <c r="M71" s="217">
        <f t="shared" si="7"/>
        <v>32762</v>
      </c>
      <c r="N71" s="218">
        <f t="shared" si="7"/>
        <v>34608</v>
      </c>
    </row>
    <row r="72" spans="1:14" x14ac:dyDescent="0.25">
      <c r="A72" s="99"/>
      <c r="B72" s="99"/>
      <c r="C72" s="100"/>
      <c r="D72" s="100"/>
      <c r="E72" s="100"/>
      <c r="F72" s="100"/>
      <c r="G72" s="100"/>
      <c r="H72" s="100"/>
      <c r="I72" s="100"/>
      <c r="J72" s="100"/>
      <c r="K72" s="100"/>
      <c r="L72" s="100"/>
    </row>
    <row r="73" spans="1:14" x14ac:dyDescent="0.25">
      <c r="A73" s="99"/>
      <c r="B73" s="99"/>
      <c r="C73" s="70"/>
      <c r="D73" s="67"/>
      <c r="E73" s="67"/>
      <c r="F73" s="67"/>
      <c r="G73" s="67"/>
      <c r="H73" s="67"/>
      <c r="I73" s="67"/>
      <c r="J73" s="67"/>
      <c r="K73" s="67"/>
      <c r="L73" s="67"/>
    </row>
    <row r="74" spans="1:14" ht="15.75" thickBot="1" x14ac:dyDescent="0.3">
      <c r="A74" s="99"/>
      <c r="B74" s="99" t="s">
        <v>155</v>
      </c>
      <c r="C74" s="70"/>
      <c r="D74" s="67"/>
      <c r="E74" s="67"/>
      <c r="F74" s="67"/>
      <c r="G74" s="67"/>
      <c r="H74" s="67"/>
      <c r="I74" s="67"/>
      <c r="J74" s="67"/>
      <c r="K74" s="67"/>
      <c r="L74" s="67"/>
    </row>
    <row r="75" spans="1:14" x14ac:dyDescent="0.25">
      <c r="A75" s="354" t="s">
        <v>4</v>
      </c>
      <c r="B75" s="389" t="s">
        <v>173</v>
      </c>
      <c r="C75" s="383" t="s">
        <v>88</v>
      </c>
      <c r="D75" s="384"/>
      <c r="E75" s="67"/>
      <c r="F75" s="67"/>
      <c r="G75" s="67"/>
      <c r="H75" s="67"/>
      <c r="I75" s="67"/>
      <c r="J75" s="67"/>
      <c r="K75" s="67"/>
      <c r="L75" s="67"/>
    </row>
    <row r="76" spans="1:14" ht="15.75" thickBot="1" x14ac:dyDescent="0.3">
      <c r="A76" s="354"/>
      <c r="B76" s="390"/>
      <c r="C76" s="89" t="s">
        <v>99</v>
      </c>
      <c r="D76" s="90" t="s">
        <v>90</v>
      </c>
      <c r="E76" s="67"/>
      <c r="F76" s="67"/>
      <c r="G76" s="67"/>
      <c r="H76" s="67"/>
      <c r="I76" s="67"/>
      <c r="J76" s="67"/>
      <c r="K76" s="67"/>
      <c r="L76" s="67"/>
    </row>
    <row r="77" spans="1:14" x14ac:dyDescent="0.25">
      <c r="A77" s="91">
        <v>1</v>
      </c>
      <c r="B77" s="92" t="s">
        <v>100</v>
      </c>
      <c r="C77" s="93">
        <f t="shared" ref="C77:D90" si="8">+K13+K34+K55</f>
        <v>160</v>
      </c>
      <c r="D77" s="94">
        <f t="shared" si="8"/>
        <v>166</v>
      </c>
      <c r="E77" s="121"/>
      <c r="F77" s="67"/>
      <c r="G77" s="67"/>
      <c r="H77" s="67"/>
      <c r="I77" s="67"/>
      <c r="J77" s="67"/>
      <c r="K77" s="67"/>
      <c r="L77" s="67"/>
    </row>
    <row r="78" spans="1:14" x14ac:dyDescent="0.25">
      <c r="A78" s="95">
        <v>2</v>
      </c>
      <c r="B78" s="96" t="s">
        <v>101</v>
      </c>
      <c r="C78" s="93">
        <f t="shared" si="8"/>
        <v>173</v>
      </c>
      <c r="D78" s="94">
        <f t="shared" si="8"/>
        <v>197</v>
      </c>
      <c r="E78" s="121"/>
      <c r="F78" s="67"/>
      <c r="G78" s="67"/>
      <c r="H78" s="67"/>
      <c r="I78" s="67"/>
      <c r="J78" s="67"/>
      <c r="K78" s="67"/>
      <c r="L78" s="67"/>
    </row>
    <row r="79" spans="1:14" x14ac:dyDescent="0.25">
      <c r="A79" s="95">
        <v>3</v>
      </c>
      <c r="B79" s="96" t="s">
        <v>102</v>
      </c>
      <c r="C79" s="93">
        <f t="shared" si="8"/>
        <v>1021</v>
      </c>
      <c r="D79" s="94">
        <f t="shared" si="8"/>
        <v>909</v>
      </c>
      <c r="E79" s="121"/>
      <c r="F79" s="67"/>
      <c r="G79" s="67"/>
      <c r="H79" s="67"/>
      <c r="I79" s="67"/>
      <c r="J79" s="67"/>
      <c r="K79" s="67"/>
      <c r="L79" s="67"/>
    </row>
    <row r="80" spans="1:14" x14ac:dyDescent="0.25">
      <c r="A80" s="95">
        <v>4</v>
      </c>
      <c r="B80" s="96" t="s">
        <v>103</v>
      </c>
      <c r="C80" s="93">
        <f t="shared" si="8"/>
        <v>162</v>
      </c>
      <c r="D80" s="94">
        <f t="shared" si="8"/>
        <v>164</v>
      </c>
      <c r="E80" s="121"/>
      <c r="F80" s="67"/>
      <c r="G80" s="67"/>
      <c r="H80" s="67"/>
      <c r="I80" s="67"/>
      <c r="J80" s="67"/>
      <c r="K80" s="67"/>
      <c r="L80" s="67"/>
    </row>
    <row r="81" spans="1:12" x14ac:dyDescent="0.25">
      <c r="A81" s="95">
        <v>5</v>
      </c>
      <c r="B81" s="96" t="s">
        <v>104</v>
      </c>
      <c r="C81" s="93">
        <f t="shared" si="8"/>
        <v>4670</v>
      </c>
      <c r="D81" s="94">
        <f t="shared" si="8"/>
        <v>5464</v>
      </c>
      <c r="E81" s="121"/>
      <c r="F81" s="67"/>
      <c r="G81" s="67"/>
      <c r="H81" s="67"/>
      <c r="I81" s="67"/>
      <c r="J81" s="67"/>
      <c r="K81" s="67"/>
      <c r="L81" s="67"/>
    </row>
    <row r="82" spans="1:12" x14ac:dyDescent="0.25">
      <c r="A82" s="95">
        <v>6</v>
      </c>
      <c r="B82" s="96" t="s">
        <v>105</v>
      </c>
      <c r="C82" s="93">
        <f t="shared" si="8"/>
        <v>4000</v>
      </c>
      <c r="D82" s="94">
        <f t="shared" si="8"/>
        <v>4428</v>
      </c>
      <c r="E82" s="121"/>
      <c r="F82" s="67"/>
      <c r="G82" s="67"/>
      <c r="H82" s="67"/>
      <c r="I82" s="67"/>
      <c r="J82" s="67"/>
      <c r="K82" s="67"/>
      <c r="L82" s="67"/>
    </row>
    <row r="83" spans="1:12" x14ac:dyDescent="0.25">
      <c r="A83" s="95">
        <v>7</v>
      </c>
      <c r="B83" s="96" t="s">
        <v>106</v>
      </c>
      <c r="C83" s="93">
        <f t="shared" si="8"/>
        <v>1500</v>
      </c>
      <c r="D83" s="94">
        <f t="shared" si="8"/>
        <v>1498</v>
      </c>
      <c r="E83" s="121"/>
      <c r="F83" s="67"/>
      <c r="G83" s="67"/>
      <c r="H83" s="67"/>
      <c r="I83" s="67"/>
      <c r="J83" s="67"/>
      <c r="K83" s="67"/>
      <c r="L83" s="67"/>
    </row>
    <row r="84" spans="1:12" x14ac:dyDescent="0.25">
      <c r="A84" s="95">
        <v>8</v>
      </c>
      <c r="B84" s="96" t="s">
        <v>107</v>
      </c>
      <c r="C84" s="93">
        <f t="shared" si="8"/>
        <v>1800</v>
      </c>
      <c r="D84" s="94">
        <f t="shared" si="8"/>
        <v>2024</v>
      </c>
      <c r="E84" s="121"/>
      <c r="F84" s="67"/>
      <c r="G84" s="67"/>
      <c r="H84" s="67"/>
      <c r="I84" s="67"/>
      <c r="J84" s="67"/>
      <c r="K84" s="67"/>
      <c r="L84" s="67"/>
    </row>
    <row r="85" spans="1:12" x14ac:dyDescent="0.25">
      <c r="A85" s="95">
        <v>9</v>
      </c>
      <c r="B85" s="96" t="s">
        <v>108</v>
      </c>
      <c r="C85" s="93">
        <f t="shared" si="8"/>
        <v>11550</v>
      </c>
      <c r="D85" s="94">
        <f t="shared" si="8"/>
        <v>12352</v>
      </c>
      <c r="E85" s="121"/>
      <c r="F85" s="67"/>
      <c r="G85" s="67"/>
      <c r="H85" s="67"/>
      <c r="I85" s="67"/>
      <c r="J85" s="67"/>
      <c r="K85" s="67"/>
      <c r="L85" s="67"/>
    </row>
    <row r="86" spans="1:12" x14ac:dyDescent="0.25">
      <c r="A86" s="95">
        <v>10</v>
      </c>
      <c r="B86" s="96" t="s">
        <v>109</v>
      </c>
      <c r="C86" s="93">
        <f t="shared" si="8"/>
        <v>5515</v>
      </c>
      <c r="D86" s="94">
        <f t="shared" si="8"/>
        <v>5008</v>
      </c>
      <c r="E86" s="121"/>
      <c r="F86" s="67"/>
      <c r="G86" s="67"/>
      <c r="H86" s="67"/>
      <c r="I86" s="67"/>
      <c r="J86" s="67"/>
      <c r="K86" s="67"/>
      <c r="L86" s="67"/>
    </row>
    <row r="87" spans="1:12" x14ac:dyDescent="0.25">
      <c r="A87" s="95">
        <v>11</v>
      </c>
      <c r="B87" s="96" t="s">
        <v>110</v>
      </c>
      <c r="C87" s="93">
        <f t="shared" si="8"/>
        <v>510</v>
      </c>
      <c r="D87" s="94">
        <f t="shared" si="8"/>
        <v>495</v>
      </c>
      <c r="E87" s="121"/>
      <c r="F87" s="67"/>
      <c r="G87" s="67"/>
      <c r="H87" s="67"/>
      <c r="I87" s="67"/>
      <c r="J87" s="67"/>
      <c r="K87" s="67"/>
      <c r="L87" s="67"/>
    </row>
    <row r="88" spans="1:12" ht="24" x14ac:dyDescent="0.25">
      <c r="A88" s="95">
        <v>12</v>
      </c>
      <c r="B88" s="96" t="s">
        <v>111</v>
      </c>
      <c r="C88" s="93">
        <f t="shared" si="8"/>
        <v>210</v>
      </c>
      <c r="D88" s="94">
        <f t="shared" si="8"/>
        <v>261</v>
      </c>
      <c r="E88" s="121"/>
      <c r="F88" s="67"/>
      <c r="G88" s="67"/>
      <c r="H88" s="67"/>
      <c r="I88" s="67"/>
      <c r="J88" s="67"/>
      <c r="K88" s="67"/>
      <c r="L88" s="67"/>
    </row>
    <row r="89" spans="1:12" x14ac:dyDescent="0.25">
      <c r="A89" s="95">
        <v>13</v>
      </c>
      <c r="B89" s="97" t="s">
        <v>112</v>
      </c>
      <c r="C89" s="93">
        <f t="shared" si="8"/>
        <v>900</v>
      </c>
      <c r="D89" s="94">
        <f t="shared" si="8"/>
        <v>910</v>
      </c>
      <c r="E89" s="121"/>
      <c r="F89" s="67"/>
      <c r="G89" s="67"/>
      <c r="H89" s="67"/>
      <c r="I89" s="67"/>
      <c r="J89" s="67"/>
      <c r="K89" s="67"/>
      <c r="L89" s="67"/>
    </row>
    <row r="90" spans="1:12" x14ac:dyDescent="0.25">
      <c r="A90" s="95">
        <v>14</v>
      </c>
      <c r="B90" s="97" t="s">
        <v>113</v>
      </c>
      <c r="C90" s="93">
        <f t="shared" si="8"/>
        <v>26</v>
      </c>
      <c r="D90" s="94">
        <f t="shared" si="8"/>
        <v>33</v>
      </c>
      <c r="E90" s="121"/>
      <c r="F90" s="67"/>
      <c r="G90" s="67"/>
      <c r="H90" s="67"/>
      <c r="I90" s="67"/>
      <c r="J90" s="67"/>
      <c r="K90" s="67"/>
      <c r="L90" s="67"/>
    </row>
    <row r="91" spans="1:12" x14ac:dyDescent="0.25">
      <c r="A91" s="95">
        <v>15</v>
      </c>
      <c r="B91" s="97" t="s">
        <v>114</v>
      </c>
      <c r="C91" s="93">
        <f>+K27+K48+K69</f>
        <v>465</v>
      </c>
      <c r="D91" s="94">
        <f>+L27+L48+L69</f>
        <v>670</v>
      </c>
      <c r="E91" s="121"/>
      <c r="F91" s="67"/>
      <c r="G91" s="67"/>
      <c r="H91" s="67"/>
      <c r="I91" s="67"/>
      <c r="J91" s="67"/>
      <c r="K91" s="67"/>
      <c r="L91" s="67"/>
    </row>
    <row r="92" spans="1:12" ht="15.75" thickBot="1" x14ac:dyDescent="0.3">
      <c r="A92" s="95">
        <v>16</v>
      </c>
      <c r="B92" s="97" t="s">
        <v>174</v>
      </c>
      <c r="C92" s="93">
        <f>+K28+K49+K70</f>
        <v>100</v>
      </c>
      <c r="D92" s="94">
        <f>+L28+L49+L70</f>
        <v>29</v>
      </c>
      <c r="E92" s="121"/>
      <c r="F92" s="67"/>
      <c r="G92" s="67"/>
      <c r="H92" s="67"/>
      <c r="I92" s="67"/>
      <c r="J92" s="67"/>
      <c r="K92" s="67"/>
      <c r="L92" s="67"/>
    </row>
    <row r="93" spans="1:12" ht="15.75" thickBot="1" x14ac:dyDescent="0.3">
      <c r="A93" s="385" t="s">
        <v>115</v>
      </c>
      <c r="B93" s="386"/>
      <c r="C93" s="101">
        <f>SUM(C77:C92)</f>
        <v>32762</v>
      </c>
      <c r="D93" s="102">
        <f>SUM(D77:D92)</f>
        <v>34608</v>
      </c>
      <c r="E93" s="67"/>
      <c r="F93" s="67"/>
      <c r="G93" s="67"/>
      <c r="H93" s="67"/>
      <c r="I93" s="67"/>
      <c r="J93" s="67"/>
      <c r="K93" s="67"/>
      <c r="L93" s="67"/>
    </row>
    <row r="94" spans="1:12" x14ac:dyDescent="0.25">
      <c r="A94" s="99"/>
      <c r="B94" s="99"/>
      <c r="C94" s="70"/>
      <c r="D94" s="67"/>
      <c r="E94" s="67"/>
      <c r="F94" s="67"/>
      <c r="G94" s="67"/>
      <c r="H94" s="67"/>
      <c r="I94" s="67"/>
      <c r="J94" s="67"/>
      <c r="K94" s="67"/>
      <c r="L94" s="67"/>
    </row>
    <row r="95" spans="1:12" x14ac:dyDescent="0.25">
      <c r="A95" s="99"/>
      <c r="B95" s="99"/>
      <c r="C95" s="70"/>
      <c r="D95" s="67"/>
      <c r="E95" s="67"/>
      <c r="F95" s="67"/>
      <c r="G95" s="67"/>
      <c r="H95" s="67"/>
      <c r="I95" s="67"/>
      <c r="J95" s="67"/>
      <c r="K95" s="67"/>
      <c r="L95" s="67"/>
    </row>
    <row r="96" spans="1:12" x14ac:dyDescent="0.25">
      <c r="A96" s="99"/>
      <c r="B96" s="99"/>
      <c r="C96" s="70"/>
      <c r="D96" s="67"/>
      <c r="E96" s="67"/>
      <c r="F96" s="67"/>
      <c r="G96" s="67"/>
      <c r="H96" s="67"/>
      <c r="I96" s="67"/>
      <c r="J96" s="67"/>
      <c r="K96" s="67"/>
      <c r="L96" s="67"/>
    </row>
    <row r="97" spans="1:12" x14ac:dyDescent="0.25">
      <c r="A97" s="99"/>
      <c r="B97" s="99"/>
      <c r="C97" s="70"/>
      <c r="D97" s="67"/>
      <c r="E97" s="67"/>
      <c r="F97" s="67"/>
      <c r="G97" s="67"/>
      <c r="H97" s="67"/>
      <c r="I97" s="67"/>
      <c r="J97" s="67"/>
      <c r="K97" s="67"/>
      <c r="L97" s="67"/>
    </row>
    <row r="98" spans="1:12" x14ac:dyDescent="0.25">
      <c r="A98" s="99"/>
      <c r="B98" s="99"/>
      <c r="C98" s="70"/>
      <c r="D98" s="67"/>
      <c r="E98" s="67"/>
      <c r="F98" s="67"/>
      <c r="G98" s="67"/>
      <c r="H98" s="67"/>
      <c r="I98" s="67"/>
      <c r="J98" s="67"/>
      <c r="K98" s="67"/>
      <c r="L98" s="67"/>
    </row>
    <row r="99" spans="1:12" x14ac:dyDescent="0.25">
      <c r="A99" s="99"/>
      <c r="B99" s="99"/>
      <c r="C99" s="70"/>
      <c r="D99" s="67"/>
      <c r="E99" s="67"/>
      <c r="F99" s="67"/>
      <c r="G99" s="67"/>
      <c r="H99" s="67"/>
      <c r="I99" s="67"/>
      <c r="J99" s="67"/>
      <c r="K99" s="67"/>
      <c r="L99" s="67"/>
    </row>
    <row r="100" spans="1:12" x14ac:dyDescent="0.25">
      <c r="A100" s="99"/>
      <c r="B100" s="99"/>
      <c r="C100" s="70"/>
      <c r="D100" s="67"/>
      <c r="E100" s="67"/>
      <c r="F100" s="67"/>
      <c r="G100" s="67"/>
      <c r="H100" s="67"/>
      <c r="I100" s="67"/>
      <c r="J100" s="67"/>
      <c r="K100" s="67"/>
      <c r="L100" s="67"/>
    </row>
    <row r="101" spans="1:12" x14ac:dyDescent="0.25">
      <c r="A101" s="99"/>
      <c r="B101" s="99"/>
      <c r="C101" s="70"/>
      <c r="D101" s="67"/>
      <c r="E101" s="67"/>
      <c r="F101" s="67"/>
      <c r="G101" s="67"/>
      <c r="H101" s="67"/>
      <c r="I101" s="67"/>
      <c r="J101" s="67"/>
      <c r="K101" s="67"/>
      <c r="L101" s="67"/>
    </row>
    <row r="102" spans="1:12" x14ac:dyDescent="0.25">
      <c r="A102" s="99"/>
      <c r="B102" s="99"/>
      <c r="C102" s="70"/>
      <c r="D102" s="67"/>
      <c r="E102" s="67"/>
      <c r="F102" s="67"/>
      <c r="G102" s="67"/>
      <c r="H102" s="67"/>
      <c r="I102" s="67"/>
      <c r="J102" s="67"/>
      <c r="K102" s="67"/>
      <c r="L102" s="67"/>
    </row>
    <row r="103" spans="1:12" x14ac:dyDescent="0.25">
      <c r="A103" s="99"/>
      <c r="B103" s="99"/>
      <c r="C103" s="70"/>
      <c r="D103" s="67"/>
      <c r="E103" s="67"/>
      <c r="F103" s="67"/>
      <c r="G103" s="67"/>
      <c r="H103" s="67"/>
      <c r="I103" s="67"/>
      <c r="J103" s="67"/>
      <c r="K103" s="67"/>
      <c r="L103" s="67"/>
    </row>
    <row r="104" spans="1:12" x14ac:dyDescent="0.25">
      <c r="A104" s="99"/>
      <c r="B104" s="99"/>
      <c r="C104" s="70"/>
      <c r="D104" s="67"/>
      <c r="E104" s="67"/>
      <c r="F104" s="67"/>
      <c r="G104" s="67"/>
      <c r="H104" s="67"/>
      <c r="I104" s="67"/>
      <c r="J104" s="67"/>
      <c r="K104" s="67"/>
      <c r="L104" s="67"/>
    </row>
    <row r="105" spans="1:12" x14ac:dyDescent="0.25">
      <c r="A105" s="99"/>
      <c r="B105" s="99"/>
      <c r="C105" s="70"/>
      <c r="D105" s="67"/>
      <c r="E105" s="67"/>
      <c r="F105" s="67"/>
      <c r="G105" s="67"/>
      <c r="H105" s="67"/>
      <c r="I105" s="67"/>
      <c r="J105" s="67"/>
      <c r="K105" s="67"/>
      <c r="L105" s="67"/>
    </row>
    <row r="106" spans="1:12" x14ac:dyDescent="0.25">
      <c r="A106" s="99"/>
      <c r="B106" s="99"/>
      <c r="C106" s="70"/>
      <c r="D106" s="67"/>
      <c r="E106" s="67"/>
      <c r="F106" s="67"/>
      <c r="G106" s="67"/>
      <c r="H106" s="67"/>
      <c r="I106" s="67"/>
      <c r="J106" s="67"/>
      <c r="K106" s="67"/>
      <c r="L106" s="67"/>
    </row>
    <row r="107" spans="1:12" x14ac:dyDescent="0.25">
      <c r="A107" s="99"/>
      <c r="B107" s="99"/>
      <c r="C107" s="70"/>
      <c r="D107" s="67"/>
      <c r="E107" s="67"/>
      <c r="F107" s="67"/>
      <c r="G107" s="67"/>
      <c r="H107" s="67"/>
      <c r="I107" s="67"/>
      <c r="J107" s="67"/>
      <c r="K107" s="67"/>
      <c r="L107" s="67"/>
    </row>
    <row r="108" spans="1:12" x14ac:dyDescent="0.25">
      <c r="A108" s="99"/>
      <c r="B108" s="99"/>
      <c r="C108" s="70"/>
      <c r="D108" s="67"/>
      <c r="E108" s="67"/>
      <c r="F108" s="67"/>
      <c r="G108" s="67"/>
      <c r="H108" s="67"/>
      <c r="I108" s="67"/>
      <c r="J108" s="67"/>
      <c r="K108" s="67"/>
      <c r="L108" s="67"/>
    </row>
    <row r="109" spans="1:12" x14ac:dyDescent="0.25">
      <c r="A109" s="99"/>
      <c r="B109" s="99"/>
      <c r="C109" s="70"/>
      <c r="D109" s="67"/>
      <c r="E109" s="67"/>
      <c r="F109" s="67"/>
      <c r="G109" s="67"/>
      <c r="H109" s="67"/>
      <c r="I109" s="67"/>
      <c r="J109" s="67"/>
      <c r="K109" s="67"/>
      <c r="L109" s="67"/>
    </row>
    <row r="110" spans="1:12" x14ac:dyDescent="0.25">
      <c r="A110" s="99"/>
      <c r="B110" s="99"/>
      <c r="C110" s="70"/>
      <c r="D110" s="67"/>
      <c r="E110" s="67"/>
      <c r="F110" s="67"/>
      <c r="G110" s="67"/>
      <c r="H110" s="67"/>
      <c r="I110" s="67"/>
      <c r="J110" s="67"/>
      <c r="K110" s="67"/>
      <c r="L110" s="67"/>
    </row>
    <row r="111" spans="1:12" x14ac:dyDescent="0.25">
      <c r="A111" s="99"/>
      <c r="B111" s="99"/>
      <c r="C111" s="70"/>
      <c r="D111" s="67"/>
      <c r="E111" s="67"/>
      <c r="F111" s="67"/>
      <c r="G111" s="67"/>
      <c r="H111" s="67"/>
      <c r="I111" s="67"/>
      <c r="J111" s="67"/>
      <c r="K111" s="67"/>
      <c r="L111" s="67"/>
    </row>
    <row r="112" spans="1:12" x14ac:dyDescent="0.25">
      <c r="A112" s="99"/>
      <c r="B112" s="99"/>
      <c r="C112" s="70"/>
      <c r="D112" s="67"/>
      <c r="E112" s="67"/>
      <c r="F112" s="67"/>
      <c r="G112" s="67"/>
      <c r="H112" s="67"/>
      <c r="I112" s="67"/>
      <c r="J112" s="67"/>
      <c r="K112" s="67"/>
      <c r="L112" s="67"/>
    </row>
    <row r="113" spans="1:12" x14ac:dyDescent="0.25">
      <c r="A113" s="99"/>
      <c r="B113" s="99"/>
      <c r="C113" s="70"/>
      <c r="D113" s="67"/>
      <c r="E113" s="67"/>
      <c r="F113" s="67"/>
      <c r="G113" s="67"/>
      <c r="H113" s="67"/>
      <c r="I113" s="67"/>
      <c r="J113" s="67"/>
      <c r="K113" s="67"/>
      <c r="L113" s="67"/>
    </row>
    <row r="114" spans="1:12" x14ac:dyDescent="0.25">
      <c r="A114" s="99"/>
      <c r="B114" s="99"/>
      <c r="C114" s="70"/>
      <c r="D114" s="67"/>
      <c r="E114" s="67"/>
      <c r="F114" s="67"/>
      <c r="G114" s="67"/>
      <c r="H114" s="67"/>
      <c r="I114" s="67"/>
      <c r="J114" s="67"/>
      <c r="K114" s="67"/>
      <c r="L114" s="67"/>
    </row>
    <row r="115" spans="1:12" x14ac:dyDescent="0.25">
      <c r="A115" s="99"/>
      <c r="B115" s="99"/>
      <c r="C115" s="70"/>
      <c r="D115" s="67"/>
      <c r="E115" s="67"/>
      <c r="F115" s="67"/>
      <c r="G115" s="67"/>
      <c r="H115" s="67"/>
      <c r="I115" s="67"/>
      <c r="J115" s="67"/>
      <c r="K115" s="67"/>
      <c r="L115" s="67"/>
    </row>
    <row r="117" spans="1:12" x14ac:dyDescent="0.25">
      <c r="B117" s="46" t="s">
        <v>53</v>
      </c>
      <c r="C117" s="133" t="s">
        <v>79</v>
      </c>
      <c r="D117" s="133"/>
      <c r="E117" s="133"/>
      <c r="F117" s="28" t="s">
        <v>116</v>
      </c>
      <c r="H117" t="s">
        <v>120</v>
      </c>
    </row>
    <row r="118" spans="1:12" ht="15" customHeight="1" x14ac:dyDescent="0.25">
      <c r="C118" s="349" t="s">
        <v>117</v>
      </c>
      <c r="D118" s="349"/>
      <c r="E118" s="349"/>
      <c r="F118" s="28"/>
      <c r="G118" s="28"/>
      <c r="H118" s="28" t="s">
        <v>178</v>
      </c>
      <c r="I118" s="28"/>
      <c r="J118" s="28"/>
      <c r="K118" s="28"/>
    </row>
    <row r="119" spans="1:12" ht="15" customHeight="1" x14ac:dyDescent="0.25">
      <c r="C119" s="349" t="s">
        <v>118</v>
      </c>
      <c r="D119" s="349"/>
      <c r="E119" s="349"/>
      <c r="F119" s="28"/>
      <c r="G119" s="28"/>
      <c r="H119" s="28" t="s">
        <v>179</v>
      </c>
      <c r="I119" s="28"/>
      <c r="J119" s="28"/>
      <c r="K119" s="28"/>
    </row>
    <row r="120" spans="1:12" x14ac:dyDescent="0.25">
      <c r="B120" s="46" t="s">
        <v>58</v>
      </c>
      <c r="C120" s="28" t="s">
        <v>214</v>
      </c>
      <c r="G120" s="28"/>
    </row>
  </sheetData>
  <mergeCells count="40">
    <mergeCell ref="B10:L10"/>
    <mergeCell ref="B2:C2"/>
    <mergeCell ref="A4:L4"/>
    <mergeCell ref="A6:L6"/>
    <mergeCell ref="A7:L7"/>
    <mergeCell ref="A8:L8"/>
    <mergeCell ref="K11:L11"/>
    <mergeCell ref="A29:B29"/>
    <mergeCell ref="B31:L31"/>
    <mergeCell ref="A32:A33"/>
    <mergeCell ref="B32:B33"/>
    <mergeCell ref="C32:D32"/>
    <mergeCell ref="E32:F32"/>
    <mergeCell ref="G32:H32"/>
    <mergeCell ref="I32:J32"/>
    <mergeCell ref="K32:L32"/>
    <mergeCell ref="A11:A12"/>
    <mergeCell ref="B11:B12"/>
    <mergeCell ref="C11:D11"/>
    <mergeCell ref="E11:F11"/>
    <mergeCell ref="G11:H11"/>
    <mergeCell ref="I11:J11"/>
    <mergeCell ref="M32:N32"/>
    <mergeCell ref="A50:B50"/>
    <mergeCell ref="B52:L52"/>
    <mergeCell ref="A53:A54"/>
    <mergeCell ref="B53:B54"/>
    <mergeCell ref="C53:D53"/>
    <mergeCell ref="E53:F53"/>
    <mergeCell ref="G53:H53"/>
    <mergeCell ref="I53:J53"/>
    <mergeCell ref="K53:L53"/>
    <mergeCell ref="C118:E118"/>
    <mergeCell ref="C119:E119"/>
    <mergeCell ref="M53:N53"/>
    <mergeCell ref="A71:B71"/>
    <mergeCell ref="A75:A76"/>
    <mergeCell ref="B75:B76"/>
    <mergeCell ref="C75:D75"/>
    <mergeCell ref="A93:B93"/>
  </mergeCells>
  <hyperlinks>
    <hyperlink ref="A8" r:id="rId1"/>
  </hyperlinks>
  <pageMargins left="0" right="0" top="0.15748031496062992" bottom="0.16" header="0" footer="0"/>
  <pageSetup scale="77" orientation="landscape" r:id="rId2"/>
  <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topLeftCell="A28" workbookViewId="0">
      <selection activeCell="A27" sqref="A27"/>
    </sheetView>
  </sheetViews>
  <sheetFormatPr baseColWidth="10" defaultRowHeight="13.5" x14ac:dyDescent="0.25"/>
  <cols>
    <col min="1" max="1" width="5.140625" style="123" customWidth="1"/>
    <col min="2" max="2" width="62.140625" style="103" bestFit="1" customWidth="1"/>
    <col min="3" max="3" width="18.28515625" style="104" bestFit="1" customWidth="1"/>
    <col min="4" max="4" width="14.42578125" style="103" hidden="1" customWidth="1"/>
    <col min="5" max="7" width="15.5703125" style="103" hidden="1" customWidth="1"/>
    <col min="8" max="256" width="11.42578125" style="103"/>
    <col min="257" max="257" width="5.140625" style="103" customWidth="1"/>
    <col min="258" max="258" width="62.140625" style="103" bestFit="1" customWidth="1"/>
    <col min="259" max="259" width="18.28515625" style="103" bestFit="1" customWidth="1"/>
    <col min="260" max="263" width="0" style="103" hidden="1" customWidth="1"/>
    <col min="264" max="512" width="11.42578125" style="103"/>
    <col min="513" max="513" width="5.140625" style="103" customWidth="1"/>
    <col min="514" max="514" width="62.140625" style="103" bestFit="1" customWidth="1"/>
    <col min="515" max="515" width="18.28515625" style="103" bestFit="1" customWidth="1"/>
    <col min="516" max="519" width="0" style="103" hidden="1" customWidth="1"/>
    <col min="520" max="768" width="11.42578125" style="103"/>
    <col min="769" max="769" width="5.140625" style="103" customWidth="1"/>
    <col min="770" max="770" width="62.140625" style="103" bestFit="1" customWidth="1"/>
    <col min="771" max="771" width="18.28515625" style="103" bestFit="1" customWidth="1"/>
    <col min="772" max="775" width="0" style="103" hidden="1" customWidth="1"/>
    <col min="776" max="1024" width="11.42578125" style="103"/>
    <col min="1025" max="1025" width="5.140625" style="103" customWidth="1"/>
    <col min="1026" max="1026" width="62.140625" style="103" bestFit="1" customWidth="1"/>
    <col min="1027" max="1027" width="18.28515625" style="103" bestFit="1" customWidth="1"/>
    <col min="1028" max="1031" width="0" style="103" hidden="1" customWidth="1"/>
    <col min="1032" max="1280" width="11.42578125" style="103"/>
    <col min="1281" max="1281" width="5.140625" style="103" customWidth="1"/>
    <col min="1282" max="1282" width="62.140625" style="103" bestFit="1" customWidth="1"/>
    <col min="1283" max="1283" width="18.28515625" style="103" bestFit="1" customWidth="1"/>
    <col min="1284" max="1287" width="0" style="103" hidden="1" customWidth="1"/>
    <col min="1288" max="1536" width="11.42578125" style="103"/>
    <col min="1537" max="1537" width="5.140625" style="103" customWidth="1"/>
    <col min="1538" max="1538" width="62.140625" style="103" bestFit="1" customWidth="1"/>
    <col min="1539" max="1539" width="18.28515625" style="103" bestFit="1" customWidth="1"/>
    <col min="1540" max="1543" width="0" style="103" hidden="1" customWidth="1"/>
    <col min="1544" max="1792" width="11.42578125" style="103"/>
    <col min="1793" max="1793" width="5.140625" style="103" customWidth="1"/>
    <col min="1794" max="1794" width="62.140625" style="103" bestFit="1" customWidth="1"/>
    <col min="1795" max="1795" width="18.28515625" style="103" bestFit="1" customWidth="1"/>
    <col min="1796" max="1799" width="0" style="103" hidden="1" customWidth="1"/>
    <col min="1800" max="2048" width="11.42578125" style="103"/>
    <col min="2049" max="2049" width="5.140625" style="103" customWidth="1"/>
    <col min="2050" max="2050" width="62.140625" style="103" bestFit="1" customWidth="1"/>
    <col min="2051" max="2051" width="18.28515625" style="103" bestFit="1" customWidth="1"/>
    <col min="2052" max="2055" width="0" style="103" hidden="1" customWidth="1"/>
    <col min="2056" max="2304" width="11.42578125" style="103"/>
    <col min="2305" max="2305" width="5.140625" style="103" customWidth="1"/>
    <col min="2306" max="2306" width="62.140625" style="103" bestFit="1" customWidth="1"/>
    <col min="2307" max="2307" width="18.28515625" style="103" bestFit="1" customWidth="1"/>
    <col min="2308" max="2311" width="0" style="103" hidden="1" customWidth="1"/>
    <col min="2312" max="2560" width="11.42578125" style="103"/>
    <col min="2561" max="2561" width="5.140625" style="103" customWidth="1"/>
    <col min="2562" max="2562" width="62.140625" style="103" bestFit="1" customWidth="1"/>
    <col min="2563" max="2563" width="18.28515625" style="103" bestFit="1" customWidth="1"/>
    <col min="2564" max="2567" width="0" style="103" hidden="1" customWidth="1"/>
    <col min="2568" max="2816" width="11.42578125" style="103"/>
    <col min="2817" max="2817" width="5.140625" style="103" customWidth="1"/>
    <col min="2818" max="2818" width="62.140625" style="103" bestFit="1" customWidth="1"/>
    <col min="2819" max="2819" width="18.28515625" style="103" bestFit="1" customWidth="1"/>
    <col min="2820" max="2823" width="0" style="103" hidden="1" customWidth="1"/>
    <col min="2824" max="3072" width="11.42578125" style="103"/>
    <col min="3073" max="3073" width="5.140625" style="103" customWidth="1"/>
    <col min="3074" max="3074" width="62.140625" style="103" bestFit="1" customWidth="1"/>
    <col min="3075" max="3075" width="18.28515625" style="103" bestFit="1" customWidth="1"/>
    <col min="3076" max="3079" width="0" style="103" hidden="1" customWidth="1"/>
    <col min="3080" max="3328" width="11.42578125" style="103"/>
    <col min="3329" max="3329" width="5.140625" style="103" customWidth="1"/>
    <col min="3330" max="3330" width="62.140625" style="103" bestFit="1" customWidth="1"/>
    <col min="3331" max="3331" width="18.28515625" style="103" bestFit="1" customWidth="1"/>
    <col min="3332" max="3335" width="0" style="103" hidden="1" customWidth="1"/>
    <col min="3336" max="3584" width="11.42578125" style="103"/>
    <col min="3585" max="3585" width="5.140625" style="103" customWidth="1"/>
    <col min="3586" max="3586" width="62.140625" style="103" bestFit="1" customWidth="1"/>
    <col min="3587" max="3587" width="18.28515625" style="103" bestFit="1" customWidth="1"/>
    <col min="3588" max="3591" width="0" style="103" hidden="1" customWidth="1"/>
    <col min="3592" max="3840" width="11.42578125" style="103"/>
    <col min="3841" max="3841" width="5.140625" style="103" customWidth="1"/>
    <col min="3842" max="3842" width="62.140625" style="103" bestFit="1" customWidth="1"/>
    <col min="3843" max="3843" width="18.28515625" style="103" bestFit="1" customWidth="1"/>
    <col min="3844" max="3847" width="0" style="103" hidden="1" customWidth="1"/>
    <col min="3848" max="4096" width="11.42578125" style="103"/>
    <col min="4097" max="4097" width="5.140625" style="103" customWidth="1"/>
    <col min="4098" max="4098" width="62.140625" style="103" bestFit="1" customWidth="1"/>
    <col min="4099" max="4099" width="18.28515625" style="103" bestFit="1" customWidth="1"/>
    <col min="4100" max="4103" width="0" style="103" hidden="1" customWidth="1"/>
    <col min="4104" max="4352" width="11.42578125" style="103"/>
    <col min="4353" max="4353" width="5.140625" style="103" customWidth="1"/>
    <col min="4354" max="4354" width="62.140625" style="103" bestFit="1" customWidth="1"/>
    <col min="4355" max="4355" width="18.28515625" style="103" bestFit="1" customWidth="1"/>
    <col min="4356" max="4359" width="0" style="103" hidden="1" customWidth="1"/>
    <col min="4360" max="4608" width="11.42578125" style="103"/>
    <col min="4609" max="4609" width="5.140625" style="103" customWidth="1"/>
    <col min="4610" max="4610" width="62.140625" style="103" bestFit="1" customWidth="1"/>
    <col min="4611" max="4611" width="18.28515625" style="103" bestFit="1" customWidth="1"/>
    <col min="4612" max="4615" width="0" style="103" hidden="1" customWidth="1"/>
    <col min="4616" max="4864" width="11.42578125" style="103"/>
    <col min="4865" max="4865" width="5.140625" style="103" customWidth="1"/>
    <col min="4866" max="4866" width="62.140625" style="103" bestFit="1" customWidth="1"/>
    <col min="4867" max="4867" width="18.28515625" style="103" bestFit="1" customWidth="1"/>
    <col min="4868" max="4871" width="0" style="103" hidden="1" customWidth="1"/>
    <col min="4872" max="5120" width="11.42578125" style="103"/>
    <col min="5121" max="5121" width="5.140625" style="103" customWidth="1"/>
    <col min="5122" max="5122" width="62.140625" style="103" bestFit="1" customWidth="1"/>
    <col min="5123" max="5123" width="18.28515625" style="103" bestFit="1" customWidth="1"/>
    <col min="5124" max="5127" width="0" style="103" hidden="1" customWidth="1"/>
    <col min="5128" max="5376" width="11.42578125" style="103"/>
    <col min="5377" max="5377" width="5.140625" style="103" customWidth="1"/>
    <col min="5378" max="5378" width="62.140625" style="103" bestFit="1" customWidth="1"/>
    <col min="5379" max="5379" width="18.28515625" style="103" bestFit="1" customWidth="1"/>
    <col min="5380" max="5383" width="0" style="103" hidden="1" customWidth="1"/>
    <col min="5384" max="5632" width="11.42578125" style="103"/>
    <col min="5633" max="5633" width="5.140625" style="103" customWidth="1"/>
    <col min="5634" max="5634" width="62.140625" style="103" bestFit="1" customWidth="1"/>
    <col min="5635" max="5635" width="18.28515625" style="103" bestFit="1" customWidth="1"/>
    <col min="5636" max="5639" width="0" style="103" hidden="1" customWidth="1"/>
    <col min="5640" max="5888" width="11.42578125" style="103"/>
    <col min="5889" max="5889" width="5.140625" style="103" customWidth="1"/>
    <col min="5890" max="5890" width="62.140625" style="103" bestFit="1" customWidth="1"/>
    <col min="5891" max="5891" width="18.28515625" style="103" bestFit="1" customWidth="1"/>
    <col min="5892" max="5895" width="0" style="103" hidden="1" customWidth="1"/>
    <col min="5896" max="6144" width="11.42578125" style="103"/>
    <col min="6145" max="6145" width="5.140625" style="103" customWidth="1"/>
    <col min="6146" max="6146" width="62.140625" style="103" bestFit="1" customWidth="1"/>
    <col min="6147" max="6147" width="18.28515625" style="103" bestFit="1" customWidth="1"/>
    <col min="6148" max="6151" width="0" style="103" hidden="1" customWidth="1"/>
    <col min="6152" max="6400" width="11.42578125" style="103"/>
    <col min="6401" max="6401" width="5.140625" style="103" customWidth="1"/>
    <col min="6402" max="6402" width="62.140625" style="103" bestFit="1" customWidth="1"/>
    <col min="6403" max="6403" width="18.28515625" style="103" bestFit="1" customWidth="1"/>
    <col min="6404" max="6407" width="0" style="103" hidden="1" customWidth="1"/>
    <col min="6408" max="6656" width="11.42578125" style="103"/>
    <col min="6657" max="6657" width="5.140625" style="103" customWidth="1"/>
    <col min="6658" max="6658" width="62.140625" style="103" bestFit="1" customWidth="1"/>
    <col min="6659" max="6659" width="18.28515625" style="103" bestFit="1" customWidth="1"/>
    <col min="6660" max="6663" width="0" style="103" hidden="1" customWidth="1"/>
    <col min="6664" max="6912" width="11.42578125" style="103"/>
    <col min="6913" max="6913" width="5.140625" style="103" customWidth="1"/>
    <col min="6914" max="6914" width="62.140625" style="103" bestFit="1" customWidth="1"/>
    <col min="6915" max="6915" width="18.28515625" style="103" bestFit="1" customWidth="1"/>
    <col min="6916" max="6919" width="0" style="103" hidden="1" customWidth="1"/>
    <col min="6920" max="7168" width="11.42578125" style="103"/>
    <col min="7169" max="7169" width="5.140625" style="103" customWidth="1"/>
    <col min="7170" max="7170" width="62.140625" style="103" bestFit="1" customWidth="1"/>
    <col min="7171" max="7171" width="18.28515625" style="103" bestFit="1" customWidth="1"/>
    <col min="7172" max="7175" width="0" style="103" hidden="1" customWidth="1"/>
    <col min="7176" max="7424" width="11.42578125" style="103"/>
    <col min="7425" max="7425" width="5.140625" style="103" customWidth="1"/>
    <col min="7426" max="7426" width="62.140625" style="103" bestFit="1" customWidth="1"/>
    <col min="7427" max="7427" width="18.28515625" style="103" bestFit="1" customWidth="1"/>
    <col min="7428" max="7431" width="0" style="103" hidden="1" customWidth="1"/>
    <col min="7432" max="7680" width="11.42578125" style="103"/>
    <col min="7681" max="7681" width="5.140625" style="103" customWidth="1"/>
    <col min="7682" max="7682" width="62.140625" style="103" bestFit="1" customWidth="1"/>
    <col min="7683" max="7683" width="18.28515625" style="103" bestFit="1" customWidth="1"/>
    <col min="7684" max="7687" width="0" style="103" hidden="1" customWidth="1"/>
    <col min="7688" max="7936" width="11.42578125" style="103"/>
    <col min="7937" max="7937" width="5.140625" style="103" customWidth="1"/>
    <col min="7938" max="7938" width="62.140625" style="103" bestFit="1" customWidth="1"/>
    <col min="7939" max="7939" width="18.28515625" style="103" bestFit="1" customWidth="1"/>
    <col min="7940" max="7943" width="0" style="103" hidden="1" customWidth="1"/>
    <col min="7944" max="8192" width="11.42578125" style="103"/>
    <col min="8193" max="8193" width="5.140625" style="103" customWidth="1"/>
    <col min="8194" max="8194" width="62.140625" style="103" bestFit="1" customWidth="1"/>
    <col min="8195" max="8195" width="18.28515625" style="103" bestFit="1" customWidth="1"/>
    <col min="8196" max="8199" width="0" style="103" hidden="1" customWidth="1"/>
    <col min="8200" max="8448" width="11.42578125" style="103"/>
    <col min="8449" max="8449" width="5.140625" style="103" customWidth="1"/>
    <col min="8450" max="8450" width="62.140625" style="103" bestFit="1" customWidth="1"/>
    <col min="8451" max="8451" width="18.28515625" style="103" bestFit="1" customWidth="1"/>
    <col min="8452" max="8455" width="0" style="103" hidden="1" customWidth="1"/>
    <col min="8456" max="8704" width="11.42578125" style="103"/>
    <col min="8705" max="8705" width="5.140625" style="103" customWidth="1"/>
    <col min="8706" max="8706" width="62.140625" style="103" bestFit="1" customWidth="1"/>
    <col min="8707" max="8707" width="18.28515625" style="103" bestFit="1" customWidth="1"/>
    <col min="8708" max="8711" width="0" style="103" hidden="1" customWidth="1"/>
    <col min="8712" max="8960" width="11.42578125" style="103"/>
    <col min="8961" max="8961" width="5.140625" style="103" customWidth="1"/>
    <col min="8962" max="8962" width="62.140625" style="103" bestFit="1" customWidth="1"/>
    <col min="8963" max="8963" width="18.28515625" style="103" bestFit="1" customWidth="1"/>
    <col min="8964" max="8967" width="0" style="103" hidden="1" customWidth="1"/>
    <col min="8968" max="9216" width="11.42578125" style="103"/>
    <col min="9217" max="9217" width="5.140625" style="103" customWidth="1"/>
    <col min="9218" max="9218" width="62.140625" style="103" bestFit="1" customWidth="1"/>
    <col min="9219" max="9219" width="18.28515625" style="103" bestFit="1" customWidth="1"/>
    <col min="9220" max="9223" width="0" style="103" hidden="1" customWidth="1"/>
    <col min="9224" max="9472" width="11.42578125" style="103"/>
    <col min="9473" max="9473" width="5.140625" style="103" customWidth="1"/>
    <col min="9474" max="9474" width="62.140625" style="103" bestFit="1" customWidth="1"/>
    <col min="9475" max="9475" width="18.28515625" style="103" bestFit="1" customWidth="1"/>
    <col min="9476" max="9479" width="0" style="103" hidden="1" customWidth="1"/>
    <col min="9480" max="9728" width="11.42578125" style="103"/>
    <col min="9729" max="9729" width="5.140625" style="103" customWidth="1"/>
    <col min="9730" max="9730" width="62.140625" style="103" bestFit="1" customWidth="1"/>
    <col min="9731" max="9731" width="18.28515625" style="103" bestFit="1" customWidth="1"/>
    <col min="9732" max="9735" width="0" style="103" hidden="1" customWidth="1"/>
    <col min="9736" max="9984" width="11.42578125" style="103"/>
    <col min="9985" max="9985" width="5.140625" style="103" customWidth="1"/>
    <col min="9986" max="9986" width="62.140625" style="103" bestFit="1" customWidth="1"/>
    <col min="9987" max="9987" width="18.28515625" style="103" bestFit="1" customWidth="1"/>
    <col min="9988" max="9991" width="0" style="103" hidden="1" customWidth="1"/>
    <col min="9992" max="10240" width="11.42578125" style="103"/>
    <col min="10241" max="10241" width="5.140625" style="103" customWidth="1"/>
    <col min="10242" max="10242" width="62.140625" style="103" bestFit="1" customWidth="1"/>
    <col min="10243" max="10243" width="18.28515625" style="103" bestFit="1" customWidth="1"/>
    <col min="10244" max="10247" width="0" style="103" hidden="1" customWidth="1"/>
    <col min="10248" max="10496" width="11.42578125" style="103"/>
    <col min="10497" max="10497" width="5.140625" style="103" customWidth="1"/>
    <col min="10498" max="10498" width="62.140625" style="103" bestFit="1" customWidth="1"/>
    <col min="10499" max="10499" width="18.28515625" style="103" bestFit="1" customWidth="1"/>
    <col min="10500" max="10503" width="0" style="103" hidden="1" customWidth="1"/>
    <col min="10504" max="10752" width="11.42578125" style="103"/>
    <col min="10753" max="10753" width="5.140625" style="103" customWidth="1"/>
    <col min="10754" max="10754" width="62.140625" style="103" bestFit="1" customWidth="1"/>
    <col min="10755" max="10755" width="18.28515625" style="103" bestFit="1" customWidth="1"/>
    <col min="10756" max="10759" width="0" style="103" hidden="1" customWidth="1"/>
    <col min="10760" max="11008" width="11.42578125" style="103"/>
    <col min="11009" max="11009" width="5.140625" style="103" customWidth="1"/>
    <col min="11010" max="11010" width="62.140625" style="103" bestFit="1" customWidth="1"/>
    <col min="11011" max="11011" width="18.28515625" style="103" bestFit="1" customWidth="1"/>
    <col min="11012" max="11015" width="0" style="103" hidden="1" customWidth="1"/>
    <col min="11016" max="11264" width="11.42578125" style="103"/>
    <col min="11265" max="11265" width="5.140625" style="103" customWidth="1"/>
    <col min="11266" max="11266" width="62.140625" style="103" bestFit="1" customWidth="1"/>
    <col min="11267" max="11267" width="18.28515625" style="103" bestFit="1" customWidth="1"/>
    <col min="11268" max="11271" width="0" style="103" hidden="1" customWidth="1"/>
    <col min="11272" max="11520" width="11.42578125" style="103"/>
    <col min="11521" max="11521" width="5.140625" style="103" customWidth="1"/>
    <col min="11522" max="11522" width="62.140625" style="103" bestFit="1" customWidth="1"/>
    <col min="11523" max="11523" width="18.28515625" style="103" bestFit="1" customWidth="1"/>
    <col min="11524" max="11527" width="0" style="103" hidden="1" customWidth="1"/>
    <col min="11528" max="11776" width="11.42578125" style="103"/>
    <col min="11777" max="11777" width="5.140625" style="103" customWidth="1"/>
    <col min="11778" max="11778" width="62.140625" style="103" bestFit="1" customWidth="1"/>
    <col min="11779" max="11779" width="18.28515625" style="103" bestFit="1" customWidth="1"/>
    <col min="11780" max="11783" width="0" style="103" hidden="1" customWidth="1"/>
    <col min="11784" max="12032" width="11.42578125" style="103"/>
    <col min="12033" max="12033" width="5.140625" style="103" customWidth="1"/>
    <col min="12034" max="12034" width="62.140625" style="103" bestFit="1" customWidth="1"/>
    <col min="12035" max="12035" width="18.28515625" style="103" bestFit="1" customWidth="1"/>
    <col min="12036" max="12039" width="0" style="103" hidden="1" customWidth="1"/>
    <col min="12040" max="12288" width="11.42578125" style="103"/>
    <col min="12289" max="12289" width="5.140625" style="103" customWidth="1"/>
    <col min="12290" max="12290" width="62.140625" style="103" bestFit="1" customWidth="1"/>
    <col min="12291" max="12291" width="18.28515625" style="103" bestFit="1" customWidth="1"/>
    <col min="12292" max="12295" width="0" style="103" hidden="1" customWidth="1"/>
    <col min="12296" max="12544" width="11.42578125" style="103"/>
    <col min="12545" max="12545" width="5.140625" style="103" customWidth="1"/>
    <col min="12546" max="12546" width="62.140625" style="103" bestFit="1" customWidth="1"/>
    <col min="12547" max="12547" width="18.28515625" style="103" bestFit="1" customWidth="1"/>
    <col min="12548" max="12551" width="0" style="103" hidden="1" customWidth="1"/>
    <col min="12552" max="12800" width="11.42578125" style="103"/>
    <col min="12801" max="12801" width="5.140625" style="103" customWidth="1"/>
    <col min="12802" max="12802" width="62.140625" style="103" bestFit="1" customWidth="1"/>
    <col min="12803" max="12803" width="18.28515625" style="103" bestFit="1" customWidth="1"/>
    <col min="12804" max="12807" width="0" style="103" hidden="1" customWidth="1"/>
    <col min="12808" max="13056" width="11.42578125" style="103"/>
    <col min="13057" max="13057" width="5.140625" style="103" customWidth="1"/>
    <col min="13058" max="13058" width="62.140625" style="103" bestFit="1" customWidth="1"/>
    <col min="13059" max="13059" width="18.28515625" style="103" bestFit="1" customWidth="1"/>
    <col min="13060" max="13063" width="0" style="103" hidden="1" customWidth="1"/>
    <col min="13064" max="13312" width="11.42578125" style="103"/>
    <col min="13313" max="13313" width="5.140625" style="103" customWidth="1"/>
    <col min="13314" max="13314" width="62.140625" style="103" bestFit="1" customWidth="1"/>
    <col min="13315" max="13315" width="18.28515625" style="103" bestFit="1" customWidth="1"/>
    <col min="13316" max="13319" width="0" style="103" hidden="1" customWidth="1"/>
    <col min="13320" max="13568" width="11.42578125" style="103"/>
    <col min="13569" max="13569" width="5.140625" style="103" customWidth="1"/>
    <col min="13570" max="13570" width="62.140625" style="103" bestFit="1" customWidth="1"/>
    <col min="13571" max="13571" width="18.28515625" style="103" bestFit="1" customWidth="1"/>
    <col min="13572" max="13575" width="0" style="103" hidden="1" customWidth="1"/>
    <col min="13576" max="13824" width="11.42578125" style="103"/>
    <col min="13825" max="13825" width="5.140625" style="103" customWidth="1"/>
    <col min="13826" max="13826" width="62.140625" style="103" bestFit="1" customWidth="1"/>
    <col min="13827" max="13827" width="18.28515625" style="103" bestFit="1" customWidth="1"/>
    <col min="13828" max="13831" width="0" style="103" hidden="1" customWidth="1"/>
    <col min="13832" max="14080" width="11.42578125" style="103"/>
    <col min="14081" max="14081" width="5.140625" style="103" customWidth="1"/>
    <col min="14082" max="14082" width="62.140625" style="103" bestFit="1" customWidth="1"/>
    <col min="14083" max="14083" width="18.28515625" style="103" bestFit="1" customWidth="1"/>
    <col min="14084" max="14087" width="0" style="103" hidden="1" customWidth="1"/>
    <col min="14088" max="14336" width="11.42578125" style="103"/>
    <col min="14337" max="14337" width="5.140625" style="103" customWidth="1"/>
    <col min="14338" max="14338" width="62.140625" style="103" bestFit="1" customWidth="1"/>
    <col min="14339" max="14339" width="18.28515625" style="103" bestFit="1" customWidth="1"/>
    <col min="14340" max="14343" width="0" style="103" hidden="1" customWidth="1"/>
    <col min="14344" max="14592" width="11.42578125" style="103"/>
    <col min="14593" max="14593" width="5.140625" style="103" customWidth="1"/>
    <col min="14594" max="14594" width="62.140625" style="103" bestFit="1" customWidth="1"/>
    <col min="14595" max="14595" width="18.28515625" style="103" bestFit="1" customWidth="1"/>
    <col min="14596" max="14599" width="0" style="103" hidden="1" customWidth="1"/>
    <col min="14600" max="14848" width="11.42578125" style="103"/>
    <col min="14849" max="14849" width="5.140625" style="103" customWidth="1"/>
    <col min="14850" max="14850" width="62.140625" style="103" bestFit="1" customWidth="1"/>
    <col min="14851" max="14851" width="18.28515625" style="103" bestFit="1" customWidth="1"/>
    <col min="14852" max="14855" width="0" style="103" hidden="1" customWidth="1"/>
    <col min="14856" max="15104" width="11.42578125" style="103"/>
    <col min="15105" max="15105" width="5.140625" style="103" customWidth="1"/>
    <col min="15106" max="15106" width="62.140625" style="103" bestFit="1" customWidth="1"/>
    <col min="15107" max="15107" width="18.28515625" style="103" bestFit="1" customWidth="1"/>
    <col min="15108" max="15111" width="0" style="103" hidden="1" customWidth="1"/>
    <col min="15112" max="15360" width="11.42578125" style="103"/>
    <col min="15361" max="15361" width="5.140625" style="103" customWidth="1"/>
    <col min="15362" max="15362" width="62.140625" style="103" bestFit="1" customWidth="1"/>
    <col min="15363" max="15363" width="18.28515625" style="103" bestFit="1" customWidth="1"/>
    <col min="15364" max="15367" width="0" style="103" hidden="1" customWidth="1"/>
    <col min="15368" max="15616" width="11.42578125" style="103"/>
    <col min="15617" max="15617" width="5.140625" style="103" customWidth="1"/>
    <col min="15618" max="15618" width="62.140625" style="103" bestFit="1" customWidth="1"/>
    <col min="15619" max="15619" width="18.28515625" style="103" bestFit="1" customWidth="1"/>
    <col min="15620" max="15623" width="0" style="103" hidden="1" customWidth="1"/>
    <col min="15624" max="15872" width="11.42578125" style="103"/>
    <col min="15873" max="15873" width="5.140625" style="103" customWidth="1"/>
    <col min="15874" max="15874" width="62.140625" style="103" bestFit="1" customWidth="1"/>
    <col min="15875" max="15875" width="18.28515625" style="103" bestFit="1" customWidth="1"/>
    <col min="15876" max="15879" width="0" style="103" hidden="1" customWidth="1"/>
    <col min="15880" max="16128" width="11.42578125" style="103"/>
    <col min="16129" max="16129" width="5.140625" style="103" customWidth="1"/>
    <col min="16130" max="16130" width="62.140625" style="103" bestFit="1" customWidth="1"/>
    <col min="16131" max="16131" width="18.28515625" style="103" bestFit="1" customWidth="1"/>
    <col min="16132" max="16135" width="0" style="103" hidden="1" customWidth="1"/>
    <col min="16136" max="16384" width="11.42578125" style="103"/>
  </cols>
  <sheetData>
    <row r="1" spans="1:7" s="153" customFormat="1" ht="15" x14ac:dyDescent="0.3">
      <c r="A1" s="393" t="s">
        <v>1</v>
      </c>
      <c r="B1" s="393"/>
      <c r="C1" s="393"/>
      <c r="D1" s="393"/>
      <c r="E1" s="393"/>
      <c r="F1" s="393"/>
      <c r="G1" s="393"/>
    </row>
    <row r="2" spans="1:7" s="153" customFormat="1" ht="15" x14ac:dyDescent="0.3">
      <c r="A2" s="393" t="s">
        <v>121</v>
      </c>
      <c r="B2" s="393"/>
      <c r="C2" s="393"/>
      <c r="D2" s="393"/>
      <c r="E2" s="393"/>
      <c r="F2" s="393"/>
      <c r="G2" s="393"/>
    </row>
    <row r="3" spans="1:7" s="153" customFormat="1" ht="15" x14ac:dyDescent="0.3">
      <c r="A3" s="394" t="s">
        <v>189</v>
      </c>
      <c r="B3" s="394"/>
      <c r="C3" s="394"/>
      <c r="D3" s="394"/>
      <c r="E3" s="394"/>
      <c r="F3" s="394"/>
      <c r="G3" s="394"/>
    </row>
    <row r="4" spans="1:7" s="153" customFormat="1" ht="33.75" customHeight="1" x14ac:dyDescent="0.2">
      <c r="A4" s="395"/>
      <c r="B4" s="395"/>
      <c r="C4" s="177" t="s">
        <v>188</v>
      </c>
      <c r="D4" s="230" t="s">
        <v>129</v>
      </c>
      <c r="E4" s="230" t="s">
        <v>187</v>
      </c>
      <c r="F4" s="230" t="s">
        <v>146</v>
      </c>
      <c r="G4" s="230" t="s">
        <v>185</v>
      </c>
    </row>
    <row r="5" spans="1:7" s="153" customFormat="1" ht="15.75" x14ac:dyDescent="0.25">
      <c r="A5" s="238"/>
      <c r="B5" s="238" t="s">
        <v>122</v>
      </c>
      <c r="C5" s="237">
        <v>80000000</v>
      </c>
      <c r="D5" s="237"/>
      <c r="E5" s="237">
        <f>+C5+D5</f>
        <v>80000000</v>
      </c>
      <c r="F5" s="237">
        <v>0</v>
      </c>
      <c r="G5" s="237">
        <f>+E5-F5</f>
        <v>80000000</v>
      </c>
    </row>
    <row r="6" spans="1:7" s="153" customFormat="1" ht="17.25" thickBot="1" x14ac:dyDescent="0.35">
      <c r="A6" s="236"/>
      <c r="B6" s="235" t="s">
        <v>123</v>
      </c>
      <c r="C6" s="220">
        <f>SUM(C5)</f>
        <v>80000000</v>
      </c>
      <c r="D6" s="220">
        <f>SUM(D5)</f>
        <v>0</v>
      </c>
      <c r="E6" s="220">
        <f>SUM(E5)</f>
        <v>80000000</v>
      </c>
      <c r="F6" s="220">
        <f>SUM(F5)</f>
        <v>0</v>
      </c>
      <c r="G6" s="220">
        <f>SUM(G5)</f>
        <v>80000000</v>
      </c>
    </row>
    <row r="7" spans="1:7" s="153" customFormat="1" ht="16.5" x14ac:dyDescent="0.3">
      <c r="A7" s="234"/>
      <c r="B7" s="233"/>
      <c r="C7" s="232"/>
      <c r="D7" s="231"/>
      <c r="E7" s="231"/>
      <c r="F7" s="231"/>
      <c r="G7" s="231"/>
    </row>
    <row r="8" spans="1:7" s="153" customFormat="1" ht="33.75" customHeight="1" x14ac:dyDescent="0.3">
      <c r="A8" s="396"/>
      <c r="B8" s="396"/>
      <c r="C8" s="177" t="str">
        <f>+C4</f>
        <v>PRESUPUESTO 2023</v>
      </c>
      <c r="D8" s="230" t="s">
        <v>130</v>
      </c>
      <c r="E8" s="230" t="str">
        <f>+E4</f>
        <v>PRESUPUESTO AJUSTADO 2,020</v>
      </c>
      <c r="F8" s="230" t="str">
        <f>+F4</f>
        <v>EJECUTADO</v>
      </c>
      <c r="G8" s="230" t="s">
        <v>185</v>
      </c>
    </row>
    <row r="9" spans="1:7" s="153" customFormat="1" ht="15.75" x14ac:dyDescent="0.25">
      <c r="A9" s="229" t="s">
        <v>124</v>
      </c>
      <c r="B9" s="154" t="s">
        <v>186</v>
      </c>
      <c r="C9" s="128">
        <v>45918607.82</v>
      </c>
      <c r="D9" s="158"/>
      <c r="E9" s="128">
        <f>+C9+D9</f>
        <v>45918607.82</v>
      </c>
      <c r="F9" s="128"/>
      <c r="G9" s="128">
        <f>+E9-F9</f>
        <v>45918607.82</v>
      </c>
    </row>
    <row r="10" spans="1:7" s="153" customFormat="1" ht="16.5" x14ac:dyDescent="0.3">
      <c r="A10" s="224"/>
      <c r="B10" s="155" t="s">
        <v>125</v>
      </c>
      <c r="C10" s="156">
        <f>SUM(C9)</f>
        <v>45918607.82</v>
      </c>
      <c r="D10" s="159">
        <f>SUM(D9)</f>
        <v>0</v>
      </c>
      <c r="E10" s="129">
        <f>SUM(E9)</f>
        <v>45918607.82</v>
      </c>
      <c r="F10" s="156">
        <f>SUM(F9)</f>
        <v>0</v>
      </c>
      <c r="G10" s="156">
        <f>SUM(G9)</f>
        <v>45918607.82</v>
      </c>
    </row>
    <row r="11" spans="1:7" s="153" customFormat="1" ht="16.5" x14ac:dyDescent="0.3">
      <c r="A11" s="228"/>
      <c r="B11" s="155"/>
      <c r="C11" s="156"/>
      <c r="D11" s="157"/>
      <c r="E11" s="157"/>
      <c r="F11" s="157"/>
      <c r="G11" s="157"/>
    </row>
    <row r="12" spans="1:7" s="153" customFormat="1" ht="33.75" customHeight="1" x14ac:dyDescent="0.25">
      <c r="A12" s="227"/>
      <c r="B12" s="227" t="s">
        <v>149</v>
      </c>
      <c r="C12" s="226" t="str">
        <f>+C8</f>
        <v>PRESUPUESTO 2023</v>
      </c>
      <c r="D12" s="225" t="s">
        <v>130</v>
      </c>
      <c r="E12" s="225" t="str">
        <f>+E8</f>
        <v>PRESUPUESTO AJUSTADO 2,020</v>
      </c>
      <c r="F12" s="225" t="str">
        <f>+F8</f>
        <v>EJECUTADO</v>
      </c>
      <c r="G12" s="225" t="s">
        <v>185</v>
      </c>
    </row>
    <row r="13" spans="1:7" s="153" customFormat="1" ht="15.75" x14ac:dyDescent="0.25">
      <c r="A13" s="224">
        <v>111</v>
      </c>
      <c r="B13" s="160" t="s">
        <v>15</v>
      </c>
      <c r="C13" s="161">
        <v>968000</v>
      </c>
      <c r="D13" s="158"/>
      <c r="E13" s="161">
        <f t="shared" ref="E13:E38" si="0">+C13+D13</f>
        <v>968000</v>
      </c>
      <c r="F13" s="161"/>
      <c r="G13" s="161">
        <f t="shared" ref="G13:G38" si="1">+E13-F13</f>
        <v>968000</v>
      </c>
    </row>
    <row r="14" spans="1:7" s="153" customFormat="1" ht="15.75" x14ac:dyDescent="0.25">
      <c r="A14" s="224">
        <v>113</v>
      </c>
      <c r="B14" s="160" t="s">
        <v>16</v>
      </c>
      <c r="C14" s="161">
        <v>127435.66</v>
      </c>
      <c r="D14" s="158"/>
      <c r="E14" s="161">
        <f t="shared" si="0"/>
        <v>127435.66</v>
      </c>
      <c r="F14" s="161"/>
      <c r="G14" s="161">
        <f t="shared" si="1"/>
        <v>127435.66</v>
      </c>
    </row>
    <row r="15" spans="1:7" s="153" customFormat="1" ht="15.75" x14ac:dyDescent="0.25">
      <c r="A15" s="224">
        <v>122</v>
      </c>
      <c r="B15" s="160" t="s">
        <v>17</v>
      </c>
      <c r="C15" s="161">
        <v>68124.37</v>
      </c>
      <c r="D15" s="158"/>
      <c r="E15" s="161">
        <f t="shared" si="0"/>
        <v>68124.37</v>
      </c>
      <c r="F15" s="161"/>
      <c r="G15" s="161">
        <f t="shared" si="1"/>
        <v>68124.37</v>
      </c>
    </row>
    <row r="16" spans="1:7" s="153" customFormat="1" ht="15.75" x14ac:dyDescent="0.25">
      <c r="A16" s="224">
        <v>163</v>
      </c>
      <c r="B16" s="160" t="s">
        <v>18</v>
      </c>
      <c r="C16" s="161">
        <v>1321525</v>
      </c>
      <c r="D16" s="158"/>
      <c r="E16" s="161">
        <f t="shared" si="0"/>
        <v>1321525</v>
      </c>
      <c r="F16" s="161"/>
      <c r="G16" s="161">
        <f t="shared" si="1"/>
        <v>1321525</v>
      </c>
    </row>
    <row r="17" spans="1:7" s="153" customFormat="1" ht="15.75" x14ac:dyDescent="0.25">
      <c r="A17" s="224">
        <v>168</v>
      </c>
      <c r="B17" s="160" t="s">
        <v>184</v>
      </c>
      <c r="C17" s="161">
        <v>1000</v>
      </c>
      <c r="D17" s="158"/>
      <c r="E17" s="161">
        <f t="shared" si="0"/>
        <v>1000</v>
      </c>
      <c r="F17" s="161"/>
      <c r="G17" s="161">
        <f t="shared" si="1"/>
        <v>1000</v>
      </c>
    </row>
    <row r="18" spans="1:7" s="153" customFormat="1" ht="15.75" x14ac:dyDescent="0.25">
      <c r="A18" s="224">
        <v>169</v>
      </c>
      <c r="B18" s="160" t="s">
        <v>126</v>
      </c>
      <c r="C18" s="161">
        <v>43150</v>
      </c>
      <c r="D18" s="158"/>
      <c r="E18" s="161">
        <f t="shared" si="0"/>
        <v>43150</v>
      </c>
      <c r="F18" s="161"/>
      <c r="G18" s="161">
        <f t="shared" si="1"/>
        <v>43150</v>
      </c>
    </row>
    <row r="19" spans="1:7" s="153" customFormat="1" ht="15.75" x14ac:dyDescent="0.25">
      <c r="A19" s="224">
        <v>171</v>
      </c>
      <c r="B19" s="160" t="s">
        <v>183</v>
      </c>
      <c r="C19" s="161">
        <v>43660</v>
      </c>
      <c r="D19" s="158"/>
      <c r="E19" s="161">
        <f t="shared" si="0"/>
        <v>43660</v>
      </c>
      <c r="F19" s="161"/>
      <c r="G19" s="161">
        <f t="shared" si="1"/>
        <v>43660</v>
      </c>
    </row>
    <row r="20" spans="1:7" s="153" customFormat="1" ht="15.75" x14ac:dyDescent="0.25">
      <c r="A20" s="224">
        <v>174</v>
      </c>
      <c r="B20" s="160" t="s">
        <v>19</v>
      </c>
      <c r="C20" s="161">
        <v>116687.92</v>
      </c>
      <c r="D20" s="158"/>
      <c r="E20" s="161">
        <f t="shared" si="0"/>
        <v>116687.92</v>
      </c>
      <c r="F20" s="161"/>
      <c r="G20" s="161">
        <f t="shared" si="1"/>
        <v>116687.92</v>
      </c>
    </row>
    <row r="21" spans="1:7" s="153" customFormat="1" ht="15.75" x14ac:dyDescent="0.25">
      <c r="A21" s="224">
        <v>182</v>
      </c>
      <c r="B21" s="160" t="s">
        <v>20</v>
      </c>
      <c r="C21" s="162">
        <v>3039388</v>
      </c>
      <c r="D21" s="158"/>
      <c r="E21" s="161">
        <f t="shared" si="0"/>
        <v>3039388</v>
      </c>
      <c r="F21" s="161"/>
      <c r="G21" s="161">
        <f t="shared" si="1"/>
        <v>3039388</v>
      </c>
    </row>
    <row r="22" spans="1:7" s="153" customFormat="1" ht="15.75" x14ac:dyDescent="0.25">
      <c r="A22" s="224">
        <v>197</v>
      </c>
      <c r="B22" s="160" t="s">
        <v>21</v>
      </c>
      <c r="C22" s="162">
        <v>172800</v>
      </c>
      <c r="D22" s="158"/>
      <c r="E22" s="161">
        <f t="shared" si="0"/>
        <v>172800</v>
      </c>
      <c r="F22" s="161"/>
      <c r="G22" s="161">
        <f t="shared" si="1"/>
        <v>172800</v>
      </c>
    </row>
    <row r="23" spans="1:7" s="153" customFormat="1" ht="15.75" x14ac:dyDescent="0.25">
      <c r="A23" s="224">
        <v>199</v>
      </c>
      <c r="B23" s="160" t="s">
        <v>22</v>
      </c>
      <c r="C23" s="161">
        <v>767314.4</v>
      </c>
      <c r="D23" s="158"/>
      <c r="E23" s="161">
        <f t="shared" si="0"/>
        <v>767314.4</v>
      </c>
      <c r="F23" s="161"/>
      <c r="G23" s="161">
        <f t="shared" si="1"/>
        <v>767314.4</v>
      </c>
    </row>
    <row r="24" spans="1:7" s="153" customFormat="1" ht="15.75" x14ac:dyDescent="0.25">
      <c r="A24" s="224">
        <v>211</v>
      </c>
      <c r="B24" s="160" t="s">
        <v>25</v>
      </c>
      <c r="C24" s="161">
        <v>543132.75</v>
      </c>
      <c r="D24" s="158"/>
      <c r="E24" s="161">
        <f t="shared" si="0"/>
        <v>543132.75</v>
      </c>
      <c r="F24" s="161"/>
      <c r="G24" s="161">
        <f t="shared" si="1"/>
        <v>543132.75</v>
      </c>
    </row>
    <row r="25" spans="1:7" s="153" customFormat="1" ht="15.75" x14ac:dyDescent="0.25">
      <c r="A25" s="224">
        <v>232</v>
      </c>
      <c r="B25" s="160" t="s">
        <v>26</v>
      </c>
      <c r="C25" s="161">
        <v>198280</v>
      </c>
      <c r="D25" s="158"/>
      <c r="E25" s="161">
        <f t="shared" si="0"/>
        <v>198280</v>
      </c>
      <c r="F25" s="161"/>
      <c r="G25" s="161">
        <f t="shared" si="1"/>
        <v>198280</v>
      </c>
    </row>
    <row r="26" spans="1:7" s="153" customFormat="1" ht="15.75" x14ac:dyDescent="0.25">
      <c r="A26" s="224">
        <v>261</v>
      </c>
      <c r="B26" s="160" t="s">
        <v>27</v>
      </c>
      <c r="C26" s="162">
        <v>1009687.36</v>
      </c>
      <c r="D26" s="158"/>
      <c r="E26" s="161">
        <f t="shared" si="0"/>
        <v>1009687.36</v>
      </c>
      <c r="F26" s="161"/>
      <c r="G26" s="161">
        <f t="shared" si="1"/>
        <v>1009687.36</v>
      </c>
    </row>
    <row r="27" spans="1:7" s="153" customFormat="1" ht="15.75" x14ac:dyDescent="0.25">
      <c r="A27" s="224">
        <v>262</v>
      </c>
      <c r="B27" s="160" t="s">
        <v>28</v>
      </c>
      <c r="C27" s="161">
        <v>8000</v>
      </c>
      <c r="D27" s="158"/>
      <c r="E27" s="161">
        <f t="shared" si="0"/>
        <v>8000</v>
      </c>
      <c r="F27" s="161"/>
      <c r="G27" s="161">
        <f t="shared" si="1"/>
        <v>8000</v>
      </c>
    </row>
    <row r="28" spans="1:7" s="153" customFormat="1" ht="15.75" x14ac:dyDescent="0.25">
      <c r="A28" s="224">
        <v>266</v>
      </c>
      <c r="B28" s="160" t="s">
        <v>29</v>
      </c>
      <c r="C28" s="162">
        <v>1429212.26</v>
      </c>
      <c r="D28" s="158"/>
      <c r="E28" s="161">
        <f t="shared" si="0"/>
        <v>1429212.26</v>
      </c>
      <c r="F28" s="161"/>
      <c r="G28" s="161">
        <f t="shared" si="1"/>
        <v>1429212.26</v>
      </c>
    </row>
    <row r="29" spans="1:7" s="153" customFormat="1" ht="15.75" x14ac:dyDescent="0.25">
      <c r="A29" s="224">
        <v>267</v>
      </c>
      <c r="B29" s="160" t="s">
        <v>30</v>
      </c>
      <c r="C29" s="161">
        <v>9000</v>
      </c>
      <c r="D29" s="158"/>
      <c r="E29" s="161">
        <f t="shared" si="0"/>
        <v>9000</v>
      </c>
      <c r="F29" s="161"/>
      <c r="G29" s="161">
        <f t="shared" si="1"/>
        <v>9000</v>
      </c>
    </row>
    <row r="30" spans="1:7" s="153" customFormat="1" ht="15.75" x14ac:dyDescent="0.25">
      <c r="A30" s="224">
        <v>268</v>
      </c>
      <c r="B30" s="160" t="s">
        <v>31</v>
      </c>
      <c r="C30" s="161">
        <v>122943.5</v>
      </c>
      <c r="D30" s="158"/>
      <c r="E30" s="161">
        <f t="shared" si="0"/>
        <v>122943.5</v>
      </c>
      <c r="F30" s="161"/>
      <c r="G30" s="161">
        <f t="shared" si="1"/>
        <v>122943.5</v>
      </c>
    </row>
    <row r="31" spans="1:7" s="153" customFormat="1" ht="15.75" x14ac:dyDescent="0.25">
      <c r="A31" s="224">
        <v>269</v>
      </c>
      <c r="B31" s="163" t="s">
        <v>32</v>
      </c>
      <c r="C31" s="161">
        <v>10000</v>
      </c>
      <c r="D31" s="158"/>
      <c r="E31" s="161">
        <f t="shared" si="0"/>
        <v>10000</v>
      </c>
      <c r="F31" s="161"/>
      <c r="G31" s="161">
        <f t="shared" si="1"/>
        <v>10000</v>
      </c>
    </row>
    <row r="32" spans="1:7" s="153" customFormat="1" ht="15.75" x14ac:dyDescent="0.25">
      <c r="A32" s="224">
        <v>289</v>
      </c>
      <c r="B32" s="160" t="s">
        <v>33</v>
      </c>
      <c r="C32" s="161">
        <v>11537</v>
      </c>
      <c r="D32" s="158"/>
      <c r="E32" s="161">
        <f t="shared" si="0"/>
        <v>11537</v>
      </c>
      <c r="F32" s="161"/>
      <c r="G32" s="161">
        <f t="shared" si="1"/>
        <v>11537</v>
      </c>
    </row>
    <row r="33" spans="1:7" s="153" customFormat="1" ht="15.75" x14ac:dyDescent="0.25">
      <c r="A33" s="224">
        <v>292</v>
      </c>
      <c r="B33" s="160" t="s">
        <v>34</v>
      </c>
      <c r="C33" s="161">
        <v>149896.79</v>
      </c>
      <c r="D33" s="158"/>
      <c r="E33" s="161">
        <f t="shared" si="0"/>
        <v>149896.79</v>
      </c>
      <c r="F33" s="161"/>
      <c r="G33" s="161">
        <f t="shared" si="1"/>
        <v>149896.79</v>
      </c>
    </row>
    <row r="34" spans="1:7" s="153" customFormat="1" ht="15.75" x14ac:dyDescent="0.25">
      <c r="A34" s="224">
        <v>295</v>
      </c>
      <c r="B34" s="160" t="s">
        <v>35</v>
      </c>
      <c r="C34" s="162">
        <v>20762705.059999999</v>
      </c>
      <c r="D34" s="158"/>
      <c r="E34" s="161">
        <f t="shared" si="0"/>
        <v>20762705.059999999</v>
      </c>
      <c r="F34" s="161"/>
      <c r="G34" s="161">
        <f t="shared" si="1"/>
        <v>20762705.059999999</v>
      </c>
    </row>
    <row r="35" spans="1:7" s="153" customFormat="1" ht="15.75" x14ac:dyDescent="0.25">
      <c r="A35" s="224">
        <v>297</v>
      </c>
      <c r="B35" s="160" t="s">
        <v>36</v>
      </c>
      <c r="C35" s="161">
        <v>18945.439999999999</v>
      </c>
      <c r="D35" s="158"/>
      <c r="E35" s="161">
        <f t="shared" si="0"/>
        <v>18945.439999999999</v>
      </c>
      <c r="F35" s="161"/>
      <c r="G35" s="161">
        <f t="shared" si="1"/>
        <v>18945.439999999999</v>
      </c>
    </row>
    <row r="36" spans="1:7" s="153" customFormat="1" ht="15.75" x14ac:dyDescent="0.25">
      <c r="A36" s="224">
        <v>298</v>
      </c>
      <c r="B36" s="160" t="s">
        <v>37</v>
      </c>
      <c r="C36" s="161">
        <v>409801.67</v>
      </c>
      <c r="D36" s="158"/>
      <c r="E36" s="161">
        <f t="shared" si="0"/>
        <v>409801.67</v>
      </c>
      <c r="F36" s="161"/>
      <c r="G36" s="161">
        <f t="shared" si="1"/>
        <v>409801.67</v>
      </c>
    </row>
    <row r="37" spans="1:7" s="153" customFormat="1" ht="15.75" x14ac:dyDescent="0.25">
      <c r="A37" s="224">
        <v>299</v>
      </c>
      <c r="B37" s="160" t="s">
        <v>38</v>
      </c>
      <c r="C37" s="161">
        <v>229165</v>
      </c>
      <c r="D37" s="158"/>
      <c r="E37" s="161">
        <f t="shared" si="0"/>
        <v>229165</v>
      </c>
      <c r="F37" s="161"/>
      <c r="G37" s="161">
        <f t="shared" si="1"/>
        <v>229165</v>
      </c>
    </row>
    <row r="38" spans="1:7" s="153" customFormat="1" ht="15.75" x14ac:dyDescent="0.25">
      <c r="A38" s="224">
        <v>323</v>
      </c>
      <c r="B38" s="160" t="s">
        <v>141</v>
      </c>
      <c r="C38" s="161">
        <v>2500000</v>
      </c>
      <c r="D38" s="158"/>
      <c r="E38" s="161">
        <f t="shared" si="0"/>
        <v>2500000</v>
      </c>
      <c r="F38" s="161"/>
      <c r="G38" s="161">
        <f t="shared" si="1"/>
        <v>2500000</v>
      </c>
    </row>
    <row r="39" spans="1:7" s="153" customFormat="1" ht="17.25" thickBot="1" x14ac:dyDescent="0.35">
      <c r="A39" s="223"/>
      <c r="B39" s="222" t="s">
        <v>39</v>
      </c>
      <c r="C39" s="221">
        <f>SUM(C13:C38)</f>
        <v>34081392.18</v>
      </c>
      <c r="D39" s="220">
        <f>SUM(D24:D38)</f>
        <v>0</v>
      </c>
      <c r="E39" s="220">
        <f>SUM(E13:E38)</f>
        <v>34081392.18</v>
      </c>
      <c r="F39" s="220">
        <f>SUM(F13:F38)</f>
        <v>0</v>
      </c>
      <c r="G39" s="220">
        <f>SUM(G13:G38)</f>
        <v>34081392.18</v>
      </c>
    </row>
    <row r="40" spans="1:7" s="153" customFormat="1" ht="16.5" x14ac:dyDescent="0.3">
      <c r="A40" s="154"/>
      <c r="B40" s="155" t="s">
        <v>127</v>
      </c>
      <c r="C40" s="129">
        <f>+C39+C10</f>
        <v>80000000</v>
      </c>
      <c r="D40" s="129">
        <f>+D39+D10</f>
        <v>0</v>
      </c>
      <c r="E40" s="129">
        <f>+E39+E10</f>
        <v>80000000</v>
      </c>
      <c r="F40" s="129">
        <f>+F39+F10</f>
        <v>0</v>
      </c>
      <c r="G40" s="129">
        <f>+G39+G10</f>
        <v>80000000</v>
      </c>
    </row>
    <row r="41" spans="1:7" s="153" customFormat="1" ht="16.5" x14ac:dyDescent="0.3">
      <c r="A41" s="164"/>
      <c r="B41" s="165"/>
      <c r="C41" s="166"/>
    </row>
    <row r="42" spans="1:7" s="153" customFormat="1" x14ac:dyDescent="0.25">
      <c r="A42" s="219" t="s">
        <v>182</v>
      </c>
      <c r="C42" s="169"/>
    </row>
    <row r="43" spans="1:7" s="153" customFormat="1" x14ac:dyDescent="0.25">
      <c r="A43" s="219" t="s">
        <v>181</v>
      </c>
      <c r="C43" s="169"/>
    </row>
    <row r="44" spans="1:7" s="153" customFormat="1" x14ac:dyDescent="0.25">
      <c r="A44" s="167"/>
      <c r="C44" s="168"/>
    </row>
    <row r="45" spans="1:7" s="153" customFormat="1" ht="13.5" customHeight="1" x14ac:dyDescent="0.2">
      <c r="A45" s="392" t="s">
        <v>128</v>
      </c>
      <c r="B45" s="392"/>
      <c r="C45" s="392"/>
    </row>
    <row r="46" spans="1:7" s="153" customFormat="1" ht="18.75" customHeight="1" x14ac:dyDescent="0.2">
      <c r="A46" s="392" t="s">
        <v>77</v>
      </c>
      <c r="B46" s="392"/>
      <c r="C46" s="392"/>
    </row>
    <row r="47" spans="1:7" s="153" customFormat="1" ht="18.75" customHeight="1" x14ac:dyDescent="0.2">
      <c r="A47" s="392" t="s">
        <v>78</v>
      </c>
      <c r="B47" s="392"/>
      <c r="C47" s="392"/>
    </row>
    <row r="48" spans="1:7" s="153" customFormat="1" x14ac:dyDescent="0.25">
      <c r="A48" s="167"/>
      <c r="C48" s="169"/>
    </row>
    <row r="49" spans="1:3" s="153" customFormat="1" x14ac:dyDescent="0.25">
      <c r="A49" s="167"/>
      <c r="C49" s="169"/>
    </row>
    <row r="50" spans="1:3" s="153" customFormat="1" x14ac:dyDescent="0.25">
      <c r="A50" s="167"/>
      <c r="C50" s="169"/>
    </row>
    <row r="51" spans="1:3" s="153" customFormat="1" x14ac:dyDescent="0.25">
      <c r="A51" s="167"/>
      <c r="C51" s="169"/>
    </row>
    <row r="52" spans="1:3" s="153" customFormat="1" x14ac:dyDescent="0.25">
      <c r="A52" s="167"/>
      <c r="C52" s="169"/>
    </row>
    <row r="53" spans="1:3" s="153" customFormat="1" x14ac:dyDescent="0.25">
      <c r="A53" s="167"/>
      <c r="C53" s="169"/>
    </row>
    <row r="54" spans="1:3" s="153" customFormat="1" x14ac:dyDescent="0.25">
      <c r="A54" s="167"/>
      <c r="C54" s="169"/>
    </row>
    <row r="55" spans="1:3" s="153" customFormat="1" x14ac:dyDescent="0.25">
      <c r="A55" s="167"/>
      <c r="C55" s="169"/>
    </row>
    <row r="56" spans="1:3" s="153" customFormat="1" x14ac:dyDescent="0.25">
      <c r="A56" s="167"/>
      <c r="C56" s="169"/>
    </row>
    <row r="57" spans="1:3" s="153" customFormat="1" x14ac:dyDescent="0.25">
      <c r="A57" s="167"/>
      <c r="C57" s="169"/>
    </row>
    <row r="58" spans="1:3" s="153" customFormat="1" x14ac:dyDescent="0.25">
      <c r="A58" s="167"/>
      <c r="C58" s="169"/>
    </row>
    <row r="59" spans="1:3" s="153" customFormat="1" x14ac:dyDescent="0.25">
      <c r="A59" s="167"/>
      <c r="C59" s="169"/>
    </row>
    <row r="60" spans="1:3" s="153" customFormat="1" x14ac:dyDescent="0.25">
      <c r="A60" s="167"/>
      <c r="C60" s="169"/>
    </row>
    <row r="61" spans="1:3" s="153" customFormat="1" x14ac:dyDescent="0.25">
      <c r="A61" s="167"/>
      <c r="C61" s="169"/>
    </row>
    <row r="62" spans="1:3" s="153" customFormat="1" x14ac:dyDescent="0.25">
      <c r="A62" s="167"/>
      <c r="C62" s="169"/>
    </row>
    <row r="63" spans="1:3" s="153" customFormat="1" x14ac:dyDescent="0.25">
      <c r="A63" s="167"/>
      <c r="C63" s="169"/>
    </row>
    <row r="64" spans="1:3" s="153" customFormat="1" x14ac:dyDescent="0.25">
      <c r="A64" s="167"/>
      <c r="C64" s="169"/>
    </row>
    <row r="65" spans="1:3" s="153" customFormat="1" x14ac:dyDescent="0.25">
      <c r="A65" s="167"/>
      <c r="C65" s="169"/>
    </row>
    <row r="66" spans="1:3" s="153" customFormat="1" x14ac:dyDescent="0.25">
      <c r="A66" s="167"/>
      <c r="C66" s="169"/>
    </row>
    <row r="67" spans="1:3" s="153" customFormat="1" x14ac:dyDescent="0.25">
      <c r="A67" s="167"/>
      <c r="C67" s="169"/>
    </row>
    <row r="68" spans="1:3" s="153" customFormat="1" x14ac:dyDescent="0.25">
      <c r="A68" s="167"/>
      <c r="C68" s="169"/>
    </row>
    <row r="69" spans="1:3" s="153" customFormat="1" x14ac:dyDescent="0.25">
      <c r="A69" s="167"/>
      <c r="C69" s="169"/>
    </row>
    <row r="70" spans="1:3" s="153" customFormat="1" x14ac:dyDescent="0.25">
      <c r="A70" s="167"/>
      <c r="C70" s="169"/>
    </row>
    <row r="71" spans="1:3" s="153" customFormat="1" x14ac:dyDescent="0.25">
      <c r="A71" s="167"/>
      <c r="C71" s="169"/>
    </row>
    <row r="72" spans="1:3" s="153" customFormat="1" x14ac:dyDescent="0.25">
      <c r="A72" s="167"/>
      <c r="C72" s="169"/>
    </row>
    <row r="73" spans="1:3" x14ac:dyDescent="0.25">
      <c r="A73" s="167"/>
      <c r="B73" s="153"/>
      <c r="C73" s="169"/>
    </row>
    <row r="74" spans="1:3" x14ac:dyDescent="0.25">
      <c r="A74" s="167"/>
      <c r="B74" s="153"/>
      <c r="C74" s="169"/>
    </row>
    <row r="75" spans="1:3" x14ac:dyDescent="0.25">
      <c r="A75" s="167"/>
      <c r="B75" s="153"/>
      <c r="C75" s="169"/>
    </row>
    <row r="76" spans="1:3" x14ac:dyDescent="0.25">
      <c r="A76" s="167"/>
      <c r="B76" s="153"/>
      <c r="C76" s="169"/>
    </row>
    <row r="77" spans="1:3" x14ac:dyDescent="0.25">
      <c r="A77" s="167"/>
      <c r="B77" s="153"/>
      <c r="C77" s="169"/>
    </row>
    <row r="78" spans="1:3" x14ac:dyDescent="0.25">
      <c r="A78" s="167"/>
      <c r="B78" s="153"/>
      <c r="C78" s="169"/>
    </row>
    <row r="79" spans="1:3" x14ac:dyDescent="0.25">
      <c r="A79" s="167"/>
      <c r="B79" s="153"/>
      <c r="C79" s="169"/>
    </row>
    <row r="80" spans="1:3" x14ac:dyDescent="0.25">
      <c r="A80" s="167"/>
      <c r="B80" s="153"/>
      <c r="C80" s="169"/>
    </row>
    <row r="81" spans="1:3" x14ac:dyDescent="0.25">
      <c r="A81" s="167"/>
      <c r="B81" s="153"/>
      <c r="C81" s="169"/>
    </row>
    <row r="82" spans="1:3" x14ac:dyDescent="0.25">
      <c r="A82" s="167"/>
      <c r="B82" s="153"/>
      <c r="C82" s="169"/>
    </row>
    <row r="83" spans="1:3" x14ac:dyDescent="0.25">
      <c r="A83" s="167"/>
      <c r="B83" s="153"/>
      <c r="C83" s="169"/>
    </row>
    <row r="84" spans="1:3" x14ac:dyDescent="0.25">
      <c r="A84" s="167"/>
      <c r="B84" s="153"/>
      <c r="C84" s="169"/>
    </row>
    <row r="85" spans="1:3" x14ac:dyDescent="0.25">
      <c r="A85" s="167"/>
      <c r="B85" s="153"/>
      <c r="C85" s="169"/>
    </row>
    <row r="86" spans="1:3" x14ac:dyDescent="0.25">
      <c r="A86" s="167"/>
      <c r="B86" s="153"/>
      <c r="C86" s="169"/>
    </row>
  </sheetData>
  <mergeCells count="8">
    <mergeCell ref="A46:C46"/>
    <mergeCell ref="A47:C47"/>
    <mergeCell ref="A1:G1"/>
    <mergeCell ref="A2:G2"/>
    <mergeCell ref="A3:G3"/>
    <mergeCell ref="A4:B4"/>
    <mergeCell ref="A8:B8"/>
    <mergeCell ref="A45:C45"/>
  </mergeCells>
  <pageMargins left="1.01" right="0.11811023622047245" top="0.11811023622047245" bottom="0.11811023622047245" header="0.11811023622047245" footer="0.11811023622047245"/>
  <pageSetup scale="95" orientation="portrait" verticalDpi="30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workbookViewId="0">
      <selection sqref="A1:G1"/>
    </sheetView>
  </sheetViews>
  <sheetFormatPr baseColWidth="10" defaultRowHeight="13.5" x14ac:dyDescent="0.25"/>
  <cols>
    <col min="1" max="1" width="5.140625" style="123" customWidth="1"/>
    <col min="2" max="2" width="62.140625" style="103" bestFit="1" customWidth="1"/>
    <col min="3" max="3" width="18.28515625" style="104" bestFit="1" customWidth="1"/>
    <col min="4" max="4" width="15.5703125" style="103" bestFit="1" customWidth="1"/>
    <col min="5" max="5" width="15.5703125" style="103" customWidth="1"/>
    <col min="6" max="7" width="15.5703125" style="103" hidden="1" customWidth="1"/>
    <col min="8" max="256" width="11.42578125" style="103"/>
    <col min="257" max="257" width="5.140625" style="103" customWidth="1"/>
    <col min="258" max="258" width="62.140625" style="103" bestFit="1" customWidth="1"/>
    <col min="259" max="259" width="18.28515625" style="103" bestFit="1" customWidth="1"/>
    <col min="260" max="263" width="0" style="103" hidden="1" customWidth="1"/>
    <col min="264" max="512" width="11.42578125" style="103"/>
    <col min="513" max="513" width="5.140625" style="103" customWidth="1"/>
    <col min="514" max="514" width="62.140625" style="103" bestFit="1" customWidth="1"/>
    <col min="515" max="515" width="18.28515625" style="103" bestFit="1" customWidth="1"/>
    <col min="516" max="519" width="0" style="103" hidden="1" customWidth="1"/>
    <col min="520" max="768" width="11.42578125" style="103"/>
    <col min="769" max="769" width="5.140625" style="103" customWidth="1"/>
    <col min="770" max="770" width="62.140625" style="103" bestFit="1" customWidth="1"/>
    <col min="771" max="771" width="18.28515625" style="103" bestFit="1" customWidth="1"/>
    <col min="772" max="775" width="0" style="103" hidden="1" customWidth="1"/>
    <col min="776" max="1024" width="11.42578125" style="103"/>
    <col min="1025" max="1025" width="5.140625" style="103" customWidth="1"/>
    <col min="1026" max="1026" width="62.140625" style="103" bestFit="1" customWidth="1"/>
    <col min="1027" max="1027" width="18.28515625" style="103" bestFit="1" customWidth="1"/>
    <col min="1028" max="1031" width="0" style="103" hidden="1" customWidth="1"/>
    <col min="1032" max="1280" width="11.42578125" style="103"/>
    <col min="1281" max="1281" width="5.140625" style="103" customWidth="1"/>
    <col min="1282" max="1282" width="62.140625" style="103" bestFit="1" customWidth="1"/>
    <col min="1283" max="1283" width="18.28515625" style="103" bestFit="1" customWidth="1"/>
    <col min="1284" max="1287" width="0" style="103" hidden="1" customWidth="1"/>
    <col min="1288" max="1536" width="11.42578125" style="103"/>
    <col min="1537" max="1537" width="5.140625" style="103" customWidth="1"/>
    <col min="1538" max="1538" width="62.140625" style="103" bestFit="1" customWidth="1"/>
    <col min="1539" max="1539" width="18.28515625" style="103" bestFit="1" customWidth="1"/>
    <col min="1540" max="1543" width="0" style="103" hidden="1" customWidth="1"/>
    <col min="1544" max="1792" width="11.42578125" style="103"/>
    <col min="1793" max="1793" width="5.140625" style="103" customWidth="1"/>
    <col min="1794" max="1794" width="62.140625" style="103" bestFit="1" customWidth="1"/>
    <col min="1795" max="1795" width="18.28515625" style="103" bestFit="1" customWidth="1"/>
    <col min="1796" max="1799" width="0" style="103" hidden="1" customWidth="1"/>
    <col min="1800" max="2048" width="11.42578125" style="103"/>
    <col min="2049" max="2049" width="5.140625" style="103" customWidth="1"/>
    <col min="2050" max="2050" width="62.140625" style="103" bestFit="1" customWidth="1"/>
    <col min="2051" max="2051" width="18.28515625" style="103" bestFit="1" customWidth="1"/>
    <col min="2052" max="2055" width="0" style="103" hidden="1" customWidth="1"/>
    <col min="2056" max="2304" width="11.42578125" style="103"/>
    <col min="2305" max="2305" width="5.140625" style="103" customWidth="1"/>
    <col min="2306" max="2306" width="62.140625" style="103" bestFit="1" customWidth="1"/>
    <col min="2307" max="2307" width="18.28515625" style="103" bestFit="1" customWidth="1"/>
    <col min="2308" max="2311" width="0" style="103" hidden="1" customWidth="1"/>
    <col min="2312" max="2560" width="11.42578125" style="103"/>
    <col min="2561" max="2561" width="5.140625" style="103" customWidth="1"/>
    <col min="2562" max="2562" width="62.140625" style="103" bestFit="1" customWidth="1"/>
    <col min="2563" max="2563" width="18.28515625" style="103" bestFit="1" customWidth="1"/>
    <col min="2564" max="2567" width="0" style="103" hidden="1" customWidth="1"/>
    <col min="2568" max="2816" width="11.42578125" style="103"/>
    <col min="2817" max="2817" width="5.140625" style="103" customWidth="1"/>
    <col min="2818" max="2818" width="62.140625" style="103" bestFit="1" customWidth="1"/>
    <col min="2819" max="2819" width="18.28515625" style="103" bestFit="1" customWidth="1"/>
    <col min="2820" max="2823" width="0" style="103" hidden="1" customWidth="1"/>
    <col min="2824" max="3072" width="11.42578125" style="103"/>
    <col min="3073" max="3073" width="5.140625" style="103" customWidth="1"/>
    <col min="3074" max="3074" width="62.140625" style="103" bestFit="1" customWidth="1"/>
    <col min="3075" max="3075" width="18.28515625" style="103" bestFit="1" customWidth="1"/>
    <col min="3076" max="3079" width="0" style="103" hidden="1" customWidth="1"/>
    <col min="3080" max="3328" width="11.42578125" style="103"/>
    <col min="3329" max="3329" width="5.140625" style="103" customWidth="1"/>
    <col min="3330" max="3330" width="62.140625" style="103" bestFit="1" customWidth="1"/>
    <col min="3331" max="3331" width="18.28515625" style="103" bestFit="1" customWidth="1"/>
    <col min="3332" max="3335" width="0" style="103" hidden="1" customWidth="1"/>
    <col min="3336" max="3584" width="11.42578125" style="103"/>
    <col min="3585" max="3585" width="5.140625" style="103" customWidth="1"/>
    <col min="3586" max="3586" width="62.140625" style="103" bestFit="1" customWidth="1"/>
    <col min="3587" max="3587" width="18.28515625" style="103" bestFit="1" customWidth="1"/>
    <col min="3588" max="3591" width="0" style="103" hidden="1" customWidth="1"/>
    <col min="3592" max="3840" width="11.42578125" style="103"/>
    <col min="3841" max="3841" width="5.140625" style="103" customWidth="1"/>
    <col min="3842" max="3842" width="62.140625" style="103" bestFit="1" customWidth="1"/>
    <col min="3843" max="3843" width="18.28515625" style="103" bestFit="1" customWidth="1"/>
    <col min="3844" max="3847" width="0" style="103" hidden="1" customWidth="1"/>
    <col min="3848" max="4096" width="11.42578125" style="103"/>
    <col min="4097" max="4097" width="5.140625" style="103" customWidth="1"/>
    <col min="4098" max="4098" width="62.140625" style="103" bestFit="1" customWidth="1"/>
    <col min="4099" max="4099" width="18.28515625" style="103" bestFit="1" customWidth="1"/>
    <col min="4100" max="4103" width="0" style="103" hidden="1" customWidth="1"/>
    <col min="4104" max="4352" width="11.42578125" style="103"/>
    <col min="4353" max="4353" width="5.140625" style="103" customWidth="1"/>
    <col min="4354" max="4354" width="62.140625" style="103" bestFit="1" customWidth="1"/>
    <col min="4355" max="4355" width="18.28515625" style="103" bestFit="1" customWidth="1"/>
    <col min="4356" max="4359" width="0" style="103" hidden="1" customWidth="1"/>
    <col min="4360" max="4608" width="11.42578125" style="103"/>
    <col min="4609" max="4609" width="5.140625" style="103" customWidth="1"/>
    <col min="4610" max="4610" width="62.140625" style="103" bestFit="1" customWidth="1"/>
    <col min="4611" max="4611" width="18.28515625" style="103" bestFit="1" customWidth="1"/>
    <col min="4612" max="4615" width="0" style="103" hidden="1" customWidth="1"/>
    <col min="4616" max="4864" width="11.42578125" style="103"/>
    <col min="4865" max="4865" width="5.140625" style="103" customWidth="1"/>
    <col min="4866" max="4866" width="62.140625" style="103" bestFit="1" customWidth="1"/>
    <col min="4867" max="4867" width="18.28515625" style="103" bestFit="1" customWidth="1"/>
    <col min="4868" max="4871" width="0" style="103" hidden="1" customWidth="1"/>
    <col min="4872" max="5120" width="11.42578125" style="103"/>
    <col min="5121" max="5121" width="5.140625" style="103" customWidth="1"/>
    <col min="5122" max="5122" width="62.140625" style="103" bestFit="1" customWidth="1"/>
    <col min="5123" max="5123" width="18.28515625" style="103" bestFit="1" customWidth="1"/>
    <col min="5124" max="5127" width="0" style="103" hidden="1" customWidth="1"/>
    <col min="5128" max="5376" width="11.42578125" style="103"/>
    <col min="5377" max="5377" width="5.140625" style="103" customWidth="1"/>
    <col min="5378" max="5378" width="62.140625" style="103" bestFit="1" customWidth="1"/>
    <col min="5379" max="5379" width="18.28515625" style="103" bestFit="1" customWidth="1"/>
    <col min="5380" max="5383" width="0" style="103" hidden="1" customWidth="1"/>
    <col min="5384" max="5632" width="11.42578125" style="103"/>
    <col min="5633" max="5633" width="5.140625" style="103" customWidth="1"/>
    <col min="5634" max="5634" width="62.140625" style="103" bestFit="1" customWidth="1"/>
    <col min="5635" max="5635" width="18.28515625" style="103" bestFit="1" customWidth="1"/>
    <col min="5636" max="5639" width="0" style="103" hidden="1" customWidth="1"/>
    <col min="5640" max="5888" width="11.42578125" style="103"/>
    <col min="5889" max="5889" width="5.140625" style="103" customWidth="1"/>
    <col min="5890" max="5890" width="62.140625" style="103" bestFit="1" customWidth="1"/>
    <col min="5891" max="5891" width="18.28515625" style="103" bestFit="1" customWidth="1"/>
    <col min="5892" max="5895" width="0" style="103" hidden="1" customWidth="1"/>
    <col min="5896" max="6144" width="11.42578125" style="103"/>
    <col min="6145" max="6145" width="5.140625" style="103" customWidth="1"/>
    <col min="6146" max="6146" width="62.140625" style="103" bestFit="1" customWidth="1"/>
    <col min="6147" max="6147" width="18.28515625" style="103" bestFit="1" customWidth="1"/>
    <col min="6148" max="6151" width="0" style="103" hidden="1" customWidth="1"/>
    <col min="6152" max="6400" width="11.42578125" style="103"/>
    <col min="6401" max="6401" width="5.140625" style="103" customWidth="1"/>
    <col min="6402" max="6402" width="62.140625" style="103" bestFit="1" customWidth="1"/>
    <col min="6403" max="6403" width="18.28515625" style="103" bestFit="1" customWidth="1"/>
    <col min="6404" max="6407" width="0" style="103" hidden="1" customWidth="1"/>
    <col min="6408" max="6656" width="11.42578125" style="103"/>
    <col min="6657" max="6657" width="5.140625" style="103" customWidth="1"/>
    <col min="6658" max="6658" width="62.140625" style="103" bestFit="1" customWidth="1"/>
    <col min="6659" max="6659" width="18.28515625" style="103" bestFit="1" customWidth="1"/>
    <col min="6660" max="6663" width="0" style="103" hidden="1" customWidth="1"/>
    <col min="6664" max="6912" width="11.42578125" style="103"/>
    <col min="6913" max="6913" width="5.140625" style="103" customWidth="1"/>
    <col min="6914" max="6914" width="62.140625" style="103" bestFit="1" customWidth="1"/>
    <col min="6915" max="6915" width="18.28515625" style="103" bestFit="1" customWidth="1"/>
    <col min="6916" max="6919" width="0" style="103" hidden="1" customWidth="1"/>
    <col min="6920" max="7168" width="11.42578125" style="103"/>
    <col min="7169" max="7169" width="5.140625" style="103" customWidth="1"/>
    <col min="7170" max="7170" width="62.140625" style="103" bestFit="1" customWidth="1"/>
    <col min="7171" max="7171" width="18.28515625" style="103" bestFit="1" customWidth="1"/>
    <col min="7172" max="7175" width="0" style="103" hidden="1" customWidth="1"/>
    <col min="7176" max="7424" width="11.42578125" style="103"/>
    <col min="7425" max="7425" width="5.140625" style="103" customWidth="1"/>
    <col min="7426" max="7426" width="62.140625" style="103" bestFit="1" customWidth="1"/>
    <col min="7427" max="7427" width="18.28515625" style="103" bestFit="1" customWidth="1"/>
    <col min="7428" max="7431" width="0" style="103" hidden="1" customWidth="1"/>
    <col min="7432" max="7680" width="11.42578125" style="103"/>
    <col min="7681" max="7681" width="5.140625" style="103" customWidth="1"/>
    <col min="7682" max="7682" width="62.140625" style="103" bestFit="1" customWidth="1"/>
    <col min="7683" max="7683" width="18.28515625" style="103" bestFit="1" customWidth="1"/>
    <col min="7684" max="7687" width="0" style="103" hidden="1" customWidth="1"/>
    <col min="7688" max="7936" width="11.42578125" style="103"/>
    <col min="7937" max="7937" width="5.140625" style="103" customWidth="1"/>
    <col min="7938" max="7938" width="62.140625" style="103" bestFit="1" customWidth="1"/>
    <col min="7939" max="7939" width="18.28515625" style="103" bestFit="1" customWidth="1"/>
    <col min="7940" max="7943" width="0" style="103" hidden="1" customWidth="1"/>
    <col min="7944" max="8192" width="11.42578125" style="103"/>
    <col min="8193" max="8193" width="5.140625" style="103" customWidth="1"/>
    <col min="8194" max="8194" width="62.140625" style="103" bestFit="1" customWidth="1"/>
    <col min="8195" max="8195" width="18.28515625" style="103" bestFit="1" customWidth="1"/>
    <col min="8196" max="8199" width="0" style="103" hidden="1" customWidth="1"/>
    <col min="8200" max="8448" width="11.42578125" style="103"/>
    <col min="8449" max="8449" width="5.140625" style="103" customWidth="1"/>
    <col min="8450" max="8450" width="62.140625" style="103" bestFit="1" customWidth="1"/>
    <col min="8451" max="8451" width="18.28515625" style="103" bestFit="1" customWidth="1"/>
    <col min="8452" max="8455" width="0" style="103" hidden="1" customWidth="1"/>
    <col min="8456" max="8704" width="11.42578125" style="103"/>
    <col min="8705" max="8705" width="5.140625" style="103" customWidth="1"/>
    <col min="8706" max="8706" width="62.140625" style="103" bestFit="1" customWidth="1"/>
    <col min="8707" max="8707" width="18.28515625" style="103" bestFit="1" customWidth="1"/>
    <col min="8708" max="8711" width="0" style="103" hidden="1" customWidth="1"/>
    <col min="8712" max="8960" width="11.42578125" style="103"/>
    <col min="8961" max="8961" width="5.140625" style="103" customWidth="1"/>
    <col min="8962" max="8962" width="62.140625" style="103" bestFit="1" customWidth="1"/>
    <col min="8963" max="8963" width="18.28515625" style="103" bestFit="1" customWidth="1"/>
    <col min="8964" max="8967" width="0" style="103" hidden="1" customWidth="1"/>
    <col min="8968" max="9216" width="11.42578125" style="103"/>
    <col min="9217" max="9217" width="5.140625" style="103" customWidth="1"/>
    <col min="9218" max="9218" width="62.140625" style="103" bestFit="1" customWidth="1"/>
    <col min="9219" max="9219" width="18.28515625" style="103" bestFit="1" customWidth="1"/>
    <col min="9220" max="9223" width="0" style="103" hidden="1" customWidth="1"/>
    <col min="9224" max="9472" width="11.42578125" style="103"/>
    <col min="9473" max="9473" width="5.140625" style="103" customWidth="1"/>
    <col min="9474" max="9474" width="62.140625" style="103" bestFit="1" customWidth="1"/>
    <col min="9475" max="9475" width="18.28515625" style="103" bestFit="1" customWidth="1"/>
    <col min="9476" max="9479" width="0" style="103" hidden="1" customWidth="1"/>
    <col min="9480" max="9728" width="11.42578125" style="103"/>
    <col min="9729" max="9729" width="5.140625" style="103" customWidth="1"/>
    <col min="9730" max="9730" width="62.140625" style="103" bestFit="1" customWidth="1"/>
    <col min="9731" max="9731" width="18.28515625" style="103" bestFit="1" customWidth="1"/>
    <col min="9732" max="9735" width="0" style="103" hidden="1" customWidth="1"/>
    <col min="9736" max="9984" width="11.42578125" style="103"/>
    <col min="9985" max="9985" width="5.140625" style="103" customWidth="1"/>
    <col min="9986" max="9986" width="62.140625" style="103" bestFit="1" customWidth="1"/>
    <col min="9987" max="9987" width="18.28515625" style="103" bestFit="1" customWidth="1"/>
    <col min="9988" max="9991" width="0" style="103" hidden="1" customWidth="1"/>
    <col min="9992" max="10240" width="11.42578125" style="103"/>
    <col min="10241" max="10241" width="5.140625" style="103" customWidth="1"/>
    <col min="10242" max="10242" width="62.140625" style="103" bestFit="1" customWidth="1"/>
    <col min="10243" max="10243" width="18.28515625" style="103" bestFit="1" customWidth="1"/>
    <col min="10244" max="10247" width="0" style="103" hidden="1" customWidth="1"/>
    <col min="10248" max="10496" width="11.42578125" style="103"/>
    <col min="10497" max="10497" width="5.140625" style="103" customWidth="1"/>
    <col min="10498" max="10498" width="62.140625" style="103" bestFit="1" customWidth="1"/>
    <col min="10499" max="10499" width="18.28515625" style="103" bestFit="1" customWidth="1"/>
    <col min="10500" max="10503" width="0" style="103" hidden="1" customWidth="1"/>
    <col min="10504" max="10752" width="11.42578125" style="103"/>
    <col min="10753" max="10753" width="5.140625" style="103" customWidth="1"/>
    <col min="10754" max="10754" width="62.140625" style="103" bestFit="1" customWidth="1"/>
    <col min="10755" max="10755" width="18.28515625" style="103" bestFit="1" customWidth="1"/>
    <col min="10756" max="10759" width="0" style="103" hidden="1" customWidth="1"/>
    <col min="10760" max="11008" width="11.42578125" style="103"/>
    <col min="11009" max="11009" width="5.140625" style="103" customWidth="1"/>
    <col min="11010" max="11010" width="62.140625" style="103" bestFit="1" customWidth="1"/>
    <col min="11011" max="11011" width="18.28515625" style="103" bestFit="1" customWidth="1"/>
    <col min="11012" max="11015" width="0" style="103" hidden="1" customWidth="1"/>
    <col min="11016" max="11264" width="11.42578125" style="103"/>
    <col min="11265" max="11265" width="5.140625" style="103" customWidth="1"/>
    <col min="11266" max="11266" width="62.140625" style="103" bestFit="1" customWidth="1"/>
    <col min="11267" max="11267" width="18.28515625" style="103" bestFit="1" customWidth="1"/>
    <col min="11268" max="11271" width="0" style="103" hidden="1" customWidth="1"/>
    <col min="11272" max="11520" width="11.42578125" style="103"/>
    <col min="11521" max="11521" width="5.140625" style="103" customWidth="1"/>
    <col min="11522" max="11522" width="62.140625" style="103" bestFit="1" customWidth="1"/>
    <col min="11523" max="11523" width="18.28515625" style="103" bestFit="1" customWidth="1"/>
    <col min="11524" max="11527" width="0" style="103" hidden="1" customWidth="1"/>
    <col min="11528" max="11776" width="11.42578125" style="103"/>
    <col min="11777" max="11777" width="5.140625" style="103" customWidth="1"/>
    <col min="11778" max="11778" width="62.140625" style="103" bestFit="1" customWidth="1"/>
    <col min="11779" max="11779" width="18.28515625" style="103" bestFit="1" customWidth="1"/>
    <col min="11780" max="11783" width="0" style="103" hidden="1" customWidth="1"/>
    <col min="11784" max="12032" width="11.42578125" style="103"/>
    <col min="12033" max="12033" width="5.140625" style="103" customWidth="1"/>
    <col min="12034" max="12034" width="62.140625" style="103" bestFit="1" customWidth="1"/>
    <col min="12035" max="12035" width="18.28515625" style="103" bestFit="1" customWidth="1"/>
    <col min="12036" max="12039" width="0" style="103" hidden="1" customWidth="1"/>
    <col min="12040" max="12288" width="11.42578125" style="103"/>
    <col min="12289" max="12289" width="5.140625" style="103" customWidth="1"/>
    <col min="12290" max="12290" width="62.140625" style="103" bestFit="1" customWidth="1"/>
    <col min="12291" max="12291" width="18.28515625" style="103" bestFit="1" customWidth="1"/>
    <col min="12292" max="12295" width="0" style="103" hidden="1" customWidth="1"/>
    <col min="12296" max="12544" width="11.42578125" style="103"/>
    <col min="12545" max="12545" width="5.140625" style="103" customWidth="1"/>
    <col min="12546" max="12546" width="62.140625" style="103" bestFit="1" customWidth="1"/>
    <col min="12547" max="12547" width="18.28515625" style="103" bestFit="1" customWidth="1"/>
    <col min="12548" max="12551" width="0" style="103" hidden="1" customWidth="1"/>
    <col min="12552" max="12800" width="11.42578125" style="103"/>
    <col min="12801" max="12801" width="5.140625" style="103" customWidth="1"/>
    <col min="12802" max="12802" width="62.140625" style="103" bestFit="1" customWidth="1"/>
    <col min="12803" max="12803" width="18.28515625" style="103" bestFit="1" customWidth="1"/>
    <col min="12804" max="12807" width="0" style="103" hidden="1" customWidth="1"/>
    <col min="12808" max="13056" width="11.42578125" style="103"/>
    <col min="13057" max="13057" width="5.140625" style="103" customWidth="1"/>
    <col min="13058" max="13058" width="62.140625" style="103" bestFit="1" customWidth="1"/>
    <col min="13059" max="13059" width="18.28515625" style="103" bestFit="1" customWidth="1"/>
    <col min="13060" max="13063" width="0" style="103" hidden="1" customWidth="1"/>
    <col min="13064" max="13312" width="11.42578125" style="103"/>
    <col min="13313" max="13313" width="5.140625" style="103" customWidth="1"/>
    <col min="13314" max="13314" width="62.140625" style="103" bestFit="1" customWidth="1"/>
    <col min="13315" max="13315" width="18.28515625" style="103" bestFit="1" customWidth="1"/>
    <col min="13316" max="13319" width="0" style="103" hidden="1" customWidth="1"/>
    <col min="13320" max="13568" width="11.42578125" style="103"/>
    <col min="13569" max="13569" width="5.140625" style="103" customWidth="1"/>
    <col min="13570" max="13570" width="62.140625" style="103" bestFit="1" customWidth="1"/>
    <col min="13571" max="13571" width="18.28515625" style="103" bestFit="1" customWidth="1"/>
    <col min="13572" max="13575" width="0" style="103" hidden="1" customWidth="1"/>
    <col min="13576" max="13824" width="11.42578125" style="103"/>
    <col min="13825" max="13825" width="5.140625" style="103" customWidth="1"/>
    <col min="13826" max="13826" width="62.140625" style="103" bestFit="1" customWidth="1"/>
    <col min="13827" max="13827" width="18.28515625" style="103" bestFit="1" customWidth="1"/>
    <col min="13828" max="13831" width="0" style="103" hidden="1" customWidth="1"/>
    <col min="13832" max="14080" width="11.42578125" style="103"/>
    <col min="14081" max="14081" width="5.140625" style="103" customWidth="1"/>
    <col min="14082" max="14082" width="62.140625" style="103" bestFit="1" customWidth="1"/>
    <col min="14083" max="14083" width="18.28515625" style="103" bestFit="1" customWidth="1"/>
    <col min="14084" max="14087" width="0" style="103" hidden="1" customWidth="1"/>
    <col min="14088" max="14336" width="11.42578125" style="103"/>
    <col min="14337" max="14337" width="5.140625" style="103" customWidth="1"/>
    <col min="14338" max="14338" width="62.140625" style="103" bestFit="1" customWidth="1"/>
    <col min="14339" max="14339" width="18.28515625" style="103" bestFit="1" customWidth="1"/>
    <col min="14340" max="14343" width="0" style="103" hidden="1" customWidth="1"/>
    <col min="14344" max="14592" width="11.42578125" style="103"/>
    <col min="14593" max="14593" width="5.140625" style="103" customWidth="1"/>
    <col min="14594" max="14594" width="62.140625" style="103" bestFit="1" customWidth="1"/>
    <col min="14595" max="14595" width="18.28515625" style="103" bestFit="1" customWidth="1"/>
    <col min="14596" max="14599" width="0" style="103" hidden="1" customWidth="1"/>
    <col min="14600" max="14848" width="11.42578125" style="103"/>
    <col min="14849" max="14849" width="5.140625" style="103" customWidth="1"/>
    <col min="14850" max="14850" width="62.140625" style="103" bestFit="1" customWidth="1"/>
    <col min="14851" max="14851" width="18.28515625" style="103" bestFit="1" customWidth="1"/>
    <col min="14852" max="14855" width="0" style="103" hidden="1" customWidth="1"/>
    <col min="14856" max="15104" width="11.42578125" style="103"/>
    <col min="15105" max="15105" width="5.140625" style="103" customWidth="1"/>
    <col min="15106" max="15106" width="62.140625" style="103" bestFit="1" customWidth="1"/>
    <col min="15107" max="15107" width="18.28515625" style="103" bestFit="1" customWidth="1"/>
    <col min="15108" max="15111" width="0" style="103" hidden="1" customWidth="1"/>
    <col min="15112" max="15360" width="11.42578125" style="103"/>
    <col min="15361" max="15361" width="5.140625" style="103" customWidth="1"/>
    <col min="15362" max="15362" width="62.140625" style="103" bestFit="1" customWidth="1"/>
    <col min="15363" max="15363" width="18.28515625" style="103" bestFit="1" customWidth="1"/>
    <col min="15364" max="15367" width="0" style="103" hidden="1" customWidth="1"/>
    <col min="15368" max="15616" width="11.42578125" style="103"/>
    <col min="15617" max="15617" width="5.140625" style="103" customWidth="1"/>
    <col min="15618" max="15618" width="62.140625" style="103" bestFit="1" customWidth="1"/>
    <col min="15619" max="15619" width="18.28515625" style="103" bestFit="1" customWidth="1"/>
    <col min="15620" max="15623" width="0" style="103" hidden="1" customWidth="1"/>
    <col min="15624" max="15872" width="11.42578125" style="103"/>
    <col min="15873" max="15873" width="5.140625" style="103" customWidth="1"/>
    <col min="15874" max="15874" width="62.140625" style="103" bestFit="1" customWidth="1"/>
    <col min="15875" max="15875" width="18.28515625" style="103" bestFit="1" customWidth="1"/>
    <col min="15876" max="15879" width="0" style="103" hidden="1" customWidth="1"/>
    <col min="15880" max="16128" width="11.42578125" style="103"/>
    <col min="16129" max="16129" width="5.140625" style="103" customWidth="1"/>
    <col min="16130" max="16130" width="62.140625" style="103" bestFit="1" customWidth="1"/>
    <col min="16131" max="16131" width="18.28515625" style="103" bestFit="1" customWidth="1"/>
    <col min="16132" max="16135" width="0" style="103" hidden="1" customWidth="1"/>
    <col min="16136" max="16384" width="11.42578125" style="103"/>
  </cols>
  <sheetData>
    <row r="1" spans="1:7" s="153" customFormat="1" ht="15" x14ac:dyDescent="0.3">
      <c r="A1" s="393" t="s">
        <v>1</v>
      </c>
      <c r="B1" s="393"/>
      <c r="C1" s="393"/>
      <c r="D1" s="393"/>
      <c r="E1" s="393"/>
      <c r="F1" s="393"/>
      <c r="G1" s="393"/>
    </row>
    <row r="2" spans="1:7" s="153" customFormat="1" ht="15" x14ac:dyDescent="0.3">
      <c r="A2" s="393" t="s">
        <v>121</v>
      </c>
      <c r="B2" s="393"/>
      <c r="C2" s="393"/>
      <c r="D2" s="393"/>
      <c r="E2" s="393"/>
      <c r="F2" s="393"/>
      <c r="G2" s="393"/>
    </row>
    <row r="3" spans="1:7" s="153" customFormat="1" ht="15" x14ac:dyDescent="0.3">
      <c r="A3" s="394" t="s">
        <v>201</v>
      </c>
      <c r="B3" s="394"/>
      <c r="C3" s="394"/>
      <c r="D3" s="394"/>
      <c r="E3" s="394"/>
      <c r="F3" s="394"/>
      <c r="G3" s="394"/>
    </row>
    <row r="4" spans="1:7" s="153" customFormat="1" ht="45" x14ac:dyDescent="0.2">
      <c r="A4" s="395"/>
      <c r="B4" s="395"/>
      <c r="C4" s="180" t="s">
        <v>188</v>
      </c>
      <c r="D4" s="253" t="s">
        <v>129</v>
      </c>
      <c r="E4" s="253" t="s">
        <v>200</v>
      </c>
      <c r="F4" s="230" t="s">
        <v>146</v>
      </c>
      <c r="G4" s="230" t="s">
        <v>185</v>
      </c>
    </row>
    <row r="5" spans="1:7" s="153" customFormat="1" ht="15.75" x14ac:dyDescent="0.25">
      <c r="A5" s="238"/>
      <c r="B5" s="238" t="s">
        <v>122</v>
      </c>
      <c r="C5" s="237">
        <v>80000000</v>
      </c>
      <c r="D5" s="237"/>
      <c r="E5" s="237">
        <f>+C5+D5</f>
        <v>80000000</v>
      </c>
      <c r="F5" s="237">
        <v>0</v>
      </c>
      <c r="G5" s="237">
        <f>+E5-F5</f>
        <v>80000000</v>
      </c>
    </row>
    <row r="6" spans="1:7" s="153" customFormat="1" ht="17.25" thickBot="1" x14ac:dyDescent="0.35">
      <c r="A6" s="236"/>
      <c r="B6" s="235" t="s">
        <v>123</v>
      </c>
      <c r="C6" s="220">
        <f>SUM(C5)</f>
        <v>80000000</v>
      </c>
      <c r="D6" s="220">
        <f>SUM(D5)</f>
        <v>0</v>
      </c>
      <c r="E6" s="220">
        <f>SUM(E5)</f>
        <v>80000000</v>
      </c>
      <c r="F6" s="220">
        <f>SUM(F5)</f>
        <v>0</v>
      </c>
      <c r="G6" s="220">
        <f>SUM(G5)</f>
        <v>80000000</v>
      </c>
    </row>
    <row r="7" spans="1:7" s="153" customFormat="1" ht="16.5" x14ac:dyDescent="0.3">
      <c r="A7" s="234"/>
      <c r="B7" s="233"/>
      <c r="C7" s="232"/>
      <c r="D7" s="231"/>
      <c r="E7" s="231"/>
      <c r="F7" s="231"/>
      <c r="G7" s="231"/>
    </row>
    <row r="8" spans="1:7" s="153" customFormat="1" ht="45" x14ac:dyDescent="0.3">
      <c r="A8" s="396"/>
      <c r="B8" s="396"/>
      <c r="C8" s="180" t="str">
        <f>+C4</f>
        <v>PRESUPUESTO 2023</v>
      </c>
      <c r="D8" s="253" t="s">
        <v>130</v>
      </c>
      <c r="E8" s="253" t="str">
        <f>+E4</f>
        <v>PRESUPUESTO AJUSTADO 2,023</v>
      </c>
      <c r="F8" s="230" t="str">
        <f>+F4</f>
        <v>EJECUTADO</v>
      </c>
      <c r="G8" s="230" t="s">
        <v>185</v>
      </c>
    </row>
    <row r="9" spans="1:7" s="153" customFormat="1" ht="15.75" x14ac:dyDescent="0.25">
      <c r="A9" s="229" t="s">
        <v>124</v>
      </c>
      <c r="B9" s="154" t="s">
        <v>186</v>
      </c>
      <c r="C9" s="128">
        <v>45918607.82</v>
      </c>
      <c r="D9" s="158"/>
      <c r="E9" s="128">
        <f>+C9+D9</f>
        <v>45918607.82</v>
      </c>
      <c r="F9" s="128"/>
      <c r="G9" s="128">
        <f>+E9-F9</f>
        <v>45918607.82</v>
      </c>
    </row>
    <row r="10" spans="1:7" s="153" customFormat="1" ht="16.5" x14ac:dyDescent="0.3">
      <c r="A10" s="224"/>
      <c r="B10" s="155" t="s">
        <v>125</v>
      </c>
      <c r="C10" s="156">
        <f>SUM(C9)</f>
        <v>45918607.82</v>
      </c>
      <c r="D10" s="159">
        <f>SUM(D9)</f>
        <v>0</v>
      </c>
      <c r="E10" s="129">
        <f>SUM(E9)</f>
        <v>45918607.82</v>
      </c>
      <c r="F10" s="156">
        <f>SUM(F9)</f>
        <v>0</v>
      </c>
      <c r="G10" s="156">
        <f>SUM(G9)</f>
        <v>45918607.82</v>
      </c>
    </row>
    <row r="11" spans="1:7" s="153" customFormat="1" ht="16.5" x14ac:dyDescent="0.3">
      <c r="A11" s="228"/>
      <c r="B11" s="155"/>
      <c r="C11" s="156"/>
      <c r="D11" s="157"/>
      <c r="E11" s="157"/>
      <c r="F11" s="157"/>
      <c r="G11" s="157"/>
    </row>
    <row r="12" spans="1:7" s="153" customFormat="1" ht="45" x14ac:dyDescent="0.25">
      <c r="A12" s="227"/>
      <c r="B12" s="227" t="s">
        <v>149</v>
      </c>
      <c r="C12" s="226" t="str">
        <f>+C8</f>
        <v>PRESUPUESTO 2023</v>
      </c>
      <c r="D12" s="226" t="s">
        <v>130</v>
      </c>
      <c r="E12" s="226" t="str">
        <f>+E8</f>
        <v>PRESUPUESTO AJUSTADO 2,023</v>
      </c>
      <c r="F12" s="225" t="str">
        <f>+F8</f>
        <v>EJECUTADO</v>
      </c>
      <c r="G12" s="225" t="s">
        <v>185</v>
      </c>
    </row>
    <row r="13" spans="1:7" s="153" customFormat="1" ht="15.75" x14ac:dyDescent="0.25">
      <c r="A13" s="224">
        <v>111</v>
      </c>
      <c r="B13" s="160" t="s">
        <v>15</v>
      </c>
      <c r="C13" s="161">
        <v>968000</v>
      </c>
      <c r="D13" s="158">
        <v>175270.73</v>
      </c>
      <c r="E13" s="161">
        <f t="shared" ref="E13:E38" si="0">+C13+D13</f>
        <v>1143270.73</v>
      </c>
      <c r="F13" s="161"/>
      <c r="G13" s="161">
        <f t="shared" ref="G13:G38" si="1">+E13-F13</f>
        <v>1143270.73</v>
      </c>
    </row>
    <row r="14" spans="1:7" s="153" customFormat="1" ht="15.75" x14ac:dyDescent="0.25">
      <c r="A14" s="224">
        <v>113</v>
      </c>
      <c r="B14" s="160" t="s">
        <v>16</v>
      </c>
      <c r="C14" s="161">
        <v>127435.66</v>
      </c>
      <c r="D14" s="158">
        <v>-1551.86</v>
      </c>
      <c r="E14" s="161">
        <f t="shared" si="0"/>
        <v>125883.8</v>
      </c>
      <c r="F14" s="161"/>
      <c r="G14" s="161">
        <f t="shared" si="1"/>
        <v>125883.8</v>
      </c>
    </row>
    <row r="15" spans="1:7" s="153" customFormat="1" ht="15.75" x14ac:dyDescent="0.25">
      <c r="A15" s="224">
        <v>122</v>
      </c>
      <c r="B15" s="160" t="s">
        <v>17</v>
      </c>
      <c r="C15" s="161">
        <v>68124.37</v>
      </c>
      <c r="D15" s="158"/>
      <c r="E15" s="161">
        <f t="shared" si="0"/>
        <v>68124.37</v>
      </c>
      <c r="F15" s="161"/>
      <c r="G15" s="161">
        <f t="shared" si="1"/>
        <v>68124.37</v>
      </c>
    </row>
    <row r="16" spans="1:7" s="153" customFormat="1" ht="15.75" x14ac:dyDescent="0.25">
      <c r="A16" s="224">
        <v>163</v>
      </c>
      <c r="B16" s="160" t="s">
        <v>18</v>
      </c>
      <c r="C16" s="161">
        <v>1321525</v>
      </c>
      <c r="D16" s="158">
        <v>-135197.62</v>
      </c>
      <c r="E16" s="161">
        <f t="shared" si="0"/>
        <v>1186327.3799999999</v>
      </c>
      <c r="F16" s="161"/>
      <c r="G16" s="161">
        <f t="shared" si="1"/>
        <v>1186327.3799999999</v>
      </c>
    </row>
    <row r="17" spans="1:7" s="153" customFormat="1" ht="15.75" x14ac:dyDescent="0.25">
      <c r="A17" s="224">
        <v>168</v>
      </c>
      <c r="B17" s="160" t="s">
        <v>184</v>
      </c>
      <c r="C17" s="161">
        <v>1000</v>
      </c>
      <c r="D17" s="158">
        <v>-1000</v>
      </c>
      <c r="E17" s="161">
        <f t="shared" si="0"/>
        <v>0</v>
      </c>
      <c r="F17" s="161"/>
      <c r="G17" s="161">
        <f t="shared" si="1"/>
        <v>0</v>
      </c>
    </row>
    <row r="18" spans="1:7" s="153" customFormat="1" ht="15.75" x14ac:dyDescent="0.25">
      <c r="A18" s="224">
        <v>169</v>
      </c>
      <c r="B18" s="160" t="s">
        <v>126</v>
      </c>
      <c r="C18" s="161">
        <v>43150</v>
      </c>
      <c r="D18" s="158"/>
      <c r="E18" s="161">
        <f t="shared" si="0"/>
        <v>43150</v>
      </c>
      <c r="F18" s="161"/>
      <c r="G18" s="161">
        <f t="shared" si="1"/>
        <v>43150</v>
      </c>
    </row>
    <row r="19" spans="1:7" s="153" customFormat="1" ht="15.75" x14ac:dyDescent="0.25">
      <c r="A19" s="224">
        <v>171</v>
      </c>
      <c r="B19" s="160" t="s">
        <v>183</v>
      </c>
      <c r="C19" s="161">
        <v>43660</v>
      </c>
      <c r="D19" s="158">
        <v>-107.5</v>
      </c>
      <c r="E19" s="161">
        <f t="shared" si="0"/>
        <v>43552.5</v>
      </c>
      <c r="F19" s="161"/>
      <c r="G19" s="161">
        <f t="shared" si="1"/>
        <v>43552.5</v>
      </c>
    </row>
    <row r="20" spans="1:7" s="153" customFormat="1" ht="15.75" x14ac:dyDescent="0.25">
      <c r="A20" s="224">
        <v>174</v>
      </c>
      <c r="B20" s="160" t="s">
        <v>19</v>
      </c>
      <c r="C20" s="161">
        <v>116687.92</v>
      </c>
      <c r="D20" s="158"/>
      <c r="E20" s="161">
        <f t="shared" si="0"/>
        <v>116687.92</v>
      </c>
      <c r="F20" s="161"/>
      <c r="G20" s="161">
        <f t="shared" si="1"/>
        <v>116687.92</v>
      </c>
    </row>
    <row r="21" spans="1:7" s="153" customFormat="1" ht="15.75" x14ac:dyDescent="0.25">
      <c r="A21" s="224">
        <v>182</v>
      </c>
      <c r="B21" s="160" t="s">
        <v>20</v>
      </c>
      <c r="C21" s="162">
        <v>3039388</v>
      </c>
      <c r="D21" s="158">
        <v>-106833</v>
      </c>
      <c r="E21" s="161">
        <f t="shared" si="0"/>
        <v>2932555</v>
      </c>
      <c r="F21" s="161"/>
      <c r="G21" s="161">
        <f t="shared" si="1"/>
        <v>2932555</v>
      </c>
    </row>
    <row r="22" spans="1:7" s="153" customFormat="1" ht="15.75" x14ac:dyDescent="0.25">
      <c r="A22" s="224">
        <v>197</v>
      </c>
      <c r="B22" s="160" t="s">
        <v>21</v>
      </c>
      <c r="C22" s="162">
        <v>172800</v>
      </c>
      <c r="D22" s="158">
        <v>-4800</v>
      </c>
      <c r="E22" s="161">
        <f t="shared" si="0"/>
        <v>168000</v>
      </c>
      <c r="F22" s="161"/>
      <c r="G22" s="161">
        <f t="shared" si="1"/>
        <v>168000</v>
      </c>
    </row>
    <row r="23" spans="1:7" s="153" customFormat="1" ht="15.75" x14ac:dyDescent="0.25">
      <c r="A23" s="224">
        <v>199</v>
      </c>
      <c r="B23" s="160" t="s">
        <v>22</v>
      </c>
      <c r="C23" s="161">
        <v>767314.4</v>
      </c>
      <c r="D23" s="158">
        <v>-66492.59</v>
      </c>
      <c r="E23" s="161">
        <f t="shared" si="0"/>
        <v>700821.81</v>
      </c>
      <c r="F23" s="161"/>
      <c r="G23" s="161">
        <f t="shared" si="1"/>
        <v>700821.81</v>
      </c>
    </row>
    <row r="24" spans="1:7" s="153" customFormat="1" ht="15.75" x14ac:dyDescent="0.25">
      <c r="A24" s="224">
        <v>211</v>
      </c>
      <c r="B24" s="160" t="s">
        <v>25</v>
      </c>
      <c r="C24" s="161">
        <v>543132.75</v>
      </c>
      <c r="D24" s="158">
        <v>-200277.75</v>
      </c>
      <c r="E24" s="161">
        <f t="shared" si="0"/>
        <v>342855</v>
      </c>
      <c r="F24" s="161"/>
      <c r="G24" s="161">
        <f t="shared" si="1"/>
        <v>342855</v>
      </c>
    </row>
    <row r="25" spans="1:7" s="153" customFormat="1" ht="15.75" x14ac:dyDescent="0.25">
      <c r="A25" s="224">
        <v>232</v>
      </c>
      <c r="B25" s="160" t="s">
        <v>26</v>
      </c>
      <c r="C25" s="161">
        <v>198280</v>
      </c>
      <c r="D25" s="158">
        <v>-13467</v>
      </c>
      <c r="E25" s="161">
        <f t="shared" si="0"/>
        <v>184813</v>
      </c>
      <c r="F25" s="161"/>
      <c r="G25" s="161">
        <f t="shared" si="1"/>
        <v>184813</v>
      </c>
    </row>
    <row r="26" spans="1:7" s="153" customFormat="1" ht="15.75" x14ac:dyDescent="0.25">
      <c r="A26" s="224">
        <v>261</v>
      </c>
      <c r="B26" s="160" t="s">
        <v>27</v>
      </c>
      <c r="C26" s="162">
        <v>1009687.36</v>
      </c>
      <c r="D26" s="158">
        <v>-183290.44</v>
      </c>
      <c r="E26" s="161">
        <f t="shared" si="0"/>
        <v>826396.91999999993</v>
      </c>
      <c r="F26" s="161"/>
      <c r="G26" s="161">
        <f t="shared" si="1"/>
        <v>826396.91999999993</v>
      </c>
    </row>
    <row r="27" spans="1:7" s="153" customFormat="1" ht="15.75" x14ac:dyDescent="0.25">
      <c r="A27" s="224">
        <v>262</v>
      </c>
      <c r="B27" s="160" t="s">
        <v>28</v>
      </c>
      <c r="C27" s="161">
        <v>8000</v>
      </c>
      <c r="D27" s="158">
        <v>-52.65</v>
      </c>
      <c r="E27" s="161">
        <f t="shared" si="0"/>
        <v>7947.35</v>
      </c>
      <c r="F27" s="161"/>
      <c r="G27" s="161">
        <f t="shared" si="1"/>
        <v>7947.35</v>
      </c>
    </row>
    <row r="28" spans="1:7" s="153" customFormat="1" ht="15.75" x14ac:dyDescent="0.25">
      <c r="A28" s="224">
        <v>266</v>
      </c>
      <c r="B28" s="160" t="s">
        <v>29</v>
      </c>
      <c r="C28" s="162">
        <v>1429212.26</v>
      </c>
      <c r="D28" s="158">
        <v>59868.42</v>
      </c>
      <c r="E28" s="161">
        <f t="shared" si="0"/>
        <v>1489080.68</v>
      </c>
      <c r="F28" s="161"/>
      <c r="G28" s="161">
        <f t="shared" si="1"/>
        <v>1489080.68</v>
      </c>
    </row>
    <row r="29" spans="1:7" s="153" customFormat="1" ht="15.75" x14ac:dyDescent="0.25">
      <c r="A29" s="224">
        <v>267</v>
      </c>
      <c r="B29" s="160" t="s">
        <v>30</v>
      </c>
      <c r="C29" s="161">
        <v>9000</v>
      </c>
      <c r="D29" s="158">
        <v>-6</v>
      </c>
      <c r="E29" s="161">
        <f t="shared" si="0"/>
        <v>8994</v>
      </c>
      <c r="F29" s="161"/>
      <c r="G29" s="161">
        <f t="shared" si="1"/>
        <v>8994</v>
      </c>
    </row>
    <row r="30" spans="1:7" s="153" customFormat="1" ht="15.75" x14ac:dyDescent="0.25">
      <c r="A30" s="224">
        <v>268</v>
      </c>
      <c r="B30" s="160" t="s">
        <v>31</v>
      </c>
      <c r="C30" s="161">
        <v>122943.5</v>
      </c>
      <c r="D30" s="158">
        <v>6784.5</v>
      </c>
      <c r="E30" s="161">
        <f t="shared" si="0"/>
        <v>129728</v>
      </c>
      <c r="F30" s="161"/>
      <c r="G30" s="161">
        <f t="shared" si="1"/>
        <v>129728</v>
      </c>
    </row>
    <row r="31" spans="1:7" s="153" customFormat="1" ht="15.75" x14ac:dyDescent="0.25">
      <c r="A31" s="224">
        <v>269</v>
      </c>
      <c r="B31" s="163" t="s">
        <v>32</v>
      </c>
      <c r="C31" s="161">
        <v>10000</v>
      </c>
      <c r="D31" s="158">
        <v>-83.95</v>
      </c>
      <c r="E31" s="161">
        <f t="shared" si="0"/>
        <v>9916.0499999999993</v>
      </c>
      <c r="F31" s="161"/>
      <c r="G31" s="161">
        <f t="shared" si="1"/>
        <v>9916.0499999999993</v>
      </c>
    </row>
    <row r="32" spans="1:7" s="153" customFormat="1" ht="15.75" x14ac:dyDescent="0.25">
      <c r="A32" s="224">
        <v>289</v>
      </c>
      <c r="B32" s="160" t="s">
        <v>33</v>
      </c>
      <c r="C32" s="161">
        <v>11537</v>
      </c>
      <c r="D32" s="158">
        <v>-299.5</v>
      </c>
      <c r="E32" s="161">
        <f t="shared" si="0"/>
        <v>11237.5</v>
      </c>
      <c r="F32" s="161"/>
      <c r="G32" s="161">
        <f t="shared" si="1"/>
        <v>11237.5</v>
      </c>
    </row>
    <row r="33" spans="1:7" s="153" customFormat="1" ht="15.75" x14ac:dyDescent="0.25">
      <c r="A33" s="224">
        <v>292</v>
      </c>
      <c r="B33" s="160" t="s">
        <v>34</v>
      </c>
      <c r="C33" s="161">
        <v>149896.79</v>
      </c>
      <c r="D33" s="158">
        <v>2617.36</v>
      </c>
      <c r="E33" s="161">
        <f t="shared" si="0"/>
        <v>152514.15</v>
      </c>
      <c r="F33" s="161"/>
      <c r="G33" s="161">
        <f t="shared" si="1"/>
        <v>152514.15</v>
      </c>
    </row>
    <row r="34" spans="1:7" s="153" customFormat="1" ht="15.75" x14ac:dyDescent="0.25">
      <c r="A34" s="224">
        <v>295</v>
      </c>
      <c r="B34" s="160" t="s">
        <v>35</v>
      </c>
      <c r="C34" s="162">
        <v>20762705.059999999</v>
      </c>
      <c r="D34" s="158">
        <v>372501.76000000001</v>
      </c>
      <c r="E34" s="161">
        <f t="shared" si="0"/>
        <v>21135206.82</v>
      </c>
      <c r="F34" s="161"/>
      <c r="G34" s="161">
        <f t="shared" si="1"/>
        <v>21135206.82</v>
      </c>
    </row>
    <row r="35" spans="1:7" s="153" customFormat="1" ht="15.75" x14ac:dyDescent="0.25">
      <c r="A35" s="224">
        <v>297</v>
      </c>
      <c r="B35" s="160" t="s">
        <v>36</v>
      </c>
      <c r="C35" s="161">
        <v>18945.439999999999</v>
      </c>
      <c r="D35" s="158">
        <v>12803.1</v>
      </c>
      <c r="E35" s="161">
        <f t="shared" si="0"/>
        <v>31748.54</v>
      </c>
      <c r="F35" s="161"/>
      <c r="G35" s="161">
        <f t="shared" si="1"/>
        <v>31748.54</v>
      </c>
    </row>
    <row r="36" spans="1:7" s="153" customFormat="1" ht="15.75" x14ac:dyDescent="0.25">
      <c r="A36" s="224">
        <v>298</v>
      </c>
      <c r="B36" s="160" t="s">
        <v>37</v>
      </c>
      <c r="C36" s="161">
        <v>409801.67</v>
      </c>
      <c r="D36" s="158">
        <v>83620.490000000005</v>
      </c>
      <c r="E36" s="161">
        <f t="shared" si="0"/>
        <v>493422.16</v>
      </c>
      <c r="F36" s="161"/>
      <c r="G36" s="161">
        <f t="shared" si="1"/>
        <v>493422.16</v>
      </c>
    </row>
    <row r="37" spans="1:7" s="153" customFormat="1" ht="15.75" x14ac:dyDescent="0.25">
      <c r="A37" s="224">
        <v>299</v>
      </c>
      <c r="B37" s="160" t="s">
        <v>38</v>
      </c>
      <c r="C37" s="161">
        <v>229165</v>
      </c>
      <c r="D37" s="158">
        <v>-6.5</v>
      </c>
      <c r="E37" s="161">
        <f t="shared" si="0"/>
        <v>229158.5</v>
      </c>
      <c r="F37" s="161"/>
      <c r="G37" s="161">
        <f t="shared" si="1"/>
        <v>229158.5</v>
      </c>
    </row>
    <row r="38" spans="1:7" s="153" customFormat="1" ht="15.75" x14ac:dyDescent="0.25">
      <c r="A38" s="224">
        <v>323</v>
      </c>
      <c r="B38" s="160" t="s">
        <v>141</v>
      </c>
      <c r="C38" s="161">
        <v>2500000</v>
      </c>
      <c r="D38" s="158"/>
      <c r="E38" s="161">
        <f t="shared" si="0"/>
        <v>2500000</v>
      </c>
      <c r="F38" s="161"/>
      <c r="G38" s="161">
        <f t="shared" si="1"/>
        <v>2500000</v>
      </c>
    </row>
    <row r="39" spans="1:7" s="153" customFormat="1" ht="17.25" thickBot="1" x14ac:dyDescent="0.35">
      <c r="A39" s="223"/>
      <c r="B39" s="222" t="s">
        <v>39</v>
      </c>
      <c r="C39" s="221">
        <f>SUM(C13:C38)</f>
        <v>34081392.18</v>
      </c>
      <c r="D39" s="220">
        <f>SUM(D13:D38)</f>
        <v>-7.2759576141834259E-11</v>
      </c>
      <c r="E39" s="220">
        <f>SUM(E13:E38)</f>
        <v>34081392.18</v>
      </c>
      <c r="F39" s="220">
        <f>SUM(F13:F38)</f>
        <v>0</v>
      </c>
      <c r="G39" s="220">
        <f>SUM(G13:G38)</f>
        <v>34081392.18</v>
      </c>
    </row>
    <row r="40" spans="1:7" s="153" customFormat="1" ht="16.5" x14ac:dyDescent="0.3">
      <c r="A40" s="154"/>
      <c r="B40" s="155" t="s">
        <v>127</v>
      </c>
      <c r="C40" s="129">
        <f>+C39+C10</f>
        <v>80000000</v>
      </c>
      <c r="D40" s="129">
        <f>+D39+D10</f>
        <v>-7.2759576141834259E-11</v>
      </c>
      <c r="E40" s="129">
        <f>+E39+E10</f>
        <v>80000000</v>
      </c>
      <c r="F40" s="129">
        <f>+F39+F10</f>
        <v>0</v>
      </c>
      <c r="G40" s="129">
        <f>+G39+G10</f>
        <v>80000000</v>
      </c>
    </row>
    <row r="41" spans="1:7" s="153" customFormat="1" ht="16.5" x14ac:dyDescent="0.3">
      <c r="A41" s="164"/>
      <c r="B41" s="165"/>
      <c r="C41" s="166"/>
    </row>
    <row r="42" spans="1:7" s="153" customFormat="1" x14ac:dyDescent="0.25">
      <c r="A42" s="219" t="s">
        <v>182</v>
      </c>
      <c r="C42" s="169"/>
    </row>
    <row r="43" spans="1:7" s="153" customFormat="1" x14ac:dyDescent="0.25">
      <c r="A43" s="219" t="s">
        <v>181</v>
      </c>
      <c r="C43" s="169"/>
    </row>
    <row r="44" spans="1:7" s="153" customFormat="1" x14ac:dyDescent="0.25">
      <c r="A44" s="167"/>
      <c r="C44" s="168"/>
    </row>
    <row r="45" spans="1:7" s="153" customFormat="1" ht="13.5" customHeight="1" x14ac:dyDescent="0.2">
      <c r="A45" s="392" t="s">
        <v>128</v>
      </c>
      <c r="B45" s="392"/>
      <c r="C45" s="392"/>
      <c r="D45" s="392"/>
      <c r="E45" s="392"/>
    </row>
    <row r="46" spans="1:7" s="153" customFormat="1" ht="18.75" customHeight="1" x14ac:dyDescent="0.2">
      <c r="A46" s="392" t="s">
        <v>77</v>
      </c>
      <c r="B46" s="392"/>
      <c r="C46" s="392"/>
      <c r="D46" s="392"/>
      <c r="E46" s="392"/>
    </row>
    <row r="47" spans="1:7" s="153" customFormat="1" ht="18.75" customHeight="1" x14ac:dyDescent="0.2">
      <c r="A47" s="392" t="s">
        <v>78</v>
      </c>
      <c r="B47" s="392"/>
      <c r="C47" s="392"/>
      <c r="D47" s="392"/>
      <c r="E47" s="392"/>
    </row>
    <row r="48" spans="1:7" s="153" customFormat="1" x14ac:dyDescent="0.25">
      <c r="A48" s="167"/>
      <c r="C48" s="169"/>
    </row>
    <row r="49" spans="1:3" s="153" customFormat="1" x14ac:dyDescent="0.25">
      <c r="A49" s="167"/>
      <c r="C49" s="169"/>
    </row>
    <row r="50" spans="1:3" s="153" customFormat="1" x14ac:dyDescent="0.25">
      <c r="A50" s="167"/>
      <c r="C50" s="169"/>
    </row>
    <row r="51" spans="1:3" s="153" customFormat="1" x14ac:dyDescent="0.25">
      <c r="A51" s="167"/>
      <c r="C51" s="169"/>
    </row>
    <row r="52" spans="1:3" s="153" customFormat="1" x14ac:dyDescent="0.25">
      <c r="A52" s="167"/>
      <c r="C52" s="169"/>
    </row>
    <row r="53" spans="1:3" s="153" customFormat="1" x14ac:dyDescent="0.25">
      <c r="A53" s="167"/>
      <c r="C53" s="169"/>
    </row>
    <row r="54" spans="1:3" s="153" customFormat="1" x14ac:dyDescent="0.25">
      <c r="A54" s="167"/>
      <c r="C54" s="169"/>
    </row>
    <row r="55" spans="1:3" s="153" customFormat="1" x14ac:dyDescent="0.25">
      <c r="A55" s="167"/>
      <c r="C55" s="169"/>
    </row>
    <row r="56" spans="1:3" s="153" customFormat="1" x14ac:dyDescent="0.25">
      <c r="A56" s="167"/>
      <c r="C56" s="169"/>
    </row>
    <row r="57" spans="1:3" s="153" customFormat="1" x14ac:dyDescent="0.25">
      <c r="A57" s="167"/>
      <c r="C57" s="169"/>
    </row>
    <row r="58" spans="1:3" s="153" customFormat="1" x14ac:dyDescent="0.25">
      <c r="A58" s="167"/>
      <c r="C58" s="169"/>
    </row>
    <row r="59" spans="1:3" s="153" customFormat="1" x14ac:dyDescent="0.25">
      <c r="A59" s="167"/>
      <c r="C59" s="169"/>
    </row>
    <row r="60" spans="1:3" s="153" customFormat="1" x14ac:dyDescent="0.25">
      <c r="A60" s="167"/>
      <c r="C60" s="169"/>
    </row>
    <row r="61" spans="1:3" s="153" customFormat="1" x14ac:dyDescent="0.25">
      <c r="A61" s="167"/>
      <c r="C61" s="169"/>
    </row>
    <row r="62" spans="1:3" s="153" customFormat="1" x14ac:dyDescent="0.25">
      <c r="A62" s="167"/>
      <c r="C62" s="169"/>
    </row>
    <row r="63" spans="1:3" s="153" customFormat="1" x14ac:dyDescent="0.25">
      <c r="A63" s="167"/>
      <c r="C63" s="169"/>
    </row>
    <row r="64" spans="1:3" s="153" customFormat="1" x14ac:dyDescent="0.25">
      <c r="A64" s="167"/>
      <c r="C64" s="169"/>
    </row>
    <row r="65" spans="1:3" s="153" customFormat="1" x14ac:dyDescent="0.25">
      <c r="A65" s="167"/>
      <c r="C65" s="169"/>
    </row>
    <row r="66" spans="1:3" s="153" customFormat="1" x14ac:dyDescent="0.25">
      <c r="A66" s="167"/>
      <c r="C66" s="169"/>
    </row>
    <row r="67" spans="1:3" s="153" customFormat="1" x14ac:dyDescent="0.25">
      <c r="A67" s="167"/>
      <c r="C67" s="169"/>
    </row>
    <row r="68" spans="1:3" s="153" customFormat="1" x14ac:dyDescent="0.25">
      <c r="A68" s="167"/>
      <c r="C68" s="169"/>
    </row>
    <row r="69" spans="1:3" s="153" customFormat="1" x14ac:dyDescent="0.25">
      <c r="A69" s="167"/>
      <c r="C69" s="169"/>
    </row>
    <row r="70" spans="1:3" s="153" customFormat="1" x14ac:dyDescent="0.25">
      <c r="A70" s="167"/>
      <c r="C70" s="169"/>
    </row>
    <row r="71" spans="1:3" s="153" customFormat="1" x14ac:dyDescent="0.25">
      <c r="A71" s="167"/>
      <c r="C71" s="169"/>
    </row>
    <row r="72" spans="1:3" s="153" customFormat="1" x14ac:dyDescent="0.25">
      <c r="A72" s="167"/>
      <c r="C72" s="169"/>
    </row>
    <row r="73" spans="1:3" x14ac:dyDescent="0.25">
      <c r="A73" s="167"/>
      <c r="B73" s="153"/>
      <c r="C73" s="169"/>
    </row>
    <row r="74" spans="1:3" x14ac:dyDescent="0.25">
      <c r="A74" s="167"/>
      <c r="B74" s="153"/>
      <c r="C74" s="169"/>
    </row>
    <row r="75" spans="1:3" x14ac:dyDescent="0.25">
      <c r="A75" s="167"/>
      <c r="B75" s="153"/>
      <c r="C75" s="169"/>
    </row>
    <row r="76" spans="1:3" x14ac:dyDescent="0.25">
      <c r="A76" s="167"/>
      <c r="B76" s="153"/>
      <c r="C76" s="169"/>
    </row>
    <row r="77" spans="1:3" x14ac:dyDescent="0.25">
      <c r="A77" s="167"/>
      <c r="B77" s="153"/>
      <c r="C77" s="169"/>
    </row>
    <row r="78" spans="1:3" x14ac:dyDescent="0.25">
      <c r="A78" s="167"/>
      <c r="B78" s="153"/>
      <c r="C78" s="169"/>
    </row>
    <row r="79" spans="1:3" x14ac:dyDescent="0.25">
      <c r="A79" s="167"/>
      <c r="B79" s="153"/>
      <c r="C79" s="169"/>
    </row>
    <row r="80" spans="1:3" x14ac:dyDescent="0.25">
      <c r="A80" s="167"/>
      <c r="B80" s="153"/>
      <c r="C80" s="169"/>
    </row>
    <row r="81" spans="1:3" x14ac:dyDescent="0.25">
      <c r="A81" s="167"/>
      <c r="B81" s="153"/>
      <c r="C81" s="169"/>
    </row>
    <row r="82" spans="1:3" x14ac:dyDescent="0.25">
      <c r="A82" s="167"/>
      <c r="B82" s="153"/>
      <c r="C82" s="169"/>
    </row>
    <row r="83" spans="1:3" x14ac:dyDescent="0.25">
      <c r="A83" s="167"/>
      <c r="B83" s="153"/>
      <c r="C83" s="169"/>
    </row>
    <row r="84" spans="1:3" x14ac:dyDescent="0.25">
      <c r="A84" s="167"/>
      <c r="B84" s="153"/>
      <c r="C84" s="169"/>
    </row>
    <row r="85" spans="1:3" x14ac:dyDescent="0.25">
      <c r="A85" s="167"/>
      <c r="B85" s="153"/>
      <c r="C85" s="169"/>
    </row>
    <row r="86" spans="1:3" x14ac:dyDescent="0.25">
      <c r="A86" s="167"/>
      <c r="B86" s="153"/>
      <c r="C86" s="169"/>
    </row>
  </sheetData>
  <mergeCells count="8">
    <mergeCell ref="A45:E45"/>
    <mergeCell ref="A46:E46"/>
    <mergeCell ref="A47:E47"/>
    <mergeCell ref="A1:G1"/>
    <mergeCell ref="A2:G2"/>
    <mergeCell ref="A3:G3"/>
    <mergeCell ref="A4:B4"/>
    <mergeCell ref="A8:B8"/>
  </mergeCells>
  <pageMargins left="0.11811023622047245" right="0.11811023622047245" top="0.11811023622047245" bottom="0.11811023622047245" header="0.11811023622047245" footer="0.11811023622047245"/>
  <pageSetup scale="90" orientation="portrait" verticalDpi="30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workbookViewId="0">
      <selection activeCell="A4" sqref="A4:B4"/>
    </sheetView>
  </sheetViews>
  <sheetFormatPr baseColWidth="10" defaultRowHeight="13.5" x14ac:dyDescent="0.25"/>
  <cols>
    <col min="1" max="1" width="5.140625" style="123" customWidth="1"/>
    <col min="2" max="2" width="62.140625" style="103" bestFit="1" customWidth="1"/>
    <col min="3" max="3" width="18.28515625" style="104" bestFit="1" customWidth="1"/>
    <col min="4" max="7" width="15.5703125" style="103" hidden="1" customWidth="1"/>
    <col min="8" max="256" width="11.42578125" style="103"/>
    <col min="257" max="257" width="5.140625" style="103" customWidth="1"/>
    <col min="258" max="258" width="62.140625" style="103" bestFit="1" customWidth="1"/>
    <col min="259" max="259" width="18.28515625" style="103" bestFit="1" customWidth="1"/>
    <col min="260" max="263" width="0" style="103" hidden="1" customWidth="1"/>
    <col min="264" max="512" width="11.42578125" style="103"/>
    <col min="513" max="513" width="5.140625" style="103" customWidth="1"/>
    <col min="514" max="514" width="62.140625" style="103" bestFit="1" customWidth="1"/>
    <col min="515" max="515" width="18.28515625" style="103" bestFit="1" customWidth="1"/>
    <col min="516" max="519" width="0" style="103" hidden="1" customWidth="1"/>
    <col min="520" max="768" width="11.42578125" style="103"/>
    <col min="769" max="769" width="5.140625" style="103" customWidth="1"/>
    <col min="770" max="770" width="62.140625" style="103" bestFit="1" customWidth="1"/>
    <col min="771" max="771" width="18.28515625" style="103" bestFit="1" customWidth="1"/>
    <col min="772" max="775" width="0" style="103" hidden="1" customWidth="1"/>
    <col min="776" max="1024" width="11.42578125" style="103"/>
    <col min="1025" max="1025" width="5.140625" style="103" customWidth="1"/>
    <col min="1026" max="1026" width="62.140625" style="103" bestFit="1" customWidth="1"/>
    <col min="1027" max="1027" width="18.28515625" style="103" bestFit="1" customWidth="1"/>
    <col min="1028" max="1031" width="0" style="103" hidden="1" customWidth="1"/>
    <col min="1032" max="1280" width="11.42578125" style="103"/>
    <col min="1281" max="1281" width="5.140625" style="103" customWidth="1"/>
    <col min="1282" max="1282" width="62.140625" style="103" bestFit="1" customWidth="1"/>
    <col min="1283" max="1283" width="18.28515625" style="103" bestFit="1" customWidth="1"/>
    <col min="1284" max="1287" width="0" style="103" hidden="1" customWidth="1"/>
    <col min="1288" max="1536" width="11.42578125" style="103"/>
    <col min="1537" max="1537" width="5.140625" style="103" customWidth="1"/>
    <col min="1538" max="1538" width="62.140625" style="103" bestFit="1" customWidth="1"/>
    <col min="1539" max="1539" width="18.28515625" style="103" bestFit="1" customWidth="1"/>
    <col min="1540" max="1543" width="0" style="103" hidden="1" customWidth="1"/>
    <col min="1544" max="1792" width="11.42578125" style="103"/>
    <col min="1793" max="1793" width="5.140625" style="103" customWidth="1"/>
    <col min="1794" max="1794" width="62.140625" style="103" bestFit="1" customWidth="1"/>
    <col min="1795" max="1795" width="18.28515625" style="103" bestFit="1" customWidth="1"/>
    <col min="1796" max="1799" width="0" style="103" hidden="1" customWidth="1"/>
    <col min="1800" max="2048" width="11.42578125" style="103"/>
    <col min="2049" max="2049" width="5.140625" style="103" customWidth="1"/>
    <col min="2050" max="2050" width="62.140625" style="103" bestFit="1" customWidth="1"/>
    <col min="2051" max="2051" width="18.28515625" style="103" bestFit="1" customWidth="1"/>
    <col min="2052" max="2055" width="0" style="103" hidden="1" customWidth="1"/>
    <col min="2056" max="2304" width="11.42578125" style="103"/>
    <col min="2305" max="2305" width="5.140625" style="103" customWidth="1"/>
    <col min="2306" max="2306" width="62.140625" style="103" bestFit="1" customWidth="1"/>
    <col min="2307" max="2307" width="18.28515625" style="103" bestFit="1" customWidth="1"/>
    <col min="2308" max="2311" width="0" style="103" hidden="1" customWidth="1"/>
    <col min="2312" max="2560" width="11.42578125" style="103"/>
    <col min="2561" max="2561" width="5.140625" style="103" customWidth="1"/>
    <col min="2562" max="2562" width="62.140625" style="103" bestFit="1" customWidth="1"/>
    <col min="2563" max="2563" width="18.28515625" style="103" bestFit="1" customWidth="1"/>
    <col min="2564" max="2567" width="0" style="103" hidden="1" customWidth="1"/>
    <col min="2568" max="2816" width="11.42578125" style="103"/>
    <col min="2817" max="2817" width="5.140625" style="103" customWidth="1"/>
    <col min="2818" max="2818" width="62.140625" style="103" bestFit="1" customWidth="1"/>
    <col min="2819" max="2819" width="18.28515625" style="103" bestFit="1" customWidth="1"/>
    <col min="2820" max="2823" width="0" style="103" hidden="1" customWidth="1"/>
    <col min="2824" max="3072" width="11.42578125" style="103"/>
    <col min="3073" max="3073" width="5.140625" style="103" customWidth="1"/>
    <col min="3074" max="3074" width="62.140625" style="103" bestFit="1" customWidth="1"/>
    <col min="3075" max="3075" width="18.28515625" style="103" bestFit="1" customWidth="1"/>
    <col min="3076" max="3079" width="0" style="103" hidden="1" customWidth="1"/>
    <col min="3080" max="3328" width="11.42578125" style="103"/>
    <col min="3329" max="3329" width="5.140625" style="103" customWidth="1"/>
    <col min="3330" max="3330" width="62.140625" style="103" bestFit="1" customWidth="1"/>
    <col min="3331" max="3331" width="18.28515625" style="103" bestFit="1" customWidth="1"/>
    <col min="3332" max="3335" width="0" style="103" hidden="1" customWidth="1"/>
    <col min="3336" max="3584" width="11.42578125" style="103"/>
    <col min="3585" max="3585" width="5.140625" style="103" customWidth="1"/>
    <col min="3586" max="3586" width="62.140625" style="103" bestFit="1" customWidth="1"/>
    <col min="3587" max="3587" width="18.28515625" style="103" bestFit="1" customWidth="1"/>
    <col min="3588" max="3591" width="0" style="103" hidden="1" customWidth="1"/>
    <col min="3592" max="3840" width="11.42578125" style="103"/>
    <col min="3841" max="3841" width="5.140625" style="103" customWidth="1"/>
    <col min="3842" max="3842" width="62.140625" style="103" bestFit="1" customWidth="1"/>
    <col min="3843" max="3843" width="18.28515625" style="103" bestFit="1" customWidth="1"/>
    <col min="3844" max="3847" width="0" style="103" hidden="1" customWidth="1"/>
    <col min="3848" max="4096" width="11.42578125" style="103"/>
    <col min="4097" max="4097" width="5.140625" style="103" customWidth="1"/>
    <col min="4098" max="4098" width="62.140625" style="103" bestFit="1" customWidth="1"/>
    <col min="4099" max="4099" width="18.28515625" style="103" bestFit="1" customWidth="1"/>
    <col min="4100" max="4103" width="0" style="103" hidden="1" customWidth="1"/>
    <col min="4104" max="4352" width="11.42578125" style="103"/>
    <col min="4353" max="4353" width="5.140625" style="103" customWidth="1"/>
    <col min="4354" max="4354" width="62.140625" style="103" bestFit="1" customWidth="1"/>
    <col min="4355" max="4355" width="18.28515625" style="103" bestFit="1" customWidth="1"/>
    <col min="4356" max="4359" width="0" style="103" hidden="1" customWidth="1"/>
    <col min="4360" max="4608" width="11.42578125" style="103"/>
    <col min="4609" max="4609" width="5.140625" style="103" customWidth="1"/>
    <col min="4610" max="4610" width="62.140625" style="103" bestFit="1" customWidth="1"/>
    <col min="4611" max="4611" width="18.28515625" style="103" bestFit="1" customWidth="1"/>
    <col min="4612" max="4615" width="0" style="103" hidden="1" customWidth="1"/>
    <col min="4616" max="4864" width="11.42578125" style="103"/>
    <col min="4865" max="4865" width="5.140625" style="103" customWidth="1"/>
    <col min="4866" max="4866" width="62.140625" style="103" bestFit="1" customWidth="1"/>
    <col min="4867" max="4867" width="18.28515625" style="103" bestFit="1" customWidth="1"/>
    <col min="4868" max="4871" width="0" style="103" hidden="1" customWidth="1"/>
    <col min="4872" max="5120" width="11.42578125" style="103"/>
    <col min="5121" max="5121" width="5.140625" style="103" customWidth="1"/>
    <col min="5122" max="5122" width="62.140625" style="103" bestFit="1" customWidth="1"/>
    <col min="5123" max="5123" width="18.28515625" style="103" bestFit="1" customWidth="1"/>
    <col min="5124" max="5127" width="0" style="103" hidden="1" customWidth="1"/>
    <col min="5128" max="5376" width="11.42578125" style="103"/>
    <col min="5377" max="5377" width="5.140625" style="103" customWidth="1"/>
    <col min="5378" max="5378" width="62.140625" style="103" bestFit="1" customWidth="1"/>
    <col min="5379" max="5379" width="18.28515625" style="103" bestFit="1" customWidth="1"/>
    <col min="5380" max="5383" width="0" style="103" hidden="1" customWidth="1"/>
    <col min="5384" max="5632" width="11.42578125" style="103"/>
    <col min="5633" max="5633" width="5.140625" style="103" customWidth="1"/>
    <col min="5634" max="5634" width="62.140625" style="103" bestFit="1" customWidth="1"/>
    <col min="5635" max="5635" width="18.28515625" style="103" bestFit="1" customWidth="1"/>
    <col min="5636" max="5639" width="0" style="103" hidden="1" customWidth="1"/>
    <col min="5640" max="5888" width="11.42578125" style="103"/>
    <col min="5889" max="5889" width="5.140625" style="103" customWidth="1"/>
    <col min="5890" max="5890" width="62.140625" style="103" bestFit="1" customWidth="1"/>
    <col min="5891" max="5891" width="18.28515625" style="103" bestFit="1" customWidth="1"/>
    <col min="5892" max="5895" width="0" style="103" hidden="1" customWidth="1"/>
    <col min="5896" max="6144" width="11.42578125" style="103"/>
    <col min="6145" max="6145" width="5.140625" style="103" customWidth="1"/>
    <col min="6146" max="6146" width="62.140625" style="103" bestFit="1" customWidth="1"/>
    <col min="6147" max="6147" width="18.28515625" style="103" bestFit="1" customWidth="1"/>
    <col min="6148" max="6151" width="0" style="103" hidden="1" customWidth="1"/>
    <col min="6152" max="6400" width="11.42578125" style="103"/>
    <col min="6401" max="6401" width="5.140625" style="103" customWidth="1"/>
    <col min="6402" max="6402" width="62.140625" style="103" bestFit="1" customWidth="1"/>
    <col min="6403" max="6403" width="18.28515625" style="103" bestFit="1" customWidth="1"/>
    <col min="6404" max="6407" width="0" style="103" hidden="1" customWidth="1"/>
    <col min="6408" max="6656" width="11.42578125" style="103"/>
    <col min="6657" max="6657" width="5.140625" style="103" customWidth="1"/>
    <col min="6658" max="6658" width="62.140625" style="103" bestFit="1" customWidth="1"/>
    <col min="6659" max="6659" width="18.28515625" style="103" bestFit="1" customWidth="1"/>
    <col min="6660" max="6663" width="0" style="103" hidden="1" customWidth="1"/>
    <col min="6664" max="6912" width="11.42578125" style="103"/>
    <col min="6913" max="6913" width="5.140625" style="103" customWidth="1"/>
    <col min="6914" max="6914" width="62.140625" style="103" bestFit="1" customWidth="1"/>
    <col min="6915" max="6915" width="18.28515625" style="103" bestFit="1" customWidth="1"/>
    <col min="6916" max="6919" width="0" style="103" hidden="1" customWidth="1"/>
    <col min="6920" max="7168" width="11.42578125" style="103"/>
    <col min="7169" max="7169" width="5.140625" style="103" customWidth="1"/>
    <col min="7170" max="7170" width="62.140625" style="103" bestFit="1" customWidth="1"/>
    <col min="7171" max="7171" width="18.28515625" style="103" bestFit="1" customWidth="1"/>
    <col min="7172" max="7175" width="0" style="103" hidden="1" customWidth="1"/>
    <col min="7176" max="7424" width="11.42578125" style="103"/>
    <col min="7425" max="7425" width="5.140625" style="103" customWidth="1"/>
    <col min="7426" max="7426" width="62.140625" style="103" bestFit="1" customWidth="1"/>
    <col min="7427" max="7427" width="18.28515625" style="103" bestFit="1" customWidth="1"/>
    <col min="7428" max="7431" width="0" style="103" hidden="1" customWidth="1"/>
    <col min="7432" max="7680" width="11.42578125" style="103"/>
    <col min="7681" max="7681" width="5.140625" style="103" customWidth="1"/>
    <col min="7682" max="7682" width="62.140625" style="103" bestFit="1" customWidth="1"/>
    <col min="7683" max="7683" width="18.28515625" style="103" bestFit="1" customWidth="1"/>
    <col min="7684" max="7687" width="0" style="103" hidden="1" customWidth="1"/>
    <col min="7688" max="7936" width="11.42578125" style="103"/>
    <col min="7937" max="7937" width="5.140625" style="103" customWidth="1"/>
    <col min="7938" max="7938" width="62.140625" style="103" bestFit="1" customWidth="1"/>
    <col min="7939" max="7939" width="18.28515625" style="103" bestFit="1" customWidth="1"/>
    <col min="7940" max="7943" width="0" style="103" hidden="1" customWidth="1"/>
    <col min="7944" max="8192" width="11.42578125" style="103"/>
    <col min="8193" max="8193" width="5.140625" style="103" customWidth="1"/>
    <col min="8194" max="8194" width="62.140625" style="103" bestFit="1" customWidth="1"/>
    <col min="8195" max="8195" width="18.28515625" style="103" bestFit="1" customWidth="1"/>
    <col min="8196" max="8199" width="0" style="103" hidden="1" customWidth="1"/>
    <col min="8200" max="8448" width="11.42578125" style="103"/>
    <col min="8449" max="8449" width="5.140625" style="103" customWidth="1"/>
    <col min="8450" max="8450" width="62.140625" style="103" bestFit="1" customWidth="1"/>
    <col min="8451" max="8451" width="18.28515625" style="103" bestFit="1" customWidth="1"/>
    <col min="8452" max="8455" width="0" style="103" hidden="1" customWidth="1"/>
    <col min="8456" max="8704" width="11.42578125" style="103"/>
    <col min="8705" max="8705" width="5.140625" style="103" customWidth="1"/>
    <col min="8706" max="8706" width="62.140625" style="103" bestFit="1" customWidth="1"/>
    <col min="8707" max="8707" width="18.28515625" style="103" bestFit="1" customWidth="1"/>
    <col min="8708" max="8711" width="0" style="103" hidden="1" customWidth="1"/>
    <col min="8712" max="8960" width="11.42578125" style="103"/>
    <col min="8961" max="8961" width="5.140625" style="103" customWidth="1"/>
    <col min="8962" max="8962" width="62.140625" style="103" bestFit="1" customWidth="1"/>
    <col min="8963" max="8963" width="18.28515625" style="103" bestFit="1" customWidth="1"/>
    <col min="8964" max="8967" width="0" style="103" hidden="1" customWidth="1"/>
    <col min="8968" max="9216" width="11.42578125" style="103"/>
    <col min="9217" max="9217" width="5.140625" style="103" customWidth="1"/>
    <col min="9218" max="9218" width="62.140625" style="103" bestFit="1" customWidth="1"/>
    <col min="9219" max="9219" width="18.28515625" style="103" bestFit="1" customWidth="1"/>
    <col min="9220" max="9223" width="0" style="103" hidden="1" customWidth="1"/>
    <col min="9224" max="9472" width="11.42578125" style="103"/>
    <col min="9473" max="9473" width="5.140625" style="103" customWidth="1"/>
    <col min="9474" max="9474" width="62.140625" style="103" bestFit="1" customWidth="1"/>
    <col min="9475" max="9475" width="18.28515625" style="103" bestFit="1" customWidth="1"/>
    <col min="9476" max="9479" width="0" style="103" hidden="1" customWidth="1"/>
    <col min="9480" max="9728" width="11.42578125" style="103"/>
    <col min="9729" max="9729" width="5.140625" style="103" customWidth="1"/>
    <col min="9730" max="9730" width="62.140625" style="103" bestFit="1" customWidth="1"/>
    <col min="9731" max="9731" width="18.28515625" style="103" bestFit="1" customWidth="1"/>
    <col min="9732" max="9735" width="0" style="103" hidden="1" customWidth="1"/>
    <col min="9736" max="9984" width="11.42578125" style="103"/>
    <col min="9985" max="9985" width="5.140625" style="103" customWidth="1"/>
    <col min="9986" max="9986" width="62.140625" style="103" bestFit="1" customWidth="1"/>
    <col min="9987" max="9987" width="18.28515625" style="103" bestFit="1" customWidth="1"/>
    <col min="9988" max="9991" width="0" style="103" hidden="1" customWidth="1"/>
    <col min="9992" max="10240" width="11.42578125" style="103"/>
    <col min="10241" max="10241" width="5.140625" style="103" customWidth="1"/>
    <col min="10242" max="10242" width="62.140625" style="103" bestFit="1" customWidth="1"/>
    <col min="10243" max="10243" width="18.28515625" style="103" bestFit="1" customWidth="1"/>
    <col min="10244" max="10247" width="0" style="103" hidden="1" customWidth="1"/>
    <col min="10248" max="10496" width="11.42578125" style="103"/>
    <col min="10497" max="10497" width="5.140625" style="103" customWidth="1"/>
    <col min="10498" max="10498" width="62.140625" style="103" bestFit="1" customWidth="1"/>
    <col min="10499" max="10499" width="18.28515625" style="103" bestFit="1" customWidth="1"/>
    <col min="10500" max="10503" width="0" style="103" hidden="1" customWidth="1"/>
    <col min="10504" max="10752" width="11.42578125" style="103"/>
    <col min="10753" max="10753" width="5.140625" style="103" customWidth="1"/>
    <col min="10754" max="10754" width="62.140625" style="103" bestFit="1" customWidth="1"/>
    <col min="10755" max="10755" width="18.28515625" style="103" bestFit="1" customWidth="1"/>
    <col min="10756" max="10759" width="0" style="103" hidden="1" customWidth="1"/>
    <col min="10760" max="11008" width="11.42578125" style="103"/>
    <col min="11009" max="11009" width="5.140625" style="103" customWidth="1"/>
    <col min="11010" max="11010" width="62.140625" style="103" bestFit="1" customWidth="1"/>
    <col min="11011" max="11011" width="18.28515625" style="103" bestFit="1" customWidth="1"/>
    <col min="11012" max="11015" width="0" style="103" hidden="1" customWidth="1"/>
    <col min="11016" max="11264" width="11.42578125" style="103"/>
    <col min="11265" max="11265" width="5.140625" style="103" customWidth="1"/>
    <col min="11266" max="11266" width="62.140625" style="103" bestFit="1" customWidth="1"/>
    <col min="11267" max="11267" width="18.28515625" style="103" bestFit="1" customWidth="1"/>
    <col min="11268" max="11271" width="0" style="103" hidden="1" customWidth="1"/>
    <col min="11272" max="11520" width="11.42578125" style="103"/>
    <col min="11521" max="11521" width="5.140625" style="103" customWidth="1"/>
    <col min="11522" max="11522" width="62.140625" style="103" bestFit="1" customWidth="1"/>
    <col min="11523" max="11523" width="18.28515625" style="103" bestFit="1" customWidth="1"/>
    <col min="11524" max="11527" width="0" style="103" hidden="1" customWidth="1"/>
    <col min="11528" max="11776" width="11.42578125" style="103"/>
    <col min="11777" max="11777" width="5.140625" style="103" customWidth="1"/>
    <col min="11778" max="11778" width="62.140625" style="103" bestFit="1" customWidth="1"/>
    <col min="11779" max="11779" width="18.28515625" style="103" bestFit="1" customWidth="1"/>
    <col min="11780" max="11783" width="0" style="103" hidden="1" customWidth="1"/>
    <col min="11784" max="12032" width="11.42578125" style="103"/>
    <col min="12033" max="12033" width="5.140625" style="103" customWidth="1"/>
    <col min="12034" max="12034" width="62.140625" style="103" bestFit="1" customWidth="1"/>
    <col min="12035" max="12035" width="18.28515625" style="103" bestFit="1" customWidth="1"/>
    <col min="12036" max="12039" width="0" style="103" hidden="1" customWidth="1"/>
    <col min="12040" max="12288" width="11.42578125" style="103"/>
    <col min="12289" max="12289" width="5.140625" style="103" customWidth="1"/>
    <col min="12290" max="12290" width="62.140625" style="103" bestFit="1" customWidth="1"/>
    <col min="12291" max="12291" width="18.28515625" style="103" bestFit="1" customWidth="1"/>
    <col min="12292" max="12295" width="0" style="103" hidden="1" customWidth="1"/>
    <col min="12296" max="12544" width="11.42578125" style="103"/>
    <col min="12545" max="12545" width="5.140625" style="103" customWidth="1"/>
    <col min="12546" max="12546" width="62.140625" style="103" bestFit="1" customWidth="1"/>
    <col min="12547" max="12547" width="18.28515625" style="103" bestFit="1" customWidth="1"/>
    <col min="12548" max="12551" width="0" style="103" hidden="1" customWidth="1"/>
    <col min="12552" max="12800" width="11.42578125" style="103"/>
    <col min="12801" max="12801" width="5.140625" style="103" customWidth="1"/>
    <col min="12802" max="12802" width="62.140625" style="103" bestFit="1" customWidth="1"/>
    <col min="12803" max="12803" width="18.28515625" style="103" bestFit="1" customWidth="1"/>
    <col min="12804" max="12807" width="0" style="103" hidden="1" customWidth="1"/>
    <col min="12808" max="13056" width="11.42578125" style="103"/>
    <col min="13057" max="13057" width="5.140625" style="103" customWidth="1"/>
    <col min="13058" max="13058" width="62.140625" style="103" bestFit="1" customWidth="1"/>
    <col min="13059" max="13059" width="18.28515625" style="103" bestFit="1" customWidth="1"/>
    <col min="13060" max="13063" width="0" style="103" hidden="1" customWidth="1"/>
    <col min="13064" max="13312" width="11.42578125" style="103"/>
    <col min="13313" max="13313" width="5.140625" style="103" customWidth="1"/>
    <col min="13314" max="13314" width="62.140625" style="103" bestFit="1" customWidth="1"/>
    <col min="13315" max="13315" width="18.28515625" style="103" bestFit="1" customWidth="1"/>
    <col min="13316" max="13319" width="0" style="103" hidden="1" customWidth="1"/>
    <col min="13320" max="13568" width="11.42578125" style="103"/>
    <col min="13569" max="13569" width="5.140625" style="103" customWidth="1"/>
    <col min="13570" max="13570" width="62.140625" style="103" bestFit="1" customWidth="1"/>
    <col min="13571" max="13571" width="18.28515625" style="103" bestFit="1" customWidth="1"/>
    <col min="13572" max="13575" width="0" style="103" hidden="1" customWidth="1"/>
    <col min="13576" max="13824" width="11.42578125" style="103"/>
    <col min="13825" max="13825" width="5.140625" style="103" customWidth="1"/>
    <col min="13826" max="13826" width="62.140625" style="103" bestFit="1" customWidth="1"/>
    <col min="13827" max="13827" width="18.28515625" style="103" bestFit="1" customWidth="1"/>
    <col min="13828" max="13831" width="0" style="103" hidden="1" customWidth="1"/>
    <col min="13832" max="14080" width="11.42578125" style="103"/>
    <col min="14081" max="14081" width="5.140625" style="103" customWidth="1"/>
    <col min="14082" max="14082" width="62.140625" style="103" bestFit="1" customWidth="1"/>
    <col min="14083" max="14083" width="18.28515625" style="103" bestFit="1" customWidth="1"/>
    <col min="14084" max="14087" width="0" style="103" hidden="1" customWidth="1"/>
    <col min="14088" max="14336" width="11.42578125" style="103"/>
    <col min="14337" max="14337" width="5.140625" style="103" customWidth="1"/>
    <col min="14338" max="14338" width="62.140625" style="103" bestFit="1" customWidth="1"/>
    <col min="14339" max="14339" width="18.28515625" style="103" bestFit="1" customWidth="1"/>
    <col min="14340" max="14343" width="0" style="103" hidden="1" customWidth="1"/>
    <col min="14344" max="14592" width="11.42578125" style="103"/>
    <col min="14593" max="14593" width="5.140625" style="103" customWidth="1"/>
    <col min="14594" max="14594" width="62.140625" style="103" bestFit="1" customWidth="1"/>
    <col min="14595" max="14595" width="18.28515625" style="103" bestFit="1" customWidth="1"/>
    <col min="14596" max="14599" width="0" style="103" hidden="1" customWidth="1"/>
    <col min="14600" max="14848" width="11.42578125" style="103"/>
    <col min="14849" max="14849" width="5.140625" style="103" customWidth="1"/>
    <col min="14850" max="14850" width="62.140625" style="103" bestFit="1" customWidth="1"/>
    <col min="14851" max="14851" width="18.28515625" style="103" bestFit="1" customWidth="1"/>
    <col min="14852" max="14855" width="0" style="103" hidden="1" customWidth="1"/>
    <col min="14856" max="15104" width="11.42578125" style="103"/>
    <col min="15105" max="15105" width="5.140625" style="103" customWidth="1"/>
    <col min="15106" max="15106" width="62.140625" style="103" bestFit="1" customWidth="1"/>
    <col min="15107" max="15107" width="18.28515625" style="103" bestFit="1" customWidth="1"/>
    <col min="15108" max="15111" width="0" style="103" hidden="1" customWidth="1"/>
    <col min="15112" max="15360" width="11.42578125" style="103"/>
    <col min="15361" max="15361" width="5.140625" style="103" customWidth="1"/>
    <col min="15362" max="15362" width="62.140625" style="103" bestFit="1" customWidth="1"/>
    <col min="15363" max="15363" width="18.28515625" style="103" bestFit="1" customWidth="1"/>
    <col min="15364" max="15367" width="0" style="103" hidden="1" customWidth="1"/>
    <col min="15368" max="15616" width="11.42578125" style="103"/>
    <col min="15617" max="15617" width="5.140625" style="103" customWidth="1"/>
    <col min="15618" max="15618" width="62.140625" style="103" bestFit="1" customWidth="1"/>
    <col min="15619" max="15619" width="18.28515625" style="103" bestFit="1" customWidth="1"/>
    <col min="15620" max="15623" width="0" style="103" hidden="1" customWidth="1"/>
    <col min="15624" max="15872" width="11.42578125" style="103"/>
    <col min="15873" max="15873" width="5.140625" style="103" customWidth="1"/>
    <col min="15874" max="15874" width="62.140625" style="103" bestFit="1" customWidth="1"/>
    <col min="15875" max="15875" width="18.28515625" style="103" bestFit="1" customWidth="1"/>
    <col min="15876" max="15879" width="0" style="103" hidden="1" customWidth="1"/>
    <col min="15880" max="16128" width="11.42578125" style="103"/>
    <col min="16129" max="16129" width="5.140625" style="103" customWidth="1"/>
    <col min="16130" max="16130" width="62.140625" style="103" bestFit="1" customWidth="1"/>
    <col min="16131" max="16131" width="18.28515625" style="103" bestFit="1" customWidth="1"/>
    <col min="16132" max="16135" width="0" style="103" hidden="1" customWidth="1"/>
    <col min="16136" max="16384" width="11.42578125" style="103"/>
  </cols>
  <sheetData>
    <row r="1" spans="1:7" s="153" customFormat="1" ht="15" x14ac:dyDescent="0.3">
      <c r="A1" s="393" t="s">
        <v>1</v>
      </c>
      <c r="B1" s="393"/>
      <c r="C1" s="393"/>
      <c r="D1" s="393"/>
      <c r="E1" s="393"/>
      <c r="F1" s="393"/>
      <c r="G1" s="393"/>
    </row>
    <row r="2" spans="1:7" s="153" customFormat="1" ht="15" x14ac:dyDescent="0.3">
      <c r="A2" s="393" t="s">
        <v>121</v>
      </c>
      <c r="B2" s="393"/>
      <c r="C2" s="393"/>
      <c r="D2" s="393"/>
      <c r="E2" s="393"/>
      <c r="F2" s="393"/>
      <c r="G2" s="393"/>
    </row>
    <row r="3" spans="1:7" s="153" customFormat="1" ht="15" x14ac:dyDescent="0.3">
      <c r="A3" s="394" t="s">
        <v>202</v>
      </c>
      <c r="B3" s="394"/>
      <c r="C3" s="394"/>
      <c r="D3" s="394"/>
      <c r="E3" s="394"/>
      <c r="F3" s="394"/>
      <c r="G3" s="394"/>
    </row>
    <row r="4" spans="1:7" s="153" customFormat="1" ht="60" x14ac:dyDescent="0.2">
      <c r="A4" s="395"/>
      <c r="B4" s="395"/>
      <c r="C4" s="253" t="s">
        <v>188</v>
      </c>
      <c r="D4" s="230" t="s">
        <v>129</v>
      </c>
      <c r="E4" s="230" t="s">
        <v>200</v>
      </c>
      <c r="F4" s="230" t="s">
        <v>146</v>
      </c>
      <c r="G4" s="230" t="s">
        <v>185</v>
      </c>
    </row>
    <row r="5" spans="1:7" s="153" customFormat="1" ht="15.75" x14ac:dyDescent="0.25">
      <c r="A5" s="238"/>
      <c r="B5" s="238" t="s">
        <v>122</v>
      </c>
      <c r="C5" s="237">
        <v>15000000</v>
      </c>
      <c r="D5" s="237">
        <v>0</v>
      </c>
      <c r="E5" s="237">
        <f>+C5+D5</f>
        <v>15000000</v>
      </c>
      <c r="F5" s="237">
        <v>0</v>
      </c>
      <c r="G5" s="237">
        <f>+E5-F5</f>
        <v>15000000</v>
      </c>
    </row>
    <row r="6" spans="1:7" s="153" customFormat="1" ht="17.25" thickBot="1" x14ac:dyDescent="0.35">
      <c r="A6" s="236"/>
      <c r="B6" s="235" t="s">
        <v>123</v>
      </c>
      <c r="C6" s="220">
        <f>SUM(C5)</f>
        <v>15000000</v>
      </c>
      <c r="D6" s="220">
        <f>SUM(D5)</f>
        <v>0</v>
      </c>
      <c r="E6" s="220">
        <f>SUM(E5)</f>
        <v>15000000</v>
      </c>
      <c r="F6" s="220">
        <f>SUM(F5)</f>
        <v>0</v>
      </c>
      <c r="G6" s="220">
        <f>SUM(G5)</f>
        <v>15000000</v>
      </c>
    </row>
    <row r="7" spans="1:7" s="153" customFormat="1" ht="16.5" x14ac:dyDescent="0.3">
      <c r="A7" s="234"/>
      <c r="B7" s="233"/>
      <c r="C7" s="232"/>
      <c r="D7" s="231"/>
      <c r="E7" s="231"/>
      <c r="F7" s="231"/>
      <c r="G7" s="231"/>
    </row>
    <row r="8" spans="1:7" s="153" customFormat="1" ht="45" x14ac:dyDescent="0.3">
      <c r="A8" s="396"/>
      <c r="B8" s="396"/>
      <c r="C8" s="253" t="str">
        <f>+C4</f>
        <v>PRESUPUESTO 2023</v>
      </c>
      <c r="D8" s="230" t="s">
        <v>130</v>
      </c>
      <c r="E8" s="230" t="str">
        <f>+E4</f>
        <v>PRESUPUESTO AJUSTADO 2,023</v>
      </c>
      <c r="F8" s="230" t="str">
        <f>+F4</f>
        <v>EJECUTADO</v>
      </c>
      <c r="G8" s="230" t="s">
        <v>185</v>
      </c>
    </row>
    <row r="9" spans="1:7" s="153" customFormat="1" ht="15.75" x14ac:dyDescent="0.25">
      <c r="A9" s="229" t="s">
        <v>124</v>
      </c>
      <c r="B9" s="154" t="s">
        <v>186</v>
      </c>
      <c r="C9" s="161">
        <v>0</v>
      </c>
      <c r="D9" s="158"/>
      <c r="E9" s="128">
        <f>+C9+D9</f>
        <v>0</v>
      </c>
      <c r="F9" s="128"/>
      <c r="G9" s="128">
        <f>+E9-F9</f>
        <v>0</v>
      </c>
    </row>
    <row r="10" spans="1:7" s="153" customFormat="1" ht="16.5" x14ac:dyDescent="0.3">
      <c r="A10" s="224"/>
      <c r="B10" s="155" t="s">
        <v>125</v>
      </c>
      <c r="C10" s="156">
        <f>SUM(C9)</f>
        <v>0</v>
      </c>
      <c r="D10" s="159">
        <f>SUM(D9)</f>
        <v>0</v>
      </c>
      <c r="E10" s="129">
        <f>SUM(E9)</f>
        <v>0</v>
      </c>
      <c r="F10" s="156">
        <f>SUM(F9)</f>
        <v>0</v>
      </c>
      <c r="G10" s="156">
        <f>SUM(G9)</f>
        <v>0</v>
      </c>
    </row>
    <row r="11" spans="1:7" s="153" customFormat="1" ht="16.5" x14ac:dyDescent="0.3">
      <c r="A11" s="228"/>
      <c r="B11" s="155"/>
      <c r="C11" s="156"/>
      <c r="D11" s="157"/>
      <c r="E11" s="157"/>
      <c r="F11" s="157"/>
      <c r="G11" s="157"/>
    </row>
    <row r="12" spans="1:7" s="153" customFormat="1" ht="45" x14ac:dyDescent="0.25">
      <c r="A12" s="227"/>
      <c r="B12" s="227" t="s">
        <v>149</v>
      </c>
      <c r="C12" s="226" t="str">
        <f>+C8</f>
        <v>PRESUPUESTO 2023</v>
      </c>
      <c r="D12" s="225" t="s">
        <v>130</v>
      </c>
      <c r="E12" s="225" t="str">
        <f>+E8</f>
        <v>PRESUPUESTO AJUSTADO 2,023</v>
      </c>
      <c r="F12" s="225" t="str">
        <f>+F8</f>
        <v>EJECUTADO</v>
      </c>
      <c r="G12" s="225" t="s">
        <v>185</v>
      </c>
    </row>
    <row r="13" spans="1:7" s="153" customFormat="1" ht="15.75" x14ac:dyDescent="0.25">
      <c r="A13" s="224">
        <v>111</v>
      </c>
      <c r="B13" s="160" t="s">
        <v>15</v>
      </c>
      <c r="C13" s="161">
        <v>0</v>
      </c>
      <c r="D13" s="158"/>
      <c r="E13" s="161">
        <f t="shared" ref="E13:E38" si="0">+C13+D13</f>
        <v>0</v>
      </c>
      <c r="F13" s="161"/>
      <c r="G13" s="161">
        <f t="shared" ref="G13:G38" si="1">+E13-F13</f>
        <v>0</v>
      </c>
    </row>
    <row r="14" spans="1:7" s="153" customFormat="1" ht="15.75" x14ac:dyDescent="0.25">
      <c r="A14" s="224">
        <v>113</v>
      </c>
      <c r="B14" s="160" t="s">
        <v>16</v>
      </c>
      <c r="C14" s="161">
        <v>0</v>
      </c>
      <c r="D14" s="158"/>
      <c r="E14" s="161">
        <f t="shared" si="0"/>
        <v>0</v>
      </c>
      <c r="F14" s="161"/>
      <c r="G14" s="161">
        <f t="shared" si="1"/>
        <v>0</v>
      </c>
    </row>
    <row r="15" spans="1:7" s="153" customFormat="1" ht="15.75" x14ac:dyDescent="0.25">
      <c r="A15" s="224">
        <v>122</v>
      </c>
      <c r="B15" s="160" t="s">
        <v>17</v>
      </c>
      <c r="C15" s="161">
        <v>0</v>
      </c>
      <c r="D15" s="158"/>
      <c r="E15" s="161">
        <f t="shared" si="0"/>
        <v>0</v>
      </c>
      <c r="F15" s="161"/>
      <c r="G15" s="161">
        <f t="shared" si="1"/>
        <v>0</v>
      </c>
    </row>
    <row r="16" spans="1:7" s="153" customFormat="1" ht="15.75" x14ac:dyDescent="0.25">
      <c r="A16" s="224">
        <v>163</v>
      </c>
      <c r="B16" s="160" t="s">
        <v>18</v>
      </c>
      <c r="C16" s="161">
        <v>0</v>
      </c>
      <c r="D16" s="158"/>
      <c r="E16" s="161">
        <f t="shared" si="0"/>
        <v>0</v>
      </c>
      <c r="F16" s="161"/>
      <c r="G16" s="161">
        <f t="shared" si="1"/>
        <v>0</v>
      </c>
    </row>
    <row r="17" spans="1:7" s="153" customFormat="1" ht="15.75" x14ac:dyDescent="0.25">
      <c r="A17" s="224">
        <v>168</v>
      </c>
      <c r="B17" s="160" t="s">
        <v>184</v>
      </c>
      <c r="C17" s="161">
        <v>0</v>
      </c>
      <c r="D17" s="158"/>
      <c r="E17" s="161">
        <f t="shared" si="0"/>
        <v>0</v>
      </c>
      <c r="F17" s="161"/>
      <c r="G17" s="161">
        <f t="shared" si="1"/>
        <v>0</v>
      </c>
    </row>
    <row r="18" spans="1:7" s="153" customFormat="1" ht="15.75" x14ac:dyDescent="0.25">
      <c r="A18" s="224">
        <v>169</v>
      </c>
      <c r="B18" s="160" t="s">
        <v>126</v>
      </c>
      <c r="C18" s="161">
        <v>0</v>
      </c>
      <c r="D18" s="158"/>
      <c r="E18" s="161">
        <f t="shared" si="0"/>
        <v>0</v>
      </c>
      <c r="F18" s="161"/>
      <c r="G18" s="161">
        <f t="shared" si="1"/>
        <v>0</v>
      </c>
    </row>
    <row r="19" spans="1:7" s="153" customFormat="1" ht="15.75" x14ac:dyDescent="0.25">
      <c r="A19" s="224">
        <v>171</v>
      </c>
      <c r="B19" s="160" t="s">
        <v>183</v>
      </c>
      <c r="C19" s="161">
        <v>0</v>
      </c>
      <c r="D19" s="158"/>
      <c r="E19" s="161">
        <f t="shared" si="0"/>
        <v>0</v>
      </c>
      <c r="F19" s="161"/>
      <c r="G19" s="161">
        <f t="shared" si="1"/>
        <v>0</v>
      </c>
    </row>
    <row r="20" spans="1:7" s="153" customFormat="1" ht="15.75" x14ac:dyDescent="0.25">
      <c r="A20" s="224">
        <v>174</v>
      </c>
      <c r="B20" s="160" t="s">
        <v>19</v>
      </c>
      <c r="C20" s="161">
        <v>0</v>
      </c>
      <c r="D20" s="158"/>
      <c r="E20" s="161">
        <f t="shared" si="0"/>
        <v>0</v>
      </c>
      <c r="F20" s="161"/>
      <c r="G20" s="161">
        <f t="shared" si="1"/>
        <v>0</v>
      </c>
    </row>
    <row r="21" spans="1:7" s="153" customFormat="1" ht="15.75" x14ac:dyDescent="0.25">
      <c r="A21" s="224">
        <v>182</v>
      </c>
      <c r="B21" s="160" t="s">
        <v>20</v>
      </c>
      <c r="C21" s="161">
        <v>0</v>
      </c>
      <c r="D21" s="158"/>
      <c r="E21" s="161">
        <f t="shared" si="0"/>
        <v>0</v>
      </c>
      <c r="F21" s="161"/>
      <c r="G21" s="161">
        <f t="shared" si="1"/>
        <v>0</v>
      </c>
    </row>
    <row r="22" spans="1:7" s="153" customFormat="1" ht="15.75" x14ac:dyDescent="0.25">
      <c r="A22" s="224">
        <v>197</v>
      </c>
      <c r="B22" s="160" t="s">
        <v>21</v>
      </c>
      <c r="C22" s="161">
        <v>0</v>
      </c>
      <c r="D22" s="158"/>
      <c r="E22" s="161">
        <f t="shared" si="0"/>
        <v>0</v>
      </c>
      <c r="F22" s="161"/>
      <c r="G22" s="161">
        <f t="shared" si="1"/>
        <v>0</v>
      </c>
    </row>
    <row r="23" spans="1:7" s="153" customFormat="1" ht="15.75" x14ac:dyDescent="0.25">
      <c r="A23" s="224">
        <v>199</v>
      </c>
      <c r="B23" s="160" t="s">
        <v>22</v>
      </c>
      <c r="C23" s="161">
        <v>0</v>
      </c>
      <c r="D23" s="158"/>
      <c r="E23" s="161">
        <f t="shared" si="0"/>
        <v>0</v>
      </c>
      <c r="F23" s="161"/>
      <c r="G23" s="161">
        <f t="shared" si="1"/>
        <v>0</v>
      </c>
    </row>
    <row r="24" spans="1:7" s="153" customFormat="1" ht="15.75" x14ac:dyDescent="0.25">
      <c r="A24" s="224">
        <v>211</v>
      </c>
      <c r="B24" s="160" t="s">
        <v>25</v>
      </c>
      <c r="C24" s="161">
        <v>0</v>
      </c>
      <c r="D24" s="158"/>
      <c r="E24" s="161">
        <f t="shared" si="0"/>
        <v>0</v>
      </c>
      <c r="F24" s="161"/>
      <c r="G24" s="161">
        <f t="shared" si="1"/>
        <v>0</v>
      </c>
    </row>
    <row r="25" spans="1:7" s="153" customFormat="1" ht="15.75" x14ac:dyDescent="0.25">
      <c r="A25" s="224">
        <v>232</v>
      </c>
      <c r="B25" s="160" t="s">
        <v>26</v>
      </c>
      <c r="C25" s="161">
        <v>0</v>
      </c>
      <c r="D25" s="158"/>
      <c r="E25" s="161">
        <f t="shared" si="0"/>
        <v>0</v>
      </c>
      <c r="F25" s="161"/>
      <c r="G25" s="161">
        <f t="shared" si="1"/>
        <v>0</v>
      </c>
    </row>
    <row r="26" spans="1:7" s="153" customFormat="1" ht="15.75" x14ac:dyDescent="0.25">
      <c r="A26" s="224">
        <v>261</v>
      </c>
      <c r="B26" s="160" t="s">
        <v>27</v>
      </c>
      <c r="C26" s="161">
        <v>0</v>
      </c>
      <c r="D26" s="158"/>
      <c r="E26" s="161">
        <f t="shared" si="0"/>
        <v>0</v>
      </c>
      <c r="F26" s="161"/>
      <c r="G26" s="161">
        <f t="shared" si="1"/>
        <v>0</v>
      </c>
    </row>
    <row r="27" spans="1:7" s="153" customFormat="1" ht="15.75" x14ac:dyDescent="0.25">
      <c r="A27" s="224">
        <v>262</v>
      </c>
      <c r="B27" s="160" t="s">
        <v>28</v>
      </c>
      <c r="C27" s="161">
        <v>0</v>
      </c>
      <c r="D27" s="158"/>
      <c r="E27" s="161">
        <f t="shared" si="0"/>
        <v>0</v>
      </c>
      <c r="F27" s="161"/>
      <c r="G27" s="161">
        <f t="shared" si="1"/>
        <v>0</v>
      </c>
    </row>
    <row r="28" spans="1:7" s="153" customFormat="1" ht="15.75" x14ac:dyDescent="0.25">
      <c r="A28" s="224">
        <v>266</v>
      </c>
      <c r="B28" s="160" t="s">
        <v>29</v>
      </c>
      <c r="C28" s="161">
        <v>0</v>
      </c>
      <c r="D28" s="158"/>
      <c r="E28" s="161">
        <f t="shared" si="0"/>
        <v>0</v>
      </c>
      <c r="F28" s="161"/>
      <c r="G28" s="161">
        <f t="shared" si="1"/>
        <v>0</v>
      </c>
    </row>
    <row r="29" spans="1:7" s="153" customFormat="1" ht="15.75" x14ac:dyDescent="0.25">
      <c r="A29" s="224">
        <v>267</v>
      </c>
      <c r="B29" s="160" t="s">
        <v>30</v>
      </c>
      <c r="C29" s="161">
        <v>0</v>
      </c>
      <c r="D29" s="158"/>
      <c r="E29" s="161">
        <f t="shared" si="0"/>
        <v>0</v>
      </c>
      <c r="F29" s="161"/>
      <c r="G29" s="161">
        <f t="shared" si="1"/>
        <v>0</v>
      </c>
    </row>
    <row r="30" spans="1:7" s="153" customFormat="1" ht="15.75" x14ac:dyDescent="0.25">
      <c r="A30" s="224">
        <v>268</v>
      </c>
      <c r="B30" s="160" t="s">
        <v>31</v>
      </c>
      <c r="C30" s="161">
        <v>0</v>
      </c>
      <c r="D30" s="158"/>
      <c r="E30" s="161">
        <f t="shared" si="0"/>
        <v>0</v>
      </c>
      <c r="F30" s="161"/>
      <c r="G30" s="161">
        <f t="shared" si="1"/>
        <v>0</v>
      </c>
    </row>
    <row r="31" spans="1:7" s="153" customFormat="1" ht="15.75" x14ac:dyDescent="0.25">
      <c r="A31" s="224">
        <v>269</v>
      </c>
      <c r="B31" s="163" t="s">
        <v>32</v>
      </c>
      <c r="C31" s="161">
        <v>0</v>
      </c>
      <c r="D31" s="158"/>
      <c r="E31" s="161">
        <f t="shared" si="0"/>
        <v>0</v>
      </c>
      <c r="F31" s="161"/>
      <c r="G31" s="161">
        <f t="shared" si="1"/>
        <v>0</v>
      </c>
    </row>
    <row r="32" spans="1:7" s="153" customFormat="1" ht="15.75" x14ac:dyDescent="0.25">
      <c r="A32" s="224">
        <v>289</v>
      </c>
      <c r="B32" s="160" t="s">
        <v>33</v>
      </c>
      <c r="C32" s="161">
        <v>0</v>
      </c>
      <c r="D32" s="158"/>
      <c r="E32" s="161">
        <f t="shared" si="0"/>
        <v>0</v>
      </c>
      <c r="F32" s="161"/>
      <c r="G32" s="161">
        <f t="shared" si="1"/>
        <v>0</v>
      </c>
    </row>
    <row r="33" spans="1:7" s="153" customFormat="1" ht="15.75" x14ac:dyDescent="0.25">
      <c r="A33" s="224">
        <v>292</v>
      </c>
      <c r="B33" s="160" t="s">
        <v>34</v>
      </c>
      <c r="C33" s="161">
        <v>0</v>
      </c>
      <c r="D33" s="158"/>
      <c r="E33" s="161">
        <f t="shared" si="0"/>
        <v>0</v>
      </c>
      <c r="F33" s="161"/>
      <c r="G33" s="161">
        <f t="shared" si="1"/>
        <v>0</v>
      </c>
    </row>
    <row r="34" spans="1:7" s="153" customFormat="1" ht="15.75" x14ac:dyDescent="0.25">
      <c r="A34" s="224">
        <v>295</v>
      </c>
      <c r="B34" s="160" t="s">
        <v>35</v>
      </c>
      <c r="C34" s="161">
        <v>0</v>
      </c>
      <c r="D34" s="158"/>
      <c r="E34" s="161">
        <f t="shared" si="0"/>
        <v>0</v>
      </c>
      <c r="F34" s="161"/>
      <c r="G34" s="161">
        <f t="shared" si="1"/>
        <v>0</v>
      </c>
    </row>
    <row r="35" spans="1:7" s="153" customFormat="1" ht="15.75" x14ac:dyDescent="0.25">
      <c r="A35" s="224">
        <v>297</v>
      </c>
      <c r="B35" s="160" t="s">
        <v>36</v>
      </c>
      <c r="C35" s="161">
        <v>0</v>
      </c>
      <c r="D35" s="158"/>
      <c r="E35" s="161">
        <f t="shared" si="0"/>
        <v>0</v>
      </c>
      <c r="F35" s="161"/>
      <c r="G35" s="161">
        <f t="shared" si="1"/>
        <v>0</v>
      </c>
    </row>
    <row r="36" spans="1:7" s="153" customFormat="1" ht="15.75" x14ac:dyDescent="0.25">
      <c r="A36" s="224">
        <v>298</v>
      </c>
      <c r="B36" s="160" t="s">
        <v>37</v>
      </c>
      <c r="C36" s="161">
        <v>0</v>
      </c>
      <c r="D36" s="158"/>
      <c r="E36" s="161">
        <f t="shared" si="0"/>
        <v>0</v>
      </c>
      <c r="F36" s="161"/>
      <c r="G36" s="161">
        <f t="shared" si="1"/>
        <v>0</v>
      </c>
    </row>
    <row r="37" spans="1:7" s="153" customFormat="1" ht="15.75" x14ac:dyDescent="0.25">
      <c r="A37" s="224">
        <v>299</v>
      </c>
      <c r="B37" s="160" t="s">
        <v>38</v>
      </c>
      <c r="C37" s="161">
        <v>0</v>
      </c>
      <c r="D37" s="158"/>
      <c r="E37" s="161">
        <f t="shared" si="0"/>
        <v>0</v>
      </c>
      <c r="F37" s="161"/>
      <c r="G37" s="161">
        <f t="shared" si="1"/>
        <v>0</v>
      </c>
    </row>
    <row r="38" spans="1:7" s="153" customFormat="1" ht="15.75" x14ac:dyDescent="0.25">
      <c r="A38" s="224">
        <v>323</v>
      </c>
      <c r="B38" s="160" t="s">
        <v>141</v>
      </c>
      <c r="C38" s="158">
        <v>15000000</v>
      </c>
      <c r="D38" s="158"/>
      <c r="E38" s="161">
        <f t="shared" si="0"/>
        <v>15000000</v>
      </c>
      <c r="F38" s="161"/>
      <c r="G38" s="161">
        <f t="shared" si="1"/>
        <v>15000000</v>
      </c>
    </row>
    <row r="39" spans="1:7" s="153" customFormat="1" ht="17.25" thickBot="1" x14ac:dyDescent="0.35">
      <c r="A39" s="223"/>
      <c r="B39" s="222" t="s">
        <v>39</v>
      </c>
      <c r="C39" s="221">
        <f>SUM(C13:C38)</f>
        <v>15000000</v>
      </c>
      <c r="D39" s="220">
        <f>SUM(D13:D38)</f>
        <v>0</v>
      </c>
      <c r="E39" s="220">
        <f>SUM(E13:E38)</f>
        <v>15000000</v>
      </c>
      <c r="F39" s="220">
        <f>SUM(F13:F38)</f>
        <v>0</v>
      </c>
      <c r="G39" s="220">
        <f>SUM(G13:G38)</f>
        <v>15000000</v>
      </c>
    </row>
    <row r="40" spans="1:7" s="153" customFormat="1" ht="16.5" x14ac:dyDescent="0.3">
      <c r="A40" s="154"/>
      <c r="B40" s="155" t="s">
        <v>127</v>
      </c>
      <c r="C40" s="129">
        <f>+C39+C10</f>
        <v>15000000</v>
      </c>
      <c r="D40" s="129">
        <f>+D39+D10</f>
        <v>0</v>
      </c>
      <c r="E40" s="129">
        <f>+E39+E10</f>
        <v>15000000</v>
      </c>
      <c r="F40" s="129">
        <f>+F39+F10</f>
        <v>0</v>
      </c>
      <c r="G40" s="129">
        <f>+G39+G10</f>
        <v>15000000</v>
      </c>
    </row>
    <row r="41" spans="1:7" s="153" customFormat="1" ht="16.5" x14ac:dyDescent="0.3">
      <c r="A41" s="164"/>
      <c r="B41" s="165"/>
      <c r="C41" s="166"/>
    </row>
    <row r="42" spans="1:7" s="153" customFormat="1" x14ac:dyDescent="0.25">
      <c r="A42" s="219" t="s">
        <v>182</v>
      </c>
      <c r="C42" s="169"/>
    </row>
    <row r="43" spans="1:7" s="153" customFormat="1" x14ac:dyDescent="0.25">
      <c r="A43" s="219" t="s">
        <v>181</v>
      </c>
      <c r="C43" s="169"/>
    </row>
    <row r="44" spans="1:7" s="153" customFormat="1" x14ac:dyDescent="0.25">
      <c r="A44" s="167"/>
      <c r="C44" s="168"/>
    </row>
    <row r="45" spans="1:7" s="153" customFormat="1" ht="13.5" customHeight="1" x14ac:dyDescent="0.2">
      <c r="A45" s="392" t="s">
        <v>128</v>
      </c>
      <c r="B45" s="392"/>
      <c r="C45" s="392"/>
      <c r="D45" s="392"/>
      <c r="E45" s="392"/>
    </row>
    <row r="46" spans="1:7" s="153" customFormat="1" ht="18.75" customHeight="1" x14ac:dyDescent="0.2">
      <c r="A46" s="392" t="s">
        <v>77</v>
      </c>
      <c r="B46" s="392"/>
      <c r="C46" s="392"/>
      <c r="D46" s="392"/>
      <c r="E46" s="392"/>
    </row>
    <row r="47" spans="1:7" s="153" customFormat="1" ht="18.75" customHeight="1" x14ac:dyDescent="0.2">
      <c r="A47" s="392" t="s">
        <v>78</v>
      </c>
      <c r="B47" s="392"/>
      <c r="C47" s="392"/>
      <c r="D47" s="392"/>
      <c r="E47" s="392"/>
    </row>
    <row r="48" spans="1:7" s="153" customFormat="1" x14ac:dyDescent="0.25">
      <c r="A48" s="167"/>
      <c r="C48" s="169"/>
    </row>
    <row r="49" spans="1:3" s="153" customFormat="1" x14ac:dyDescent="0.25">
      <c r="A49" s="167"/>
      <c r="C49" s="169"/>
    </row>
    <row r="50" spans="1:3" s="153" customFormat="1" x14ac:dyDescent="0.25">
      <c r="A50" s="167"/>
      <c r="C50" s="169"/>
    </row>
    <row r="51" spans="1:3" s="153" customFormat="1" x14ac:dyDescent="0.25">
      <c r="A51" s="167"/>
      <c r="C51" s="169"/>
    </row>
    <row r="52" spans="1:3" s="153" customFormat="1" x14ac:dyDescent="0.25">
      <c r="A52" s="167"/>
      <c r="C52" s="169"/>
    </row>
    <row r="53" spans="1:3" s="153" customFormat="1" x14ac:dyDescent="0.25">
      <c r="A53" s="167"/>
      <c r="C53" s="169"/>
    </row>
    <row r="54" spans="1:3" s="153" customFormat="1" x14ac:dyDescent="0.25">
      <c r="A54" s="167"/>
      <c r="C54" s="169"/>
    </row>
    <row r="55" spans="1:3" s="153" customFormat="1" x14ac:dyDescent="0.25">
      <c r="A55" s="167"/>
      <c r="C55" s="169"/>
    </row>
    <row r="56" spans="1:3" s="153" customFormat="1" x14ac:dyDescent="0.25">
      <c r="A56" s="167"/>
      <c r="C56" s="169"/>
    </row>
    <row r="57" spans="1:3" s="153" customFormat="1" x14ac:dyDescent="0.25">
      <c r="A57" s="167"/>
      <c r="C57" s="169"/>
    </row>
    <row r="58" spans="1:3" s="153" customFormat="1" x14ac:dyDescent="0.25">
      <c r="A58" s="167"/>
      <c r="C58" s="169"/>
    </row>
    <row r="59" spans="1:3" s="153" customFormat="1" x14ac:dyDescent="0.25">
      <c r="A59" s="167"/>
      <c r="C59" s="169"/>
    </row>
    <row r="60" spans="1:3" s="153" customFormat="1" x14ac:dyDescent="0.25">
      <c r="A60" s="167"/>
      <c r="C60" s="169"/>
    </row>
    <row r="61" spans="1:3" s="153" customFormat="1" x14ac:dyDescent="0.25">
      <c r="A61" s="167"/>
      <c r="C61" s="169"/>
    </row>
    <row r="62" spans="1:3" s="153" customFormat="1" x14ac:dyDescent="0.25">
      <c r="A62" s="167"/>
      <c r="C62" s="169"/>
    </row>
    <row r="63" spans="1:3" s="153" customFormat="1" x14ac:dyDescent="0.25">
      <c r="A63" s="167"/>
      <c r="C63" s="169"/>
    </row>
    <row r="64" spans="1:3" s="153" customFormat="1" x14ac:dyDescent="0.25">
      <c r="A64" s="167"/>
      <c r="C64" s="169"/>
    </row>
    <row r="65" spans="1:3" s="153" customFormat="1" x14ac:dyDescent="0.25">
      <c r="A65" s="167"/>
      <c r="C65" s="169"/>
    </row>
    <row r="66" spans="1:3" s="153" customFormat="1" x14ac:dyDescent="0.25">
      <c r="A66" s="167"/>
      <c r="C66" s="169"/>
    </row>
    <row r="67" spans="1:3" s="153" customFormat="1" x14ac:dyDescent="0.25">
      <c r="A67" s="167"/>
      <c r="C67" s="169"/>
    </row>
    <row r="68" spans="1:3" s="153" customFormat="1" x14ac:dyDescent="0.25">
      <c r="A68" s="167"/>
      <c r="C68" s="169"/>
    </row>
    <row r="69" spans="1:3" s="153" customFormat="1" x14ac:dyDescent="0.25">
      <c r="A69" s="167"/>
      <c r="C69" s="169"/>
    </row>
    <row r="70" spans="1:3" s="153" customFormat="1" x14ac:dyDescent="0.25">
      <c r="A70" s="167"/>
      <c r="C70" s="169"/>
    </row>
    <row r="71" spans="1:3" s="153" customFormat="1" x14ac:dyDescent="0.25">
      <c r="A71" s="167"/>
      <c r="C71" s="169"/>
    </row>
    <row r="72" spans="1:3" s="153" customFormat="1" x14ac:dyDescent="0.25">
      <c r="A72" s="167"/>
      <c r="C72" s="169"/>
    </row>
    <row r="73" spans="1:3" x14ac:dyDescent="0.25">
      <c r="A73" s="167"/>
      <c r="B73" s="153"/>
      <c r="C73" s="169"/>
    </row>
    <row r="74" spans="1:3" x14ac:dyDescent="0.25">
      <c r="A74" s="167"/>
      <c r="B74" s="153"/>
      <c r="C74" s="169"/>
    </row>
    <row r="75" spans="1:3" x14ac:dyDescent="0.25">
      <c r="A75" s="167"/>
      <c r="B75" s="153"/>
      <c r="C75" s="169"/>
    </row>
    <row r="76" spans="1:3" x14ac:dyDescent="0.25">
      <c r="A76" s="167"/>
      <c r="B76" s="153"/>
      <c r="C76" s="169"/>
    </row>
    <row r="77" spans="1:3" x14ac:dyDescent="0.25">
      <c r="A77" s="167"/>
      <c r="B77" s="153"/>
      <c r="C77" s="169"/>
    </row>
    <row r="78" spans="1:3" x14ac:dyDescent="0.25">
      <c r="A78" s="167"/>
      <c r="B78" s="153"/>
      <c r="C78" s="169"/>
    </row>
    <row r="79" spans="1:3" x14ac:dyDescent="0.25">
      <c r="A79" s="167"/>
      <c r="B79" s="153"/>
      <c r="C79" s="169"/>
    </row>
    <row r="80" spans="1:3" x14ac:dyDescent="0.25">
      <c r="A80" s="167"/>
      <c r="B80" s="153"/>
      <c r="C80" s="169"/>
    </row>
    <row r="81" spans="1:3" x14ac:dyDescent="0.25">
      <c r="A81" s="167"/>
      <c r="B81" s="153"/>
      <c r="C81" s="169"/>
    </row>
    <row r="82" spans="1:3" x14ac:dyDescent="0.25">
      <c r="A82" s="167"/>
      <c r="B82" s="153"/>
      <c r="C82" s="169"/>
    </row>
    <row r="83" spans="1:3" x14ac:dyDescent="0.25">
      <c r="A83" s="167"/>
      <c r="B83" s="153"/>
      <c r="C83" s="169"/>
    </row>
    <row r="84" spans="1:3" x14ac:dyDescent="0.25">
      <c r="A84" s="167"/>
      <c r="B84" s="153"/>
      <c r="C84" s="169"/>
    </row>
    <row r="85" spans="1:3" x14ac:dyDescent="0.25">
      <c r="A85" s="167"/>
      <c r="B85" s="153"/>
      <c r="C85" s="169"/>
    </row>
    <row r="86" spans="1:3" x14ac:dyDescent="0.25">
      <c r="A86" s="167"/>
      <c r="B86" s="153"/>
      <c r="C86" s="169"/>
    </row>
  </sheetData>
  <mergeCells count="8">
    <mergeCell ref="A46:E46"/>
    <mergeCell ref="A47:E47"/>
    <mergeCell ref="A1:G1"/>
    <mergeCell ref="A2:G2"/>
    <mergeCell ref="A3:G3"/>
    <mergeCell ref="A4:B4"/>
    <mergeCell ref="A8:B8"/>
    <mergeCell ref="A45:E45"/>
  </mergeCells>
  <pageMargins left="1.01" right="0.11811023622047245" top="0.11811023622047245" bottom="0.11811023622047245" header="0.11811023622047245" footer="0.11811023622047245"/>
  <pageSetup scale="95" orientation="portrait" verticalDpi="30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workbookViewId="0">
      <selection activeCell="A3" sqref="A3:G3"/>
    </sheetView>
  </sheetViews>
  <sheetFormatPr baseColWidth="10" defaultRowHeight="13.5" x14ac:dyDescent="0.25"/>
  <cols>
    <col min="1" max="1" width="5.140625" style="123" customWidth="1"/>
    <col min="2" max="2" width="62.140625" style="103" bestFit="1" customWidth="1"/>
    <col min="3" max="3" width="18.28515625" style="104" bestFit="1" customWidth="1"/>
    <col min="4" max="4" width="15.5703125" style="103" bestFit="1" customWidth="1"/>
    <col min="5" max="5" width="15.5703125" style="103" customWidth="1"/>
    <col min="6" max="7" width="15.5703125" style="103" hidden="1" customWidth="1"/>
    <col min="8" max="256" width="11.42578125" style="103"/>
    <col min="257" max="257" width="5.140625" style="103" customWidth="1"/>
    <col min="258" max="258" width="62.140625" style="103" bestFit="1" customWidth="1"/>
    <col min="259" max="259" width="18.28515625" style="103" bestFit="1" customWidth="1"/>
    <col min="260" max="263" width="0" style="103" hidden="1" customWidth="1"/>
    <col min="264" max="512" width="11.42578125" style="103"/>
    <col min="513" max="513" width="5.140625" style="103" customWidth="1"/>
    <col min="514" max="514" width="62.140625" style="103" bestFit="1" customWidth="1"/>
    <col min="515" max="515" width="18.28515625" style="103" bestFit="1" customWidth="1"/>
    <col min="516" max="519" width="0" style="103" hidden="1" customWidth="1"/>
    <col min="520" max="768" width="11.42578125" style="103"/>
    <col min="769" max="769" width="5.140625" style="103" customWidth="1"/>
    <col min="770" max="770" width="62.140625" style="103" bestFit="1" customWidth="1"/>
    <col min="771" max="771" width="18.28515625" style="103" bestFit="1" customWidth="1"/>
    <col min="772" max="775" width="0" style="103" hidden="1" customWidth="1"/>
    <col min="776" max="1024" width="11.42578125" style="103"/>
    <col min="1025" max="1025" width="5.140625" style="103" customWidth="1"/>
    <col min="1026" max="1026" width="62.140625" style="103" bestFit="1" customWidth="1"/>
    <col min="1027" max="1027" width="18.28515625" style="103" bestFit="1" customWidth="1"/>
    <col min="1028" max="1031" width="0" style="103" hidden="1" customWidth="1"/>
    <col min="1032" max="1280" width="11.42578125" style="103"/>
    <col min="1281" max="1281" width="5.140625" style="103" customWidth="1"/>
    <col min="1282" max="1282" width="62.140625" style="103" bestFit="1" customWidth="1"/>
    <col min="1283" max="1283" width="18.28515625" style="103" bestFit="1" customWidth="1"/>
    <col min="1284" max="1287" width="0" style="103" hidden="1" customWidth="1"/>
    <col min="1288" max="1536" width="11.42578125" style="103"/>
    <col min="1537" max="1537" width="5.140625" style="103" customWidth="1"/>
    <col min="1538" max="1538" width="62.140625" style="103" bestFit="1" customWidth="1"/>
    <col min="1539" max="1539" width="18.28515625" style="103" bestFit="1" customWidth="1"/>
    <col min="1540" max="1543" width="0" style="103" hidden="1" customWidth="1"/>
    <col min="1544" max="1792" width="11.42578125" style="103"/>
    <col min="1793" max="1793" width="5.140625" style="103" customWidth="1"/>
    <col min="1794" max="1794" width="62.140625" style="103" bestFit="1" customWidth="1"/>
    <col min="1795" max="1795" width="18.28515625" style="103" bestFit="1" customWidth="1"/>
    <col min="1796" max="1799" width="0" style="103" hidden="1" customWidth="1"/>
    <col min="1800" max="2048" width="11.42578125" style="103"/>
    <col min="2049" max="2049" width="5.140625" style="103" customWidth="1"/>
    <col min="2050" max="2050" width="62.140625" style="103" bestFit="1" customWidth="1"/>
    <col min="2051" max="2051" width="18.28515625" style="103" bestFit="1" customWidth="1"/>
    <col min="2052" max="2055" width="0" style="103" hidden="1" customWidth="1"/>
    <col min="2056" max="2304" width="11.42578125" style="103"/>
    <col min="2305" max="2305" width="5.140625" style="103" customWidth="1"/>
    <col min="2306" max="2306" width="62.140625" style="103" bestFit="1" customWidth="1"/>
    <col min="2307" max="2307" width="18.28515625" style="103" bestFit="1" customWidth="1"/>
    <col min="2308" max="2311" width="0" style="103" hidden="1" customWidth="1"/>
    <col min="2312" max="2560" width="11.42578125" style="103"/>
    <col min="2561" max="2561" width="5.140625" style="103" customWidth="1"/>
    <col min="2562" max="2562" width="62.140625" style="103" bestFit="1" customWidth="1"/>
    <col min="2563" max="2563" width="18.28515625" style="103" bestFit="1" customWidth="1"/>
    <col min="2564" max="2567" width="0" style="103" hidden="1" customWidth="1"/>
    <col min="2568" max="2816" width="11.42578125" style="103"/>
    <col min="2817" max="2817" width="5.140625" style="103" customWidth="1"/>
    <col min="2818" max="2818" width="62.140625" style="103" bestFit="1" customWidth="1"/>
    <col min="2819" max="2819" width="18.28515625" style="103" bestFit="1" customWidth="1"/>
    <col min="2820" max="2823" width="0" style="103" hidden="1" customWidth="1"/>
    <col min="2824" max="3072" width="11.42578125" style="103"/>
    <col min="3073" max="3073" width="5.140625" style="103" customWidth="1"/>
    <col min="3074" max="3074" width="62.140625" style="103" bestFit="1" customWidth="1"/>
    <col min="3075" max="3075" width="18.28515625" style="103" bestFit="1" customWidth="1"/>
    <col min="3076" max="3079" width="0" style="103" hidden="1" customWidth="1"/>
    <col min="3080" max="3328" width="11.42578125" style="103"/>
    <col min="3329" max="3329" width="5.140625" style="103" customWidth="1"/>
    <col min="3330" max="3330" width="62.140625" style="103" bestFit="1" customWidth="1"/>
    <col min="3331" max="3331" width="18.28515625" style="103" bestFit="1" customWidth="1"/>
    <col min="3332" max="3335" width="0" style="103" hidden="1" customWidth="1"/>
    <col min="3336" max="3584" width="11.42578125" style="103"/>
    <col min="3585" max="3585" width="5.140625" style="103" customWidth="1"/>
    <col min="3586" max="3586" width="62.140625" style="103" bestFit="1" customWidth="1"/>
    <col min="3587" max="3587" width="18.28515625" style="103" bestFit="1" customWidth="1"/>
    <col min="3588" max="3591" width="0" style="103" hidden="1" customWidth="1"/>
    <col min="3592" max="3840" width="11.42578125" style="103"/>
    <col min="3841" max="3841" width="5.140625" style="103" customWidth="1"/>
    <col min="3842" max="3842" width="62.140625" style="103" bestFit="1" customWidth="1"/>
    <col min="3843" max="3843" width="18.28515625" style="103" bestFit="1" customWidth="1"/>
    <col min="3844" max="3847" width="0" style="103" hidden="1" customWidth="1"/>
    <col min="3848" max="4096" width="11.42578125" style="103"/>
    <col min="4097" max="4097" width="5.140625" style="103" customWidth="1"/>
    <col min="4098" max="4098" width="62.140625" style="103" bestFit="1" customWidth="1"/>
    <col min="4099" max="4099" width="18.28515625" style="103" bestFit="1" customWidth="1"/>
    <col min="4100" max="4103" width="0" style="103" hidden="1" customWidth="1"/>
    <col min="4104" max="4352" width="11.42578125" style="103"/>
    <col min="4353" max="4353" width="5.140625" style="103" customWidth="1"/>
    <col min="4354" max="4354" width="62.140625" style="103" bestFit="1" customWidth="1"/>
    <col min="4355" max="4355" width="18.28515625" style="103" bestFit="1" customWidth="1"/>
    <col min="4356" max="4359" width="0" style="103" hidden="1" customWidth="1"/>
    <col min="4360" max="4608" width="11.42578125" style="103"/>
    <col min="4609" max="4609" width="5.140625" style="103" customWidth="1"/>
    <col min="4610" max="4610" width="62.140625" style="103" bestFit="1" customWidth="1"/>
    <col min="4611" max="4611" width="18.28515625" style="103" bestFit="1" customWidth="1"/>
    <col min="4612" max="4615" width="0" style="103" hidden="1" customWidth="1"/>
    <col min="4616" max="4864" width="11.42578125" style="103"/>
    <col min="4865" max="4865" width="5.140625" style="103" customWidth="1"/>
    <col min="4866" max="4866" width="62.140625" style="103" bestFit="1" customWidth="1"/>
    <col min="4867" max="4867" width="18.28515625" style="103" bestFit="1" customWidth="1"/>
    <col min="4868" max="4871" width="0" style="103" hidden="1" customWidth="1"/>
    <col min="4872" max="5120" width="11.42578125" style="103"/>
    <col min="5121" max="5121" width="5.140625" style="103" customWidth="1"/>
    <col min="5122" max="5122" width="62.140625" style="103" bestFit="1" customWidth="1"/>
    <col min="5123" max="5123" width="18.28515625" style="103" bestFit="1" customWidth="1"/>
    <col min="5124" max="5127" width="0" style="103" hidden="1" customWidth="1"/>
    <col min="5128" max="5376" width="11.42578125" style="103"/>
    <col min="5377" max="5377" width="5.140625" style="103" customWidth="1"/>
    <col min="5378" max="5378" width="62.140625" style="103" bestFit="1" customWidth="1"/>
    <col min="5379" max="5379" width="18.28515625" style="103" bestFit="1" customWidth="1"/>
    <col min="5380" max="5383" width="0" style="103" hidden="1" customWidth="1"/>
    <col min="5384" max="5632" width="11.42578125" style="103"/>
    <col min="5633" max="5633" width="5.140625" style="103" customWidth="1"/>
    <col min="5634" max="5634" width="62.140625" style="103" bestFit="1" customWidth="1"/>
    <col min="5635" max="5635" width="18.28515625" style="103" bestFit="1" customWidth="1"/>
    <col min="5636" max="5639" width="0" style="103" hidden="1" customWidth="1"/>
    <col min="5640" max="5888" width="11.42578125" style="103"/>
    <col min="5889" max="5889" width="5.140625" style="103" customWidth="1"/>
    <col min="5890" max="5890" width="62.140625" style="103" bestFit="1" customWidth="1"/>
    <col min="5891" max="5891" width="18.28515625" style="103" bestFit="1" customWidth="1"/>
    <col min="5892" max="5895" width="0" style="103" hidden="1" customWidth="1"/>
    <col min="5896" max="6144" width="11.42578125" style="103"/>
    <col min="6145" max="6145" width="5.140625" style="103" customWidth="1"/>
    <col min="6146" max="6146" width="62.140625" style="103" bestFit="1" customWidth="1"/>
    <col min="6147" max="6147" width="18.28515625" style="103" bestFit="1" customWidth="1"/>
    <col min="6148" max="6151" width="0" style="103" hidden="1" customWidth="1"/>
    <col min="6152" max="6400" width="11.42578125" style="103"/>
    <col min="6401" max="6401" width="5.140625" style="103" customWidth="1"/>
    <col min="6402" max="6402" width="62.140625" style="103" bestFit="1" customWidth="1"/>
    <col min="6403" max="6403" width="18.28515625" style="103" bestFit="1" customWidth="1"/>
    <col min="6404" max="6407" width="0" style="103" hidden="1" customWidth="1"/>
    <col min="6408" max="6656" width="11.42578125" style="103"/>
    <col min="6657" max="6657" width="5.140625" style="103" customWidth="1"/>
    <col min="6658" max="6658" width="62.140625" style="103" bestFit="1" customWidth="1"/>
    <col min="6659" max="6659" width="18.28515625" style="103" bestFit="1" customWidth="1"/>
    <col min="6660" max="6663" width="0" style="103" hidden="1" customWidth="1"/>
    <col min="6664" max="6912" width="11.42578125" style="103"/>
    <col min="6913" max="6913" width="5.140625" style="103" customWidth="1"/>
    <col min="6914" max="6914" width="62.140625" style="103" bestFit="1" customWidth="1"/>
    <col min="6915" max="6915" width="18.28515625" style="103" bestFit="1" customWidth="1"/>
    <col min="6916" max="6919" width="0" style="103" hidden="1" customWidth="1"/>
    <col min="6920" max="7168" width="11.42578125" style="103"/>
    <col min="7169" max="7169" width="5.140625" style="103" customWidth="1"/>
    <col min="7170" max="7170" width="62.140625" style="103" bestFit="1" customWidth="1"/>
    <col min="7171" max="7171" width="18.28515625" style="103" bestFit="1" customWidth="1"/>
    <col min="7172" max="7175" width="0" style="103" hidden="1" customWidth="1"/>
    <col min="7176" max="7424" width="11.42578125" style="103"/>
    <col min="7425" max="7425" width="5.140625" style="103" customWidth="1"/>
    <col min="7426" max="7426" width="62.140625" style="103" bestFit="1" customWidth="1"/>
    <col min="7427" max="7427" width="18.28515625" style="103" bestFit="1" customWidth="1"/>
    <col min="7428" max="7431" width="0" style="103" hidden="1" customWidth="1"/>
    <col min="7432" max="7680" width="11.42578125" style="103"/>
    <col min="7681" max="7681" width="5.140625" style="103" customWidth="1"/>
    <col min="7682" max="7682" width="62.140625" style="103" bestFit="1" customWidth="1"/>
    <col min="7683" max="7683" width="18.28515625" style="103" bestFit="1" customWidth="1"/>
    <col min="7684" max="7687" width="0" style="103" hidden="1" customWidth="1"/>
    <col min="7688" max="7936" width="11.42578125" style="103"/>
    <col min="7937" max="7937" width="5.140625" style="103" customWidth="1"/>
    <col min="7938" max="7938" width="62.140625" style="103" bestFit="1" customWidth="1"/>
    <col min="7939" max="7939" width="18.28515625" style="103" bestFit="1" customWidth="1"/>
    <col min="7940" max="7943" width="0" style="103" hidden="1" customWidth="1"/>
    <col min="7944" max="8192" width="11.42578125" style="103"/>
    <col min="8193" max="8193" width="5.140625" style="103" customWidth="1"/>
    <col min="8194" max="8194" width="62.140625" style="103" bestFit="1" customWidth="1"/>
    <col min="8195" max="8195" width="18.28515625" style="103" bestFit="1" customWidth="1"/>
    <col min="8196" max="8199" width="0" style="103" hidden="1" customWidth="1"/>
    <col min="8200" max="8448" width="11.42578125" style="103"/>
    <col min="8449" max="8449" width="5.140625" style="103" customWidth="1"/>
    <col min="8450" max="8450" width="62.140625" style="103" bestFit="1" customWidth="1"/>
    <col min="8451" max="8451" width="18.28515625" style="103" bestFit="1" customWidth="1"/>
    <col min="8452" max="8455" width="0" style="103" hidden="1" customWidth="1"/>
    <col min="8456" max="8704" width="11.42578125" style="103"/>
    <col min="8705" max="8705" width="5.140625" style="103" customWidth="1"/>
    <col min="8706" max="8706" width="62.140625" style="103" bestFit="1" customWidth="1"/>
    <col min="8707" max="8707" width="18.28515625" style="103" bestFit="1" customWidth="1"/>
    <col min="8708" max="8711" width="0" style="103" hidden="1" customWidth="1"/>
    <col min="8712" max="8960" width="11.42578125" style="103"/>
    <col min="8961" max="8961" width="5.140625" style="103" customWidth="1"/>
    <col min="8962" max="8962" width="62.140625" style="103" bestFit="1" customWidth="1"/>
    <col min="8963" max="8963" width="18.28515625" style="103" bestFit="1" customWidth="1"/>
    <col min="8964" max="8967" width="0" style="103" hidden="1" customWidth="1"/>
    <col min="8968" max="9216" width="11.42578125" style="103"/>
    <col min="9217" max="9217" width="5.140625" style="103" customWidth="1"/>
    <col min="9218" max="9218" width="62.140625" style="103" bestFit="1" customWidth="1"/>
    <col min="9219" max="9219" width="18.28515625" style="103" bestFit="1" customWidth="1"/>
    <col min="9220" max="9223" width="0" style="103" hidden="1" customWidth="1"/>
    <col min="9224" max="9472" width="11.42578125" style="103"/>
    <col min="9473" max="9473" width="5.140625" style="103" customWidth="1"/>
    <col min="9474" max="9474" width="62.140625" style="103" bestFit="1" customWidth="1"/>
    <col min="9475" max="9475" width="18.28515625" style="103" bestFit="1" customWidth="1"/>
    <col min="9476" max="9479" width="0" style="103" hidden="1" customWidth="1"/>
    <col min="9480" max="9728" width="11.42578125" style="103"/>
    <col min="9729" max="9729" width="5.140625" style="103" customWidth="1"/>
    <col min="9730" max="9730" width="62.140625" style="103" bestFit="1" customWidth="1"/>
    <col min="9731" max="9731" width="18.28515625" style="103" bestFit="1" customWidth="1"/>
    <col min="9732" max="9735" width="0" style="103" hidden="1" customWidth="1"/>
    <col min="9736" max="9984" width="11.42578125" style="103"/>
    <col min="9985" max="9985" width="5.140625" style="103" customWidth="1"/>
    <col min="9986" max="9986" width="62.140625" style="103" bestFit="1" customWidth="1"/>
    <col min="9987" max="9987" width="18.28515625" style="103" bestFit="1" customWidth="1"/>
    <col min="9988" max="9991" width="0" style="103" hidden="1" customWidth="1"/>
    <col min="9992" max="10240" width="11.42578125" style="103"/>
    <col min="10241" max="10241" width="5.140625" style="103" customWidth="1"/>
    <col min="10242" max="10242" width="62.140625" style="103" bestFit="1" customWidth="1"/>
    <col min="10243" max="10243" width="18.28515625" style="103" bestFit="1" customWidth="1"/>
    <col min="10244" max="10247" width="0" style="103" hidden="1" customWidth="1"/>
    <col min="10248" max="10496" width="11.42578125" style="103"/>
    <col min="10497" max="10497" width="5.140625" style="103" customWidth="1"/>
    <col min="10498" max="10498" width="62.140625" style="103" bestFit="1" customWidth="1"/>
    <col min="10499" max="10499" width="18.28515625" style="103" bestFit="1" customWidth="1"/>
    <col min="10500" max="10503" width="0" style="103" hidden="1" customWidth="1"/>
    <col min="10504" max="10752" width="11.42578125" style="103"/>
    <col min="10753" max="10753" width="5.140625" style="103" customWidth="1"/>
    <col min="10754" max="10754" width="62.140625" style="103" bestFit="1" customWidth="1"/>
    <col min="10755" max="10755" width="18.28515625" style="103" bestFit="1" customWidth="1"/>
    <col min="10756" max="10759" width="0" style="103" hidden="1" customWidth="1"/>
    <col min="10760" max="11008" width="11.42578125" style="103"/>
    <col min="11009" max="11009" width="5.140625" style="103" customWidth="1"/>
    <col min="11010" max="11010" width="62.140625" style="103" bestFit="1" customWidth="1"/>
    <col min="11011" max="11011" width="18.28515625" style="103" bestFit="1" customWidth="1"/>
    <col min="11012" max="11015" width="0" style="103" hidden="1" customWidth="1"/>
    <col min="11016" max="11264" width="11.42578125" style="103"/>
    <col min="11265" max="11265" width="5.140625" style="103" customWidth="1"/>
    <col min="11266" max="11266" width="62.140625" style="103" bestFit="1" customWidth="1"/>
    <col min="11267" max="11267" width="18.28515625" style="103" bestFit="1" customWidth="1"/>
    <col min="11268" max="11271" width="0" style="103" hidden="1" customWidth="1"/>
    <col min="11272" max="11520" width="11.42578125" style="103"/>
    <col min="11521" max="11521" width="5.140625" style="103" customWidth="1"/>
    <col min="11522" max="11522" width="62.140625" style="103" bestFit="1" customWidth="1"/>
    <col min="11523" max="11523" width="18.28515625" style="103" bestFit="1" customWidth="1"/>
    <col min="11524" max="11527" width="0" style="103" hidden="1" customWidth="1"/>
    <col min="11528" max="11776" width="11.42578125" style="103"/>
    <col min="11777" max="11777" width="5.140625" style="103" customWidth="1"/>
    <col min="11778" max="11778" width="62.140625" style="103" bestFit="1" customWidth="1"/>
    <col min="11779" max="11779" width="18.28515625" style="103" bestFit="1" customWidth="1"/>
    <col min="11780" max="11783" width="0" style="103" hidden="1" customWidth="1"/>
    <col min="11784" max="12032" width="11.42578125" style="103"/>
    <col min="12033" max="12033" width="5.140625" style="103" customWidth="1"/>
    <col min="12034" max="12034" width="62.140625" style="103" bestFit="1" customWidth="1"/>
    <col min="12035" max="12035" width="18.28515625" style="103" bestFit="1" customWidth="1"/>
    <col min="12036" max="12039" width="0" style="103" hidden="1" customWidth="1"/>
    <col min="12040" max="12288" width="11.42578125" style="103"/>
    <col min="12289" max="12289" width="5.140625" style="103" customWidth="1"/>
    <col min="12290" max="12290" width="62.140625" style="103" bestFit="1" customWidth="1"/>
    <col min="12291" max="12291" width="18.28515625" style="103" bestFit="1" customWidth="1"/>
    <col min="12292" max="12295" width="0" style="103" hidden="1" customWidth="1"/>
    <col min="12296" max="12544" width="11.42578125" style="103"/>
    <col min="12545" max="12545" width="5.140625" style="103" customWidth="1"/>
    <col min="12546" max="12546" width="62.140625" style="103" bestFit="1" customWidth="1"/>
    <col min="12547" max="12547" width="18.28515625" style="103" bestFit="1" customWidth="1"/>
    <col min="12548" max="12551" width="0" style="103" hidden="1" customWidth="1"/>
    <col min="12552" max="12800" width="11.42578125" style="103"/>
    <col min="12801" max="12801" width="5.140625" style="103" customWidth="1"/>
    <col min="12802" max="12802" width="62.140625" style="103" bestFit="1" customWidth="1"/>
    <col min="12803" max="12803" width="18.28515625" style="103" bestFit="1" customWidth="1"/>
    <col min="12804" max="12807" width="0" style="103" hidden="1" customWidth="1"/>
    <col min="12808" max="13056" width="11.42578125" style="103"/>
    <col min="13057" max="13057" width="5.140625" style="103" customWidth="1"/>
    <col min="13058" max="13058" width="62.140625" style="103" bestFit="1" customWidth="1"/>
    <col min="13059" max="13059" width="18.28515625" style="103" bestFit="1" customWidth="1"/>
    <col min="13060" max="13063" width="0" style="103" hidden="1" customWidth="1"/>
    <col min="13064" max="13312" width="11.42578125" style="103"/>
    <col min="13313" max="13313" width="5.140625" style="103" customWidth="1"/>
    <col min="13314" max="13314" width="62.140625" style="103" bestFit="1" customWidth="1"/>
    <col min="13315" max="13315" width="18.28515625" style="103" bestFit="1" customWidth="1"/>
    <col min="13316" max="13319" width="0" style="103" hidden="1" customWidth="1"/>
    <col min="13320" max="13568" width="11.42578125" style="103"/>
    <col min="13569" max="13569" width="5.140625" style="103" customWidth="1"/>
    <col min="13570" max="13570" width="62.140625" style="103" bestFit="1" customWidth="1"/>
    <col min="13571" max="13571" width="18.28515625" style="103" bestFit="1" customWidth="1"/>
    <col min="13572" max="13575" width="0" style="103" hidden="1" customWidth="1"/>
    <col min="13576" max="13824" width="11.42578125" style="103"/>
    <col min="13825" max="13825" width="5.140625" style="103" customWidth="1"/>
    <col min="13826" max="13826" width="62.140625" style="103" bestFit="1" customWidth="1"/>
    <col min="13827" max="13827" width="18.28515625" style="103" bestFit="1" customWidth="1"/>
    <col min="13828" max="13831" width="0" style="103" hidden="1" customWidth="1"/>
    <col min="13832" max="14080" width="11.42578125" style="103"/>
    <col min="14081" max="14081" width="5.140625" style="103" customWidth="1"/>
    <col min="14082" max="14082" width="62.140625" style="103" bestFit="1" customWidth="1"/>
    <col min="14083" max="14083" width="18.28515625" style="103" bestFit="1" customWidth="1"/>
    <col min="14084" max="14087" width="0" style="103" hidden="1" customWidth="1"/>
    <col min="14088" max="14336" width="11.42578125" style="103"/>
    <col min="14337" max="14337" width="5.140625" style="103" customWidth="1"/>
    <col min="14338" max="14338" width="62.140625" style="103" bestFit="1" customWidth="1"/>
    <col min="14339" max="14339" width="18.28515625" style="103" bestFit="1" customWidth="1"/>
    <col min="14340" max="14343" width="0" style="103" hidden="1" customWidth="1"/>
    <col min="14344" max="14592" width="11.42578125" style="103"/>
    <col min="14593" max="14593" width="5.140625" style="103" customWidth="1"/>
    <col min="14594" max="14594" width="62.140625" style="103" bestFit="1" customWidth="1"/>
    <col min="14595" max="14595" width="18.28515625" style="103" bestFit="1" customWidth="1"/>
    <col min="14596" max="14599" width="0" style="103" hidden="1" customWidth="1"/>
    <col min="14600" max="14848" width="11.42578125" style="103"/>
    <col min="14849" max="14849" width="5.140625" style="103" customWidth="1"/>
    <col min="14850" max="14850" width="62.140625" style="103" bestFit="1" customWidth="1"/>
    <col min="14851" max="14851" width="18.28515625" style="103" bestFit="1" customWidth="1"/>
    <col min="14852" max="14855" width="0" style="103" hidden="1" customWidth="1"/>
    <col min="14856" max="15104" width="11.42578125" style="103"/>
    <col min="15105" max="15105" width="5.140625" style="103" customWidth="1"/>
    <col min="15106" max="15106" width="62.140625" style="103" bestFit="1" customWidth="1"/>
    <col min="15107" max="15107" width="18.28515625" style="103" bestFit="1" customWidth="1"/>
    <col min="15108" max="15111" width="0" style="103" hidden="1" customWidth="1"/>
    <col min="15112" max="15360" width="11.42578125" style="103"/>
    <col min="15361" max="15361" width="5.140625" style="103" customWidth="1"/>
    <col min="15362" max="15362" width="62.140625" style="103" bestFit="1" customWidth="1"/>
    <col min="15363" max="15363" width="18.28515625" style="103" bestFit="1" customWidth="1"/>
    <col min="15364" max="15367" width="0" style="103" hidden="1" customWidth="1"/>
    <col min="15368" max="15616" width="11.42578125" style="103"/>
    <col min="15617" max="15617" width="5.140625" style="103" customWidth="1"/>
    <col min="15618" max="15618" width="62.140625" style="103" bestFit="1" customWidth="1"/>
    <col min="15619" max="15619" width="18.28515625" style="103" bestFit="1" customWidth="1"/>
    <col min="15620" max="15623" width="0" style="103" hidden="1" customWidth="1"/>
    <col min="15624" max="15872" width="11.42578125" style="103"/>
    <col min="15873" max="15873" width="5.140625" style="103" customWidth="1"/>
    <col min="15874" max="15874" width="62.140625" style="103" bestFit="1" customWidth="1"/>
    <col min="15875" max="15875" width="18.28515625" style="103" bestFit="1" customWidth="1"/>
    <col min="15876" max="15879" width="0" style="103" hidden="1" customWidth="1"/>
    <col min="15880" max="16128" width="11.42578125" style="103"/>
    <col min="16129" max="16129" width="5.140625" style="103" customWidth="1"/>
    <col min="16130" max="16130" width="62.140625" style="103" bestFit="1" customWidth="1"/>
    <col min="16131" max="16131" width="18.28515625" style="103" bestFit="1" customWidth="1"/>
    <col min="16132" max="16135" width="0" style="103" hidden="1" customWidth="1"/>
    <col min="16136" max="16384" width="11.42578125" style="103"/>
  </cols>
  <sheetData>
    <row r="1" spans="1:7" s="153" customFormat="1" ht="15" x14ac:dyDescent="0.3">
      <c r="A1" s="393" t="s">
        <v>1</v>
      </c>
      <c r="B1" s="393"/>
      <c r="C1" s="393"/>
      <c r="D1" s="393"/>
      <c r="E1" s="393"/>
      <c r="F1" s="393"/>
      <c r="G1" s="393"/>
    </row>
    <row r="2" spans="1:7" s="153" customFormat="1" ht="15" x14ac:dyDescent="0.3">
      <c r="A2" s="393" t="s">
        <v>121</v>
      </c>
      <c r="B2" s="393"/>
      <c r="C2" s="393"/>
      <c r="D2" s="393"/>
      <c r="E2" s="393"/>
      <c r="F2" s="393"/>
      <c r="G2" s="393"/>
    </row>
    <row r="3" spans="1:7" s="153" customFormat="1" ht="15" x14ac:dyDescent="0.3">
      <c r="A3" s="394" t="s">
        <v>203</v>
      </c>
      <c r="B3" s="394"/>
      <c r="C3" s="394"/>
      <c r="D3" s="394"/>
      <c r="E3" s="394"/>
      <c r="F3" s="394"/>
      <c r="G3" s="394"/>
    </row>
    <row r="4" spans="1:7" s="153" customFormat="1" ht="45" x14ac:dyDescent="0.2">
      <c r="A4" s="395"/>
      <c r="B4" s="395"/>
      <c r="C4" s="282" t="s">
        <v>188</v>
      </c>
      <c r="D4" s="282" t="s">
        <v>129</v>
      </c>
      <c r="E4" s="282" t="s">
        <v>200</v>
      </c>
      <c r="F4" s="230" t="s">
        <v>146</v>
      </c>
      <c r="G4" s="230" t="s">
        <v>185</v>
      </c>
    </row>
    <row r="5" spans="1:7" s="153" customFormat="1" ht="15.75" x14ac:dyDescent="0.25">
      <c r="A5" s="238"/>
      <c r="B5" s="238" t="s">
        <v>122</v>
      </c>
      <c r="C5" s="237">
        <v>80000000</v>
      </c>
      <c r="D5" s="237"/>
      <c r="E5" s="237">
        <f>+C5+D5</f>
        <v>80000000</v>
      </c>
      <c r="F5" s="237">
        <v>0</v>
      </c>
      <c r="G5" s="237">
        <f>+E5-F5</f>
        <v>80000000</v>
      </c>
    </row>
    <row r="6" spans="1:7" s="153" customFormat="1" ht="17.25" thickBot="1" x14ac:dyDescent="0.35">
      <c r="A6" s="236"/>
      <c r="B6" s="235" t="s">
        <v>123</v>
      </c>
      <c r="C6" s="220">
        <f>SUM(C5)</f>
        <v>80000000</v>
      </c>
      <c r="D6" s="220">
        <f>SUM(D5)</f>
        <v>0</v>
      </c>
      <c r="E6" s="220">
        <f>SUM(E5)</f>
        <v>80000000</v>
      </c>
      <c r="F6" s="220">
        <f>SUM(F5)</f>
        <v>0</v>
      </c>
      <c r="G6" s="220">
        <f>SUM(G5)</f>
        <v>80000000</v>
      </c>
    </row>
    <row r="7" spans="1:7" s="153" customFormat="1" ht="16.5" x14ac:dyDescent="0.3">
      <c r="A7" s="234"/>
      <c r="B7" s="233"/>
      <c r="C7" s="232"/>
      <c r="D7" s="231"/>
      <c r="E7" s="231"/>
      <c r="F7" s="231"/>
      <c r="G7" s="231"/>
    </row>
    <row r="8" spans="1:7" s="153" customFormat="1" ht="45" x14ac:dyDescent="0.3">
      <c r="A8" s="396"/>
      <c r="B8" s="396"/>
      <c r="C8" s="282" t="str">
        <f>+C4</f>
        <v>PRESUPUESTO 2023</v>
      </c>
      <c r="D8" s="282" t="s">
        <v>130</v>
      </c>
      <c r="E8" s="282" t="str">
        <f>+E4</f>
        <v>PRESUPUESTO AJUSTADO 2,023</v>
      </c>
      <c r="F8" s="230" t="str">
        <f>+F4</f>
        <v>EJECUTADO</v>
      </c>
      <c r="G8" s="230" t="s">
        <v>185</v>
      </c>
    </row>
    <row r="9" spans="1:7" s="153" customFormat="1" ht="15.75" x14ac:dyDescent="0.25">
      <c r="A9" s="229" t="s">
        <v>124</v>
      </c>
      <c r="B9" s="154" t="s">
        <v>186</v>
      </c>
      <c r="C9" s="128">
        <v>45918607.82</v>
      </c>
      <c r="D9" s="158"/>
      <c r="E9" s="128">
        <f>+C9+D9</f>
        <v>45918607.82</v>
      </c>
      <c r="F9" s="128"/>
      <c r="G9" s="128">
        <f>+E9-F9</f>
        <v>45918607.82</v>
      </c>
    </row>
    <row r="10" spans="1:7" s="153" customFormat="1" ht="16.5" x14ac:dyDescent="0.3">
      <c r="A10" s="224"/>
      <c r="B10" s="155" t="s">
        <v>125</v>
      </c>
      <c r="C10" s="156">
        <f>SUM(C9)</f>
        <v>45918607.82</v>
      </c>
      <c r="D10" s="159">
        <f>SUM(D9)</f>
        <v>0</v>
      </c>
      <c r="E10" s="129">
        <f>SUM(E9)</f>
        <v>45918607.82</v>
      </c>
      <c r="F10" s="156">
        <f>SUM(F9)</f>
        <v>0</v>
      </c>
      <c r="G10" s="156">
        <f>SUM(G9)</f>
        <v>45918607.82</v>
      </c>
    </row>
    <row r="11" spans="1:7" s="153" customFormat="1" ht="16.5" x14ac:dyDescent="0.3">
      <c r="A11" s="228"/>
      <c r="B11" s="155"/>
      <c r="C11" s="156"/>
      <c r="D11" s="157"/>
      <c r="E11" s="157"/>
      <c r="F11" s="157"/>
      <c r="G11" s="157"/>
    </row>
    <row r="12" spans="1:7" s="153" customFormat="1" ht="45" x14ac:dyDescent="0.25">
      <c r="A12" s="227"/>
      <c r="B12" s="227" t="s">
        <v>149</v>
      </c>
      <c r="C12" s="226" t="str">
        <f>+C8</f>
        <v>PRESUPUESTO 2023</v>
      </c>
      <c r="D12" s="226" t="s">
        <v>130</v>
      </c>
      <c r="E12" s="226" t="str">
        <f>+E8</f>
        <v>PRESUPUESTO AJUSTADO 2,023</v>
      </c>
      <c r="F12" s="225" t="str">
        <f>+F8</f>
        <v>EJECUTADO</v>
      </c>
      <c r="G12" s="225" t="s">
        <v>185</v>
      </c>
    </row>
    <row r="13" spans="1:7" s="153" customFormat="1" ht="15.75" x14ac:dyDescent="0.25">
      <c r="A13" s="224">
        <v>111</v>
      </c>
      <c r="B13" s="160" t="s">
        <v>15</v>
      </c>
      <c r="C13" s="161">
        <v>968000</v>
      </c>
      <c r="D13" s="158">
        <v>175270.73</v>
      </c>
      <c r="E13" s="161">
        <f t="shared" ref="E13:E38" si="0">+C13+D13</f>
        <v>1143270.73</v>
      </c>
      <c r="F13" s="161"/>
      <c r="G13" s="161">
        <f t="shared" ref="G13:G38" si="1">+E13-F13</f>
        <v>1143270.73</v>
      </c>
    </row>
    <row r="14" spans="1:7" s="153" customFormat="1" ht="15.75" x14ac:dyDescent="0.25">
      <c r="A14" s="224">
        <v>113</v>
      </c>
      <c r="B14" s="160" t="s">
        <v>16</v>
      </c>
      <c r="C14" s="161">
        <v>127435.66</v>
      </c>
      <c r="D14" s="158">
        <v>-1551.86</v>
      </c>
      <c r="E14" s="161">
        <f t="shared" si="0"/>
        <v>125883.8</v>
      </c>
      <c r="F14" s="161"/>
      <c r="G14" s="161">
        <f t="shared" si="1"/>
        <v>125883.8</v>
      </c>
    </row>
    <row r="15" spans="1:7" s="153" customFormat="1" ht="15.75" x14ac:dyDescent="0.25">
      <c r="A15" s="224">
        <v>122</v>
      </c>
      <c r="B15" s="160" t="s">
        <v>17</v>
      </c>
      <c r="C15" s="161">
        <v>68124.37</v>
      </c>
      <c r="D15" s="158"/>
      <c r="E15" s="161">
        <f t="shared" si="0"/>
        <v>68124.37</v>
      </c>
      <c r="F15" s="161"/>
      <c r="G15" s="161">
        <f t="shared" si="1"/>
        <v>68124.37</v>
      </c>
    </row>
    <row r="16" spans="1:7" s="153" customFormat="1" ht="15.75" x14ac:dyDescent="0.25">
      <c r="A16" s="224">
        <v>163</v>
      </c>
      <c r="B16" s="160" t="s">
        <v>18</v>
      </c>
      <c r="C16" s="161">
        <v>1321525</v>
      </c>
      <c r="D16" s="158">
        <v>-135197.62</v>
      </c>
      <c r="E16" s="161">
        <f t="shared" si="0"/>
        <v>1186327.3799999999</v>
      </c>
      <c r="F16" s="161"/>
      <c r="G16" s="161">
        <f t="shared" si="1"/>
        <v>1186327.3799999999</v>
      </c>
    </row>
    <row r="17" spans="1:7" s="153" customFormat="1" ht="15.75" x14ac:dyDescent="0.25">
      <c r="A17" s="224">
        <v>168</v>
      </c>
      <c r="B17" s="160" t="s">
        <v>184</v>
      </c>
      <c r="C17" s="161">
        <v>1000</v>
      </c>
      <c r="D17" s="158">
        <v>-1000</v>
      </c>
      <c r="E17" s="161">
        <f t="shared" si="0"/>
        <v>0</v>
      </c>
      <c r="F17" s="161"/>
      <c r="G17" s="161">
        <f t="shared" si="1"/>
        <v>0</v>
      </c>
    </row>
    <row r="18" spans="1:7" s="153" customFormat="1" ht="15.75" x14ac:dyDescent="0.25">
      <c r="A18" s="224">
        <v>169</v>
      </c>
      <c r="B18" s="160" t="s">
        <v>126</v>
      </c>
      <c r="C18" s="161">
        <v>43150</v>
      </c>
      <c r="D18" s="158"/>
      <c r="E18" s="161">
        <f t="shared" si="0"/>
        <v>43150</v>
      </c>
      <c r="F18" s="161"/>
      <c r="G18" s="161">
        <f t="shared" si="1"/>
        <v>43150</v>
      </c>
    </row>
    <row r="19" spans="1:7" s="153" customFormat="1" ht="15.75" x14ac:dyDescent="0.25">
      <c r="A19" s="224">
        <v>171</v>
      </c>
      <c r="B19" s="160" t="s">
        <v>183</v>
      </c>
      <c r="C19" s="161">
        <v>43660</v>
      </c>
      <c r="D19" s="158">
        <v>-107.5</v>
      </c>
      <c r="E19" s="161">
        <f t="shared" si="0"/>
        <v>43552.5</v>
      </c>
      <c r="F19" s="161"/>
      <c r="G19" s="161">
        <f t="shared" si="1"/>
        <v>43552.5</v>
      </c>
    </row>
    <row r="20" spans="1:7" s="153" customFormat="1" ht="15.75" x14ac:dyDescent="0.25">
      <c r="A20" s="224">
        <v>174</v>
      </c>
      <c r="B20" s="160" t="s">
        <v>19</v>
      </c>
      <c r="C20" s="161">
        <v>116687.92</v>
      </c>
      <c r="D20" s="158"/>
      <c r="E20" s="161">
        <f t="shared" si="0"/>
        <v>116687.92</v>
      </c>
      <c r="F20" s="161"/>
      <c r="G20" s="161">
        <f t="shared" si="1"/>
        <v>116687.92</v>
      </c>
    </row>
    <row r="21" spans="1:7" s="153" customFormat="1" ht="15.75" x14ac:dyDescent="0.25">
      <c r="A21" s="224">
        <v>182</v>
      </c>
      <c r="B21" s="160" t="s">
        <v>20</v>
      </c>
      <c r="C21" s="162">
        <v>3039388</v>
      </c>
      <c r="D21" s="158">
        <v>-106833</v>
      </c>
      <c r="E21" s="161">
        <f t="shared" si="0"/>
        <v>2932555</v>
      </c>
      <c r="F21" s="161"/>
      <c r="G21" s="161">
        <f t="shared" si="1"/>
        <v>2932555</v>
      </c>
    </row>
    <row r="22" spans="1:7" s="153" customFormat="1" ht="15.75" x14ac:dyDescent="0.25">
      <c r="A22" s="224">
        <v>197</v>
      </c>
      <c r="B22" s="160" t="s">
        <v>21</v>
      </c>
      <c r="C22" s="162">
        <v>172800</v>
      </c>
      <c r="D22" s="158">
        <v>-4800</v>
      </c>
      <c r="E22" s="161">
        <f t="shared" si="0"/>
        <v>168000</v>
      </c>
      <c r="F22" s="161"/>
      <c r="G22" s="161">
        <f t="shared" si="1"/>
        <v>168000</v>
      </c>
    </row>
    <row r="23" spans="1:7" s="153" customFormat="1" ht="15.75" x14ac:dyDescent="0.25">
      <c r="A23" s="224">
        <v>199</v>
      </c>
      <c r="B23" s="160" t="s">
        <v>22</v>
      </c>
      <c r="C23" s="161">
        <v>767314.4</v>
      </c>
      <c r="D23" s="158">
        <v>-66492.59</v>
      </c>
      <c r="E23" s="161">
        <f t="shared" si="0"/>
        <v>700821.81</v>
      </c>
      <c r="F23" s="161"/>
      <c r="G23" s="161">
        <f t="shared" si="1"/>
        <v>700821.81</v>
      </c>
    </row>
    <row r="24" spans="1:7" s="153" customFormat="1" ht="15.75" x14ac:dyDescent="0.25">
      <c r="A24" s="224">
        <v>211</v>
      </c>
      <c r="B24" s="160" t="s">
        <v>25</v>
      </c>
      <c r="C24" s="161">
        <v>543132.75</v>
      </c>
      <c r="D24" s="158">
        <v>-200277.75</v>
      </c>
      <c r="E24" s="161">
        <f t="shared" si="0"/>
        <v>342855</v>
      </c>
      <c r="F24" s="161"/>
      <c r="G24" s="161">
        <f t="shared" si="1"/>
        <v>342855</v>
      </c>
    </row>
    <row r="25" spans="1:7" s="153" customFormat="1" ht="15.75" x14ac:dyDescent="0.25">
      <c r="A25" s="224">
        <v>232</v>
      </c>
      <c r="B25" s="160" t="s">
        <v>26</v>
      </c>
      <c r="C25" s="161">
        <v>198280</v>
      </c>
      <c r="D25" s="158">
        <v>-13467</v>
      </c>
      <c r="E25" s="161">
        <f t="shared" si="0"/>
        <v>184813</v>
      </c>
      <c r="F25" s="161"/>
      <c r="G25" s="161">
        <f t="shared" si="1"/>
        <v>184813</v>
      </c>
    </row>
    <row r="26" spans="1:7" s="153" customFormat="1" ht="15.75" x14ac:dyDescent="0.25">
      <c r="A26" s="224">
        <v>261</v>
      </c>
      <c r="B26" s="160" t="s">
        <v>27</v>
      </c>
      <c r="C26" s="162">
        <v>1009687.36</v>
      </c>
      <c r="D26" s="158">
        <v>-183290.44</v>
      </c>
      <c r="E26" s="161">
        <f t="shared" si="0"/>
        <v>826396.91999999993</v>
      </c>
      <c r="F26" s="161"/>
      <c r="G26" s="161">
        <f t="shared" si="1"/>
        <v>826396.91999999993</v>
      </c>
    </row>
    <row r="27" spans="1:7" s="153" customFormat="1" ht="15.75" x14ac:dyDescent="0.25">
      <c r="A27" s="224">
        <v>262</v>
      </c>
      <c r="B27" s="160" t="s">
        <v>28</v>
      </c>
      <c r="C27" s="161">
        <v>8000</v>
      </c>
      <c r="D27" s="158">
        <v>-52.65</v>
      </c>
      <c r="E27" s="161">
        <f t="shared" si="0"/>
        <v>7947.35</v>
      </c>
      <c r="F27" s="161"/>
      <c r="G27" s="161">
        <f t="shared" si="1"/>
        <v>7947.35</v>
      </c>
    </row>
    <row r="28" spans="1:7" s="153" customFormat="1" ht="15.75" x14ac:dyDescent="0.25">
      <c r="A28" s="224">
        <v>266</v>
      </c>
      <c r="B28" s="160" t="s">
        <v>29</v>
      </c>
      <c r="C28" s="162">
        <v>1429212.26</v>
      </c>
      <c r="D28" s="158">
        <v>59868.42</v>
      </c>
      <c r="E28" s="161">
        <f t="shared" si="0"/>
        <v>1489080.68</v>
      </c>
      <c r="F28" s="161"/>
      <c r="G28" s="161">
        <f t="shared" si="1"/>
        <v>1489080.68</v>
      </c>
    </row>
    <row r="29" spans="1:7" s="153" customFormat="1" ht="15.75" x14ac:dyDescent="0.25">
      <c r="A29" s="224">
        <v>267</v>
      </c>
      <c r="B29" s="160" t="s">
        <v>30</v>
      </c>
      <c r="C29" s="161">
        <v>9000</v>
      </c>
      <c r="D29" s="158">
        <v>-6</v>
      </c>
      <c r="E29" s="161">
        <f t="shared" si="0"/>
        <v>8994</v>
      </c>
      <c r="F29" s="161"/>
      <c r="G29" s="161">
        <f t="shared" si="1"/>
        <v>8994</v>
      </c>
    </row>
    <row r="30" spans="1:7" s="153" customFormat="1" ht="15.75" x14ac:dyDescent="0.25">
      <c r="A30" s="224">
        <v>268</v>
      </c>
      <c r="B30" s="160" t="s">
        <v>31</v>
      </c>
      <c r="C30" s="161">
        <v>122943.5</v>
      </c>
      <c r="D30" s="158">
        <v>6784.5</v>
      </c>
      <c r="E30" s="161">
        <f t="shared" si="0"/>
        <v>129728</v>
      </c>
      <c r="F30" s="161"/>
      <c r="G30" s="161">
        <f t="shared" si="1"/>
        <v>129728</v>
      </c>
    </row>
    <row r="31" spans="1:7" s="153" customFormat="1" ht="15.75" x14ac:dyDescent="0.25">
      <c r="A31" s="224">
        <v>269</v>
      </c>
      <c r="B31" s="163" t="s">
        <v>32</v>
      </c>
      <c r="C31" s="161">
        <v>10000</v>
      </c>
      <c r="D31" s="158">
        <v>-83.95</v>
      </c>
      <c r="E31" s="161">
        <f t="shared" si="0"/>
        <v>9916.0499999999993</v>
      </c>
      <c r="F31" s="161"/>
      <c r="G31" s="161">
        <f t="shared" si="1"/>
        <v>9916.0499999999993</v>
      </c>
    </row>
    <row r="32" spans="1:7" s="153" customFormat="1" ht="15.75" x14ac:dyDescent="0.25">
      <c r="A32" s="224">
        <v>289</v>
      </c>
      <c r="B32" s="160" t="s">
        <v>33</v>
      </c>
      <c r="C32" s="161">
        <v>11537</v>
      </c>
      <c r="D32" s="158">
        <v>-299.5</v>
      </c>
      <c r="E32" s="161">
        <f t="shared" si="0"/>
        <v>11237.5</v>
      </c>
      <c r="F32" s="161"/>
      <c r="G32" s="161">
        <f t="shared" si="1"/>
        <v>11237.5</v>
      </c>
    </row>
    <row r="33" spans="1:7" s="153" customFormat="1" ht="15.75" x14ac:dyDescent="0.25">
      <c r="A33" s="224">
        <v>292</v>
      </c>
      <c r="B33" s="160" t="s">
        <v>34</v>
      </c>
      <c r="C33" s="161">
        <v>149896.79</v>
      </c>
      <c r="D33" s="158">
        <v>2617.36</v>
      </c>
      <c r="E33" s="161">
        <f t="shared" si="0"/>
        <v>152514.15</v>
      </c>
      <c r="F33" s="161"/>
      <c r="G33" s="161">
        <f t="shared" si="1"/>
        <v>152514.15</v>
      </c>
    </row>
    <row r="34" spans="1:7" s="153" customFormat="1" ht="15.75" x14ac:dyDescent="0.25">
      <c r="A34" s="224">
        <v>295</v>
      </c>
      <c r="B34" s="160" t="s">
        <v>35</v>
      </c>
      <c r="C34" s="162">
        <v>20762705.059999999</v>
      </c>
      <c r="D34" s="158">
        <v>372501.76000000001</v>
      </c>
      <c r="E34" s="161">
        <f t="shared" si="0"/>
        <v>21135206.82</v>
      </c>
      <c r="F34" s="161"/>
      <c r="G34" s="161">
        <f t="shared" si="1"/>
        <v>21135206.82</v>
      </c>
    </row>
    <row r="35" spans="1:7" s="153" customFormat="1" ht="15.75" x14ac:dyDescent="0.25">
      <c r="A35" s="224">
        <v>297</v>
      </c>
      <c r="B35" s="160" t="s">
        <v>36</v>
      </c>
      <c r="C35" s="161">
        <v>18945.439999999999</v>
      </c>
      <c r="D35" s="158">
        <v>12803.1</v>
      </c>
      <c r="E35" s="161">
        <f t="shared" si="0"/>
        <v>31748.54</v>
      </c>
      <c r="F35" s="161"/>
      <c r="G35" s="161">
        <f t="shared" si="1"/>
        <v>31748.54</v>
      </c>
    </row>
    <row r="36" spans="1:7" s="153" customFormat="1" ht="15.75" x14ac:dyDescent="0.25">
      <c r="A36" s="224">
        <v>298</v>
      </c>
      <c r="B36" s="160" t="s">
        <v>37</v>
      </c>
      <c r="C36" s="161">
        <v>409801.67</v>
      </c>
      <c r="D36" s="158">
        <v>83620.490000000005</v>
      </c>
      <c r="E36" s="161">
        <f t="shared" si="0"/>
        <v>493422.16</v>
      </c>
      <c r="F36" s="161"/>
      <c r="G36" s="161">
        <f t="shared" si="1"/>
        <v>493422.16</v>
      </c>
    </row>
    <row r="37" spans="1:7" s="153" customFormat="1" ht="15.75" x14ac:dyDescent="0.25">
      <c r="A37" s="224">
        <v>299</v>
      </c>
      <c r="B37" s="160" t="s">
        <v>38</v>
      </c>
      <c r="C37" s="161">
        <v>229165</v>
      </c>
      <c r="D37" s="158">
        <v>-6.5</v>
      </c>
      <c r="E37" s="161">
        <f t="shared" si="0"/>
        <v>229158.5</v>
      </c>
      <c r="F37" s="161"/>
      <c r="G37" s="161">
        <f t="shared" si="1"/>
        <v>229158.5</v>
      </c>
    </row>
    <row r="38" spans="1:7" s="153" customFormat="1" ht="15.75" x14ac:dyDescent="0.25">
      <c r="A38" s="224">
        <v>323</v>
      </c>
      <c r="B38" s="160" t="s">
        <v>141</v>
      </c>
      <c r="C38" s="161">
        <v>2500000</v>
      </c>
      <c r="D38" s="158"/>
      <c r="E38" s="161">
        <f t="shared" si="0"/>
        <v>2500000</v>
      </c>
      <c r="F38" s="161"/>
      <c r="G38" s="161">
        <f t="shared" si="1"/>
        <v>2500000</v>
      </c>
    </row>
    <row r="39" spans="1:7" s="153" customFormat="1" ht="17.25" thickBot="1" x14ac:dyDescent="0.35">
      <c r="A39" s="223"/>
      <c r="B39" s="222" t="s">
        <v>39</v>
      </c>
      <c r="C39" s="221">
        <f>SUM(C13:C38)</f>
        <v>34081392.18</v>
      </c>
      <c r="D39" s="220">
        <f>SUM(D13:D38)</f>
        <v>-7.2759576141834259E-11</v>
      </c>
      <c r="E39" s="220">
        <f>SUM(E13:E38)</f>
        <v>34081392.18</v>
      </c>
      <c r="F39" s="220">
        <f>SUM(F13:F38)</f>
        <v>0</v>
      </c>
      <c r="G39" s="220">
        <f>SUM(G13:G38)</f>
        <v>34081392.18</v>
      </c>
    </row>
    <row r="40" spans="1:7" s="153" customFormat="1" ht="16.5" x14ac:dyDescent="0.3">
      <c r="A40" s="154"/>
      <c r="B40" s="155" t="s">
        <v>127</v>
      </c>
      <c r="C40" s="129">
        <f>+C39+C10</f>
        <v>80000000</v>
      </c>
      <c r="D40" s="129">
        <f>+D39+D10</f>
        <v>-7.2759576141834259E-11</v>
      </c>
      <c r="E40" s="129">
        <f>+E39+E10</f>
        <v>80000000</v>
      </c>
      <c r="F40" s="129">
        <f>+F39+F10</f>
        <v>0</v>
      </c>
      <c r="G40" s="129">
        <f>+G39+G10</f>
        <v>80000000</v>
      </c>
    </row>
    <row r="41" spans="1:7" s="153" customFormat="1" ht="16.5" x14ac:dyDescent="0.3">
      <c r="A41" s="164"/>
      <c r="B41" s="165"/>
      <c r="C41" s="166"/>
    </row>
    <row r="42" spans="1:7" s="153" customFormat="1" x14ac:dyDescent="0.25">
      <c r="A42" s="219" t="s">
        <v>182</v>
      </c>
      <c r="C42" s="169"/>
    </row>
    <row r="43" spans="1:7" s="153" customFormat="1" x14ac:dyDescent="0.25">
      <c r="A43" s="219" t="s">
        <v>181</v>
      </c>
      <c r="C43" s="169"/>
    </row>
    <row r="44" spans="1:7" s="153" customFormat="1" x14ac:dyDescent="0.25">
      <c r="A44" s="167"/>
      <c r="C44" s="168"/>
    </row>
    <row r="45" spans="1:7" s="153" customFormat="1" ht="13.5" customHeight="1" x14ac:dyDescent="0.2">
      <c r="A45" s="392" t="s">
        <v>128</v>
      </c>
      <c r="B45" s="392"/>
      <c r="C45" s="392"/>
      <c r="D45" s="392"/>
      <c r="E45" s="392"/>
    </row>
    <row r="46" spans="1:7" s="153" customFormat="1" ht="18.75" customHeight="1" x14ac:dyDescent="0.2">
      <c r="A46" s="392" t="s">
        <v>77</v>
      </c>
      <c r="B46" s="392"/>
      <c r="C46" s="392"/>
      <c r="D46" s="392"/>
      <c r="E46" s="392"/>
    </row>
    <row r="47" spans="1:7" s="153" customFormat="1" ht="18.75" customHeight="1" x14ac:dyDescent="0.2">
      <c r="A47" s="392" t="s">
        <v>78</v>
      </c>
      <c r="B47" s="392"/>
      <c r="C47" s="392"/>
      <c r="D47" s="392"/>
      <c r="E47" s="392"/>
    </row>
    <row r="48" spans="1:7" s="153" customFormat="1" x14ac:dyDescent="0.25">
      <c r="A48" s="167"/>
      <c r="C48" s="169"/>
    </row>
    <row r="49" spans="1:3" s="153" customFormat="1" x14ac:dyDescent="0.25">
      <c r="A49" s="167"/>
      <c r="C49" s="169"/>
    </row>
    <row r="50" spans="1:3" s="153" customFormat="1" x14ac:dyDescent="0.25">
      <c r="A50" s="167"/>
      <c r="C50" s="169"/>
    </row>
    <row r="51" spans="1:3" s="153" customFormat="1" x14ac:dyDescent="0.25">
      <c r="A51" s="167"/>
      <c r="C51" s="169"/>
    </row>
    <row r="52" spans="1:3" s="153" customFormat="1" x14ac:dyDescent="0.25">
      <c r="A52" s="167"/>
      <c r="C52" s="169"/>
    </row>
    <row r="53" spans="1:3" s="153" customFormat="1" x14ac:dyDescent="0.25">
      <c r="A53" s="167"/>
      <c r="C53" s="169"/>
    </row>
    <row r="54" spans="1:3" s="153" customFormat="1" x14ac:dyDescent="0.25">
      <c r="A54" s="167"/>
      <c r="C54" s="169"/>
    </row>
    <row r="55" spans="1:3" s="153" customFormat="1" x14ac:dyDescent="0.25">
      <c r="A55" s="167"/>
      <c r="C55" s="169"/>
    </row>
    <row r="56" spans="1:3" s="153" customFormat="1" x14ac:dyDescent="0.25">
      <c r="A56" s="167"/>
      <c r="C56" s="169"/>
    </row>
    <row r="57" spans="1:3" s="153" customFormat="1" x14ac:dyDescent="0.25">
      <c r="A57" s="167"/>
      <c r="C57" s="169"/>
    </row>
    <row r="58" spans="1:3" s="153" customFormat="1" x14ac:dyDescent="0.25">
      <c r="A58" s="167"/>
      <c r="C58" s="169"/>
    </row>
    <row r="59" spans="1:3" s="153" customFormat="1" x14ac:dyDescent="0.25">
      <c r="A59" s="167"/>
      <c r="C59" s="169"/>
    </row>
    <row r="60" spans="1:3" s="153" customFormat="1" x14ac:dyDescent="0.25">
      <c r="A60" s="167"/>
      <c r="C60" s="169"/>
    </row>
    <row r="61" spans="1:3" s="153" customFormat="1" x14ac:dyDescent="0.25">
      <c r="A61" s="167"/>
      <c r="C61" s="169"/>
    </row>
    <row r="62" spans="1:3" s="153" customFormat="1" x14ac:dyDescent="0.25">
      <c r="A62" s="167"/>
      <c r="C62" s="169"/>
    </row>
    <row r="63" spans="1:3" s="153" customFormat="1" x14ac:dyDescent="0.25">
      <c r="A63" s="167"/>
      <c r="C63" s="169"/>
    </row>
    <row r="64" spans="1:3" s="153" customFormat="1" x14ac:dyDescent="0.25">
      <c r="A64" s="167"/>
      <c r="C64" s="169"/>
    </row>
    <row r="65" spans="1:3" s="153" customFormat="1" x14ac:dyDescent="0.25">
      <c r="A65" s="167"/>
      <c r="C65" s="169"/>
    </row>
    <row r="66" spans="1:3" s="153" customFormat="1" x14ac:dyDescent="0.25">
      <c r="A66" s="167"/>
      <c r="C66" s="169"/>
    </row>
    <row r="67" spans="1:3" s="153" customFormat="1" x14ac:dyDescent="0.25">
      <c r="A67" s="167"/>
      <c r="C67" s="169"/>
    </row>
    <row r="68" spans="1:3" s="153" customFormat="1" x14ac:dyDescent="0.25">
      <c r="A68" s="167"/>
      <c r="C68" s="169"/>
    </row>
    <row r="69" spans="1:3" s="153" customFormat="1" x14ac:dyDescent="0.25">
      <c r="A69" s="167"/>
      <c r="C69" s="169"/>
    </row>
    <row r="70" spans="1:3" s="153" customFormat="1" x14ac:dyDescent="0.25">
      <c r="A70" s="167"/>
      <c r="C70" s="169"/>
    </row>
    <row r="71" spans="1:3" s="153" customFormat="1" x14ac:dyDescent="0.25">
      <c r="A71" s="167"/>
      <c r="C71" s="169"/>
    </row>
    <row r="72" spans="1:3" s="153" customFormat="1" x14ac:dyDescent="0.25">
      <c r="A72" s="167"/>
      <c r="C72" s="169"/>
    </row>
    <row r="73" spans="1:3" x14ac:dyDescent="0.25">
      <c r="A73" s="167"/>
      <c r="B73" s="153"/>
      <c r="C73" s="169"/>
    </row>
    <row r="74" spans="1:3" x14ac:dyDescent="0.25">
      <c r="A74" s="167"/>
      <c r="B74" s="153"/>
      <c r="C74" s="169"/>
    </row>
    <row r="75" spans="1:3" x14ac:dyDescent="0.25">
      <c r="A75" s="167"/>
      <c r="B75" s="153"/>
      <c r="C75" s="169"/>
    </row>
    <row r="76" spans="1:3" x14ac:dyDescent="0.25">
      <c r="A76" s="167"/>
      <c r="B76" s="153"/>
      <c r="C76" s="169"/>
    </row>
    <row r="77" spans="1:3" x14ac:dyDescent="0.25">
      <c r="A77" s="167"/>
      <c r="B77" s="153"/>
      <c r="C77" s="169"/>
    </row>
    <row r="78" spans="1:3" x14ac:dyDescent="0.25">
      <c r="A78" s="167"/>
      <c r="B78" s="153"/>
      <c r="C78" s="169"/>
    </row>
    <row r="79" spans="1:3" x14ac:dyDescent="0.25">
      <c r="A79" s="167"/>
      <c r="B79" s="153"/>
      <c r="C79" s="169"/>
    </row>
    <row r="80" spans="1:3" x14ac:dyDescent="0.25">
      <c r="A80" s="167"/>
      <c r="B80" s="153"/>
      <c r="C80" s="169"/>
    </row>
    <row r="81" spans="1:3" x14ac:dyDescent="0.25">
      <c r="A81" s="167"/>
      <c r="B81" s="153"/>
      <c r="C81" s="169"/>
    </row>
    <row r="82" spans="1:3" x14ac:dyDescent="0.25">
      <c r="A82" s="167"/>
      <c r="B82" s="153"/>
      <c r="C82" s="169"/>
    </row>
    <row r="83" spans="1:3" x14ac:dyDescent="0.25">
      <c r="A83" s="167"/>
      <c r="B83" s="153"/>
      <c r="C83" s="169"/>
    </row>
    <row r="84" spans="1:3" x14ac:dyDescent="0.25">
      <c r="A84" s="167"/>
      <c r="B84" s="153"/>
      <c r="C84" s="169"/>
    </row>
    <row r="85" spans="1:3" x14ac:dyDescent="0.25">
      <c r="A85" s="167"/>
      <c r="B85" s="153"/>
      <c r="C85" s="169"/>
    </row>
    <row r="86" spans="1:3" x14ac:dyDescent="0.25">
      <c r="A86" s="167"/>
      <c r="B86" s="153"/>
      <c r="C86" s="169"/>
    </row>
  </sheetData>
  <mergeCells count="8">
    <mergeCell ref="A46:E46"/>
    <mergeCell ref="A47:E47"/>
    <mergeCell ref="A1:G1"/>
    <mergeCell ref="A2:G2"/>
    <mergeCell ref="A3:G3"/>
    <mergeCell ref="A4:B4"/>
    <mergeCell ref="A8:B8"/>
    <mergeCell ref="A45:E45"/>
  </mergeCells>
  <pageMargins left="0.11811023622047245" right="0.11811023622047245" top="0.11811023622047245" bottom="0.11811023622047245" header="0.11811023622047245" footer="0.11811023622047245"/>
  <pageSetup scale="90" orientation="portrait" verticalDpi="30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workbookViewId="0">
      <selection activeCell="A3" sqref="A3:G3"/>
    </sheetView>
  </sheetViews>
  <sheetFormatPr baseColWidth="10" defaultRowHeight="13.5" x14ac:dyDescent="0.25"/>
  <cols>
    <col min="1" max="1" width="5.140625" style="123" customWidth="1"/>
    <col min="2" max="2" width="62.140625" style="103" bestFit="1" customWidth="1"/>
    <col min="3" max="3" width="18.28515625" style="104" bestFit="1" customWidth="1"/>
    <col min="4" max="7" width="15.5703125" style="103" hidden="1" customWidth="1"/>
    <col min="8" max="256" width="11.42578125" style="103"/>
    <col min="257" max="257" width="5.140625" style="103" customWidth="1"/>
    <col min="258" max="258" width="62.140625" style="103" bestFit="1" customWidth="1"/>
    <col min="259" max="259" width="18.28515625" style="103" bestFit="1" customWidth="1"/>
    <col min="260" max="263" width="0" style="103" hidden="1" customWidth="1"/>
    <col min="264" max="512" width="11.42578125" style="103"/>
    <col min="513" max="513" width="5.140625" style="103" customWidth="1"/>
    <col min="514" max="514" width="62.140625" style="103" bestFit="1" customWidth="1"/>
    <col min="515" max="515" width="18.28515625" style="103" bestFit="1" customWidth="1"/>
    <col min="516" max="519" width="0" style="103" hidden="1" customWidth="1"/>
    <col min="520" max="768" width="11.42578125" style="103"/>
    <col min="769" max="769" width="5.140625" style="103" customWidth="1"/>
    <col min="770" max="770" width="62.140625" style="103" bestFit="1" customWidth="1"/>
    <col min="771" max="771" width="18.28515625" style="103" bestFit="1" customWidth="1"/>
    <col min="772" max="775" width="0" style="103" hidden="1" customWidth="1"/>
    <col min="776" max="1024" width="11.42578125" style="103"/>
    <col min="1025" max="1025" width="5.140625" style="103" customWidth="1"/>
    <col min="1026" max="1026" width="62.140625" style="103" bestFit="1" customWidth="1"/>
    <col min="1027" max="1027" width="18.28515625" style="103" bestFit="1" customWidth="1"/>
    <col min="1028" max="1031" width="0" style="103" hidden="1" customWidth="1"/>
    <col min="1032" max="1280" width="11.42578125" style="103"/>
    <col min="1281" max="1281" width="5.140625" style="103" customWidth="1"/>
    <col min="1282" max="1282" width="62.140625" style="103" bestFit="1" customWidth="1"/>
    <col min="1283" max="1283" width="18.28515625" style="103" bestFit="1" customWidth="1"/>
    <col min="1284" max="1287" width="0" style="103" hidden="1" customWidth="1"/>
    <col min="1288" max="1536" width="11.42578125" style="103"/>
    <col min="1537" max="1537" width="5.140625" style="103" customWidth="1"/>
    <col min="1538" max="1538" width="62.140625" style="103" bestFit="1" customWidth="1"/>
    <col min="1539" max="1539" width="18.28515625" style="103" bestFit="1" customWidth="1"/>
    <col min="1540" max="1543" width="0" style="103" hidden="1" customWidth="1"/>
    <col min="1544" max="1792" width="11.42578125" style="103"/>
    <col min="1793" max="1793" width="5.140625" style="103" customWidth="1"/>
    <col min="1794" max="1794" width="62.140625" style="103" bestFit="1" customWidth="1"/>
    <col min="1795" max="1795" width="18.28515625" style="103" bestFit="1" customWidth="1"/>
    <col min="1796" max="1799" width="0" style="103" hidden="1" customWidth="1"/>
    <col min="1800" max="2048" width="11.42578125" style="103"/>
    <col min="2049" max="2049" width="5.140625" style="103" customWidth="1"/>
    <col min="2050" max="2050" width="62.140625" style="103" bestFit="1" customWidth="1"/>
    <col min="2051" max="2051" width="18.28515625" style="103" bestFit="1" customWidth="1"/>
    <col min="2052" max="2055" width="0" style="103" hidden="1" customWidth="1"/>
    <col min="2056" max="2304" width="11.42578125" style="103"/>
    <col min="2305" max="2305" width="5.140625" style="103" customWidth="1"/>
    <col min="2306" max="2306" width="62.140625" style="103" bestFit="1" customWidth="1"/>
    <col min="2307" max="2307" width="18.28515625" style="103" bestFit="1" customWidth="1"/>
    <col min="2308" max="2311" width="0" style="103" hidden="1" customWidth="1"/>
    <col min="2312" max="2560" width="11.42578125" style="103"/>
    <col min="2561" max="2561" width="5.140625" style="103" customWidth="1"/>
    <col min="2562" max="2562" width="62.140625" style="103" bestFit="1" customWidth="1"/>
    <col min="2563" max="2563" width="18.28515625" style="103" bestFit="1" customWidth="1"/>
    <col min="2564" max="2567" width="0" style="103" hidden="1" customWidth="1"/>
    <col min="2568" max="2816" width="11.42578125" style="103"/>
    <col min="2817" max="2817" width="5.140625" style="103" customWidth="1"/>
    <col min="2818" max="2818" width="62.140625" style="103" bestFit="1" customWidth="1"/>
    <col min="2819" max="2819" width="18.28515625" style="103" bestFit="1" customWidth="1"/>
    <col min="2820" max="2823" width="0" style="103" hidden="1" customWidth="1"/>
    <col min="2824" max="3072" width="11.42578125" style="103"/>
    <col min="3073" max="3073" width="5.140625" style="103" customWidth="1"/>
    <col min="3074" max="3074" width="62.140625" style="103" bestFit="1" customWidth="1"/>
    <col min="3075" max="3075" width="18.28515625" style="103" bestFit="1" customWidth="1"/>
    <col min="3076" max="3079" width="0" style="103" hidden="1" customWidth="1"/>
    <col min="3080" max="3328" width="11.42578125" style="103"/>
    <col min="3329" max="3329" width="5.140625" style="103" customWidth="1"/>
    <col min="3330" max="3330" width="62.140625" style="103" bestFit="1" customWidth="1"/>
    <col min="3331" max="3331" width="18.28515625" style="103" bestFit="1" customWidth="1"/>
    <col min="3332" max="3335" width="0" style="103" hidden="1" customWidth="1"/>
    <col min="3336" max="3584" width="11.42578125" style="103"/>
    <col min="3585" max="3585" width="5.140625" style="103" customWidth="1"/>
    <col min="3586" max="3586" width="62.140625" style="103" bestFit="1" customWidth="1"/>
    <col min="3587" max="3587" width="18.28515625" style="103" bestFit="1" customWidth="1"/>
    <col min="3588" max="3591" width="0" style="103" hidden="1" customWidth="1"/>
    <col min="3592" max="3840" width="11.42578125" style="103"/>
    <col min="3841" max="3841" width="5.140625" style="103" customWidth="1"/>
    <col min="3842" max="3842" width="62.140625" style="103" bestFit="1" customWidth="1"/>
    <col min="3843" max="3843" width="18.28515625" style="103" bestFit="1" customWidth="1"/>
    <col min="3844" max="3847" width="0" style="103" hidden="1" customWidth="1"/>
    <col min="3848" max="4096" width="11.42578125" style="103"/>
    <col min="4097" max="4097" width="5.140625" style="103" customWidth="1"/>
    <col min="4098" max="4098" width="62.140625" style="103" bestFit="1" customWidth="1"/>
    <col min="4099" max="4099" width="18.28515625" style="103" bestFit="1" customWidth="1"/>
    <col min="4100" max="4103" width="0" style="103" hidden="1" customWidth="1"/>
    <col min="4104" max="4352" width="11.42578125" style="103"/>
    <col min="4353" max="4353" width="5.140625" style="103" customWidth="1"/>
    <col min="4354" max="4354" width="62.140625" style="103" bestFit="1" customWidth="1"/>
    <col min="4355" max="4355" width="18.28515625" style="103" bestFit="1" customWidth="1"/>
    <col min="4356" max="4359" width="0" style="103" hidden="1" customWidth="1"/>
    <col min="4360" max="4608" width="11.42578125" style="103"/>
    <col min="4609" max="4609" width="5.140625" style="103" customWidth="1"/>
    <col min="4610" max="4610" width="62.140625" style="103" bestFit="1" customWidth="1"/>
    <col min="4611" max="4611" width="18.28515625" style="103" bestFit="1" customWidth="1"/>
    <col min="4612" max="4615" width="0" style="103" hidden="1" customWidth="1"/>
    <col min="4616" max="4864" width="11.42578125" style="103"/>
    <col min="4865" max="4865" width="5.140625" style="103" customWidth="1"/>
    <col min="4866" max="4866" width="62.140625" style="103" bestFit="1" customWidth="1"/>
    <col min="4867" max="4867" width="18.28515625" style="103" bestFit="1" customWidth="1"/>
    <col min="4868" max="4871" width="0" style="103" hidden="1" customWidth="1"/>
    <col min="4872" max="5120" width="11.42578125" style="103"/>
    <col min="5121" max="5121" width="5.140625" style="103" customWidth="1"/>
    <col min="5122" max="5122" width="62.140625" style="103" bestFit="1" customWidth="1"/>
    <col min="5123" max="5123" width="18.28515625" style="103" bestFit="1" customWidth="1"/>
    <col min="5124" max="5127" width="0" style="103" hidden="1" customWidth="1"/>
    <col min="5128" max="5376" width="11.42578125" style="103"/>
    <col min="5377" max="5377" width="5.140625" style="103" customWidth="1"/>
    <col min="5378" max="5378" width="62.140625" style="103" bestFit="1" customWidth="1"/>
    <col min="5379" max="5379" width="18.28515625" style="103" bestFit="1" customWidth="1"/>
    <col min="5380" max="5383" width="0" style="103" hidden="1" customWidth="1"/>
    <col min="5384" max="5632" width="11.42578125" style="103"/>
    <col min="5633" max="5633" width="5.140625" style="103" customWidth="1"/>
    <col min="5634" max="5634" width="62.140625" style="103" bestFit="1" customWidth="1"/>
    <col min="5635" max="5635" width="18.28515625" style="103" bestFit="1" customWidth="1"/>
    <col min="5636" max="5639" width="0" style="103" hidden="1" customWidth="1"/>
    <col min="5640" max="5888" width="11.42578125" style="103"/>
    <col min="5889" max="5889" width="5.140625" style="103" customWidth="1"/>
    <col min="5890" max="5890" width="62.140625" style="103" bestFit="1" customWidth="1"/>
    <col min="5891" max="5891" width="18.28515625" style="103" bestFit="1" customWidth="1"/>
    <col min="5892" max="5895" width="0" style="103" hidden="1" customWidth="1"/>
    <col min="5896" max="6144" width="11.42578125" style="103"/>
    <col min="6145" max="6145" width="5.140625" style="103" customWidth="1"/>
    <col min="6146" max="6146" width="62.140625" style="103" bestFit="1" customWidth="1"/>
    <col min="6147" max="6147" width="18.28515625" style="103" bestFit="1" customWidth="1"/>
    <col min="6148" max="6151" width="0" style="103" hidden="1" customWidth="1"/>
    <col min="6152" max="6400" width="11.42578125" style="103"/>
    <col min="6401" max="6401" width="5.140625" style="103" customWidth="1"/>
    <col min="6402" max="6402" width="62.140625" style="103" bestFit="1" customWidth="1"/>
    <col min="6403" max="6403" width="18.28515625" style="103" bestFit="1" customWidth="1"/>
    <col min="6404" max="6407" width="0" style="103" hidden="1" customWidth="1"/>
    <col min="6408" max="6656" width="11.42578125" style="103"/>
    <col min="6657" max="6657" width="5.140625" style="103" customWidth="1"/>
    <col min="6658" max="6658" width="62.140625" style="103" bestFit="1" customWidth="1"/>
    <col min="6659" max="6659" width="18.28515625" style="103" bestFit="1" customWidth="1"/>
    <col min="6660" max="6663" width="0" style="103" hidden="1" customWidth="1"/>
    <col min="6664" max="6912" width="11.42578125" style="103"/>
    <col min="6913" max="6913" width="5.140625" style="103" customWidth="1"/>
    <col min="6914" max="6914" width="62.140625" style="103" bestFit="1" customWidth="1"/>
    <col min="6915" max="6915" width="18.28515625" style="103" bestFit="1" customWidth="1"/>
    <col min="6916" max="6919" width="0" style="103" hidden="1" customWidth="1"/>
    <col min="6920" max="7168" width="11.42578125" style="103"/>
    <col min="7169" max="7169" width="5.140625" style="103" customWidth="1"/>
    <col min="7170" max="7170" width="62.140625" style="103" bestFit="1" customWidth="1"/>
    <col min="7171" max="7171" width="18.28515625" style="103" bestFit="1" customWidth="1"/>
    <col min="7172" max="7175" width="0" style="103" hidden="1" customWidth="1"/>
    <col min="7176" max="7424" width="11.42578125" style="103"/>
    <col min="7425" max="7425" width="5.140625" style="103" customWidth="1"/>
    <col min="7426" max="7426" width="62.140625" style="103" bestFit="1" customWidth="1"/>
    <col min="7427" max="7427" width="18.28515625" style="103" bestFit="1" customWidth="1"/>
    <col min="7428" max="7431" width="0" style="103" hidden="1" customWidth="1"/>
    <col min="7432" max="7680" width="11.42578125" style="103"/>
    <col min="7681" max="7681" width="5.140625" style="103" customWidth="1"/>
    <col min="7682" max="7682" width="62.140625" style="103" bestFit="1" customWidth="1"/>
    <col min="7683" max="7683" width="18.28515625" style="103" bestFit="1" customWidth="1"/>
    <col min="7684" max="7687" width="0" style="103" hidden="1" customWidth="1"/>
    <col min="7688" max="7936" width="11.42578125" style="103"/>
    <col min="7937" max="7937" width="5.140625" style="103" customWidth="1"/>
    <col min="7938" max="7938" width="62.140625" style="103" bestFit="1" customWidth="1"/>
    <col min="7939" max="7939" width="18.28515625" style="103" bestFit="1" customWidth="1"/>
    <col min="7940" max="7943" width="0" style="103" hidden="1" customWidth="1"/>
    <col min="7944" max="8192" width="11.42578125" style="103"/>
    <col min="8193" max="8193" width="5.140625" style="103" customWidth="1"/>
    <col min="8194" max="8194" width="62.140625" style="103" bestFit="1" customWidth="1"/>
    <col min="8195" max="8195" width="18.28515625" style="103" bestFit="1" customWidth="1"/>
    <col min="8196" max="8199" width="0" style="103" hidden="1" customWidth="1"/>
    <col min="8200" max="8448" width="11.42578125" style="103"/>
    <col min="8449" max="8449" width="5.140625" style="103" customWidth="1"/>
    <col min="8450" max="8450" width="62.140625" style="103" bestFit="1" customWidth="1"/>
    <col min="8451" max="8451" width="18.28515625" style="103" bestFit="1" customWidth="1"/>
    <col min="8452" max="8455" width="0" style="103" hidden="1" customWidth="1"/>
    <col min="8456" max="8704" width="11.42578125" style="103"/>
    <col min="8705" max="8705" width="5.140625" style="103" customWidth="1"/>
    <col min="8706" max="8706" width="62.140625" style="103" bestFit="1" customWidth="1"/>
    <col min="8707" max="8707" width="18.28515625" style="103" bestFit="1" customWidth="1"/>
    <col min="8708" max="8711" width="0" style="103" hidden="1" customWidth="1"/>
    <col min="8712" max="8960" width="11.42578125" style="103"/>
    <col min="8961" max="8961" width="5.140625" style="103" customWidth="1"/>
    <col min="8962" max="8962" width="62.140625" style="103" bestFit="1" customWidth="1"/>
    <col min="8963" max="8963" width="18.28515625" style="103" bestFit="1" customWidth="1"/>
    <col min="8964" max="8967" width="0" style="103" hidden="1" customWidth="1"/>
    <col min="8968" max="9216" width="11.42578125" style="103"/>
    <col min="9217" max="9217" width="5.140625" style="103" customWidth="1"/>
    <col min="9218" max="9218" width="62.140625" style="103" bestFit="1" customWidth="1"/>
    <col min="9219" max="9219" width="18.28515625" style="103" bestFit="1" customWidth="1"/>
    <col min="9220" max="9223" width="0" style="103" hidden="1" customWidth="1"/>
    <col min="9224" max="9472" width="11.42578125" style="103"/>
    <col min="9473" max="9473" width="5.140625" style="103" customWidth="1"/>
    <col min="9474" max="9474" width="62.140625" style="103" bestFit="1" customWidth="1"/>
    <col min="9475" max="9475" width="18.28515625" style="103" bestFit="1" customWidth="1"/>
    <col min="9476" max="9479" width="0" style="103" hidden="1" customWidth="1"/>
    <col min="9480" max="9728" width="11.42578125" style="103"/>
    <col min="9729" max="9729" width="5.140625" style="103" customWidth="1"/>
    <col min="9730" max="9730" width="62.140625" style="103" bestFit="1" customWidth="1"/>
    <col min="9731" max="9731" width="18.28515625" style="103" bestFit="1" customWidth="1"/>
    <col min="9732" max="9735" width="0" style="103" hidden="1" customWidth="1"/>
    <col min="9736" max="9984" width="11.42578125" style="103"/>
    <col min="9985" max="9985" width="5.140625" style="103" customWidth="1"/>
    <col min="9986" max="9986" width="62.140625" style="103" bestFit="1" customWidth="1"/>
    <col min="9987" max="9987" width="18.28515625" style="103" bestFit="1" customWidth="1"/>
    <col min="9988" max="9991" width="0" style="103" hidden="1" customWidth="1"/>
    <col min="9992" max="10240" width="11.42578125" style="103"/>
    <col min="10241" max="10241" width="5.140625" style="103" customWidth="1"/>
    <col min="10242" max="10242" width="62.140625" style="103" bestFit="1" customWidth="1"/>
    <col min="10243" max="10243" width="18.28515625" style="103" bestFit="1" customWidth="1"/>
    <col min="10244" max="10247" width="0" style="103" hidden="1" customWidth="1"/>
    <col min="10248" max="10496" width="11.42578125" style="103"/>
    <col min="10497" max="10497" width="5.140625" style="103" customWidth="1"/>
    <col min="10498" max="10498" width="62.140625" style="103" bestFit="1" customWidth="1"/>
    <col min="10499" max="10499" width="18.28515625" style="103" bestFit="1" customWidth="1"/>
    <col min="10500" max="10503" width="0" style="103" hidden="1" customWidth="1"/>
    <col min="10504" max="10752" width="11.42578125" style="103"/>
    <col min="10753" max="10753" width="5.140625" style="103" customWidth="1"/>
    <col min="10754" max="10754" width="62.140625" style="103" bestFit="1" customWidth="1"/>
    <col min="10755" max="10755" width="18.28515625" style="103" bestFit="1" customWidth="1"/>
    <col min="10756" max="10759" width="0" style="103" hidden="1" customWidth="1"/>
    <col min="10760" max="11008" width="11.42578125" style="103"/>
    <col min="11009" max="11009" width="5.140625" style="103" customWidth="1"/>
    <col min="11010" max="11010" width="62.140625" style="103" bestFit="1" customWidth="1"/>
    <col min="11011" max="11011" width="18.28515625" style="103" bestFit="1" customWidth="1"/>
    <col min="11012" max="11015" width="0" style="103" hidden="1" customWidth="1"/>
    <col min="11016" max="11264" width="11.42578125" style="103"/>
    <col min="11265" max="11265" width="5.140625" style="103" customWidth="1"/>
    <col min="11266" max="11266" width="62.140625" style="103" bestFit="1" customWidth="1"/>
    <col min="11267" max="11267" width="18.28515625" style="103" bestFit="1" customWidth="1"/>
    <col min="11268" max="11271" width="0" style="103" hidden="1" customWidth="1"/>
    <col min="11272" max="11520" width="11.42578125" style="103"/>
    <col min="11521" max="11521" width="5.140625" style="103" customWidth="1"/>
    <col min="11522" max="11522" width="62.140625" style="103" bestFit="1" customWidth="1"/>
    <col min="11523" max="11523" width="18.28515625" style="103" bestFit="1" customWidth="1"/>
    <col min="11524" max="11527" width="0" style="103" hidden="1" customWidth="1"/>
    <col min="11528" max="11776" width="11.42578125" style="103"/>
    <col min="11777" max="11777" width="5.140625" style="103" customWidth="1"/>
    <col min="11778" max="11778" width="62.140625" style="103" bestFit="1" customWidth="1"/>
    <col min="11779" max="11779" width="18.28515625" style="103" bestFit="1" customWidth="1"/>
    <col min="11780" max="11783" width="0" style="103" hidden="1" customWidth="1"/>
    <col min="11784" max="12032" width="11.42578125" style="103"/>
    <col min="12033" max="12033" width="5.140625" style="103" customWidth="1"/>
    <col min="12034" max="12034" width="62.140625" style="103" bestFit="1" customWidth="1"/>
    <col min="12035" max="12035" width="18.28515625" style="103" bestFit="1" customWidth="1"/>
    <col min="12036" max="12039" width="0" style="103" hidden="1" customWidth="1"/>
    <col min="12040" max="12288" width="11.42578125" style="103"/>
    <col min="12289" max="12289" width="5.140625" style="103" customWidth="1"/>
    <col min="12290" max="12290" width="62.140625" style="103" bestFit="1" customWidth="1"/>
    <col min="12291" max="12291" width="18.28515625" style="103" bestFit="1" customWidth="1"/>
    <col min="12292" max="12295" width="0" style="103" hidden="1" customWidth="1"/>
    <col min="12296" max="12544" width="11.42578125" style="103"/>
    <col min="12545" max="12545" width="5.140625" style="103" customWidth="1"/>
    <col min="12546" max="12546" width="62.140625" style="103" bestFit="1" customWidth="1"/>
    <col min="12547" max="12547" width="18.28515625" style="103" bestFit="1" customWidth="1"/>
    <col min="12548" max="12551" width="0" style="103" hidden="1" customWidth="1"/>
    <col min="12552" max="12800" width="11.42578125" style="103"/>
    <col min="12801" max="12801" width="5.140625" style="103" customWidth="1"/>
    <col min="12802" max="12802" width="62.140625" style="103" bestFit="1" customWidth="1"/>
    <col min="12803" max="12803" width="18.28515625" style="103" bestFit="1" customWidth="1"/>
    <col min="12804" max="12807" width="0" style="103" hidden="1" customWidth="1"/>
    <col min="12808" max="13056" width="11.42578125" style="103"/>
    <col min="13057" max="13057" width="5.140625" style="103" customWidth="1"/>
    <col min="13058" max="13058" width="62.140625" style="103" bestFit="1" customWidth="1"/>
    <col min="13059" max="13059" width="18.28515625" style="103" bestFit="1" customWidth="1"/>
    <col min="13060" max="13063" width="0" style="103" hidden="1" customWidth="1"/>
    <col min="13064" max="13312" width="11.42578125" style="103"/>
    <col min="13313" max="13313" width="5.140625" style="103" customWidth="1"/>
    <col min="13314" max="13314" width="62.140625" style="103" bestFit="1" customWidth="1"/>
    <col min="13315" max="13315" width="18.28515625" style="103" bestFit="1" customWidth="1"/>
    <col min="13316" max="13319" width="0" style="103" hidden="1" customWidth="1"/>
    <col min="13320" max="13568" width="11.42578125" style="103"/>
    <col min="13569" max="13569" width="5.140625" style="103" customWidth="1"/>
    <col min="13570" max="13570" width="62.140625" style="103" bestFit="1" customWidth="1"/>
    <col min="13571" max="13571" width="18.28515625" style="103" bestFit="1" customWidth="1"/>
    <col min="13572" max="13575" width="0" style="103" hidden="1" customWidth="1"/>
    <col min="13576" max="13824" width="11.42578125" style="103"/>
    <col min="13825" max="13825" width="5.140625" style="103" customWidth="1"/>
    <col min="13826" max="13826" width="62.140625" style="103" bestFit="1" customWidth="1"/>
    <col min="13827" max="13827" width="18.28515625" style="103" bestFit="1" customWidth="1"/>
    <col min="13828" max="13831" width="0" style="103" hidden="1" customWidth="1"/>
    <col min="13832" max="14080" width="11.42578125" style="103"/>
    <col min="14081" max="14081" width="5.140625" style="103" customWidth="1"/>
    <col min="14082" max="14082" width="62.140625" style="103" bestFit="1" customWidth="1"/>
    <col min="14083" max="14083" width="18.28515625" style="103" bestFit="1" customWidth="1"/>
    <col min="14084" max="14087" width="0" style="103" hidden="1" customWidth="1"/>
    <col min="14088" max="14336" width="11.42578125" style="103"/>
    <col min="14337" max="14337" width="5.140625" style="103" customWidth="1"/>
    <col min="14338" max="14338" width="62.140625" style="103" bestFit="1" customWidth="1"/>
    <col min="14339" max="14339" width="18.28515625" style="103" bestFit="1" customWidth="1"/>
    <col min="14340" max="14343" width="0" style="103" hidden="1" customWidth="1"/>
    <col min="14344" max="14592" width="11.42578125" style="103"/>
    <col min="14593" max="14593" width="5.140625" style="103" customWidth="1"/>
    <col min="14594" max="14594" width="62.140625" style="103" bestFit="1" customWidth="1"/>
    <col min="14595" max="14595" width="18.28515625" style="103" bestFit="1" customWidth="1"/>
    <col min="14596" max="14599" width="0" style="103" hidden="1" customWidth="1"/>
    <col min="14600" max="14848" width="11.42578125" style="103"/>
    <col min="14849" max="14849" width="5.140625" style="103" customWidth="1"/>
    <col min="14850" max="14850" width="62.140625" style="103" bestFit="1" customWidth="1"/>
    <col min="14851" max="14851" width="18.28515625" style="103" bestFit="1" customWidth="1"/>
    <col min="14852" max="14855" width="0" style="103" hidden="1" customWidth="1"/>
    <col min="14856" max="15104" width="11.42578125" style="103"/>
    <col min="15105" max="15105" width="5.140625" style="103" customWidth="1"/>
    <col min="15106" max="15106" width="62.140625" style="103" bestFit="1" customWidth="1"/>
    <col min="15107" max="15107" width="18.28515625" style="103" bestFit="1" customWidth="1"/>
    <col min="15108" max="15111" width="0" style="103" hidden="1" customWidth="1"/>
    <col min="15112" max="15360" width="11.42578125" style="103"/>
    <col min="15361" max="15361" width="5.140625" style="103" customWidth="1"/>
    <col min="15362" max="15362" width="62.140625" style="103" bestFit="1" customWidth="1"/>
    <col min="15363" max="15363" width="18.28515625" style="103" bestFit="1" customWidth="1"/>
    <col min="15364" max="15367" width="0" style="103" hidden="1" customWidth="1"/>
    <col min="15368" max="15616" width="11.42578125" style="103"/>
    <col min="15617" max="15617" width="5.140625" style="103" customWidth="1"/>
    <col min="15618" max="15618" width="62.140625" style="103" bestFit="1" customWidth="1"/>
    <col min="15619" max="15619" width="18.28515625" style="103" bestFit="1" customWidth="1"/>
    <col min="15620" max="15623" width="0" style="103" hidden="1" customWidth="1"/>
    <col min="15624" max="15872" width="11.42578125" style="103"/>
    <col min="15873" max="15873" width="5.140625" style="103" customWidth="1"/>
    <col min="15874" max="15874" width="62.140625" style="103" bestFit="1" customWidth="1"/>
    <col min="15875" max="15875" width="18.28515625" style="103" bestFit="1" customWidth="1"/>
    <col min="15876" max="15879" width="0" style="103" hidden="1" customWidth="1"/>
    <col min="15880" max="16128" width="11.42578125" style="103"/>
    <col min="16129" max="16129" width="5.140625" style="103" customWidth="1"/>
    <col min="16130" max="16130" width="62.140625" style="103" bestFit="1" customWidth="1"/>
    <col min="16131" max="16131" width="18.28515625" style="103" bestFit="1" customWidth="1"/>
    <col min="16132" max="16135" width="0" style="103" hidden="1" customWidth="1"/>
    <col min="16136" max="16384" width="11.42578125" style="103"/>
  </cols>
  <sheetData>
    <row r="1" spans="1:7" s="153" customFormat="1" ht="15" x14ac:dyDescent="0.3">
      <c r="A1" s="393" t="s">
        <v>1</v>
      </c>
      <c r="B1" s="393"/>
      <c r="C1" s="393"/>
      <c r="D1" s="393"/>
      <c r="E1" s="393"/>
      <c r="F1" s="393"/>
      <c r="G1" s="393"/>
    </row>
    <row r="2" spans="1:7" s="153" customFormat="1" ht="15" x14ac:dyDescent="0.3">
      <c r="A2" s="393" t="s">
        <v>121</v>
      </c>
      <c r="B2" s="393"/>
      <c r="C2" s="393"/>
      <c r="D2" s="393"/>
      <c r="E2" s="393"/>
      <c r="F2" s="393"/>
      <c r="G2" s="393"/>
    </row>
    <row r="3" spans="1:7" s="153" customFormat="1" ht="15" x14ac:dyDescent="0.3">
      <c r="A3" s="394" t="s">
        <v>204</v>
      </c>
      <c r="B3" s="394"/>
      <c r="C3" s="394"/>
      <c r="D3" s="394"/>
      <c r="E3" s="394"/>
      <c r="F3" s="394"/>
      <c r="G3" s="394"/>
    </row>
    <row r="4" spans="1:7" s="153" customFormat="1" ht="60" x14ac:dyDescent="0.2">
      <c r="A4" s="395"/>
      <c r="B4" s="395"/>
      <c r="C4" s="282" t="s">
        <v>188</v>
      </c>
      <c r="D4" s="230" t="s">
        <v>129</v>
      </c>
      <c r="E4" s="230" t="s">
        <v>200</v>
      </c>
      <c r="F4" s="230" t="s">
        <v>146</v>
      </c>
      <c r="G4" s="230" t="s">
        <v>185</v>
      </c>
    </row>
    <row r="5" spans="1:7" s="153" customFormat="1" ht="15.75" x14ac:dyDescent="0.25">
      <c r="A5" s="238"/>
      <c r="B5" s="238" t="s">
        <v>122</v>
      </c>
      <c r="C5" s="237">
        <v>15000000</v>
      </c>
      <c r="D5" s="237">
        <v>0</v>
      </c>
      <c r="E5" s="237">
        <f>+C5+D5</f>
        <v>15000000</v>
      </c>
      <c r="F5" s="237">
        <v>0</v>
      </c>
      <c r="G5" s="237">
        <f>+E5-F5</f>
        <v>15000000</v>
      </c>
    </row>
    <row r="6" spans="1:7" s="153" customFormat="1" ht="17.25" thickBot="1" x14ac:dyDescent="0.35">
      <c r="A6" s="236"/>
      <c r="B6" s="235" t="s">
        <v>123</v>
      </c>
      <c r="C6" s="220">
        <f>SUM(C5)</f>
        <v>15000000</v>
      </c>
      <c r="D6" s="220">
        <f>SUM(D5)</f>
        <v>0</v>
      </c>
      <c r="E6" s="220">
        <f>SUM(E5)</f>
        <v>15000000</v>
      </c>
      <c r="F6" s="220">
        <f>SUM(F5)</f>
        <v>0</v>
      </c>
      <c r="G6" s="220">
        <f>SUM(G5)</f>
        <v>15000000</v>
      </c>
    </row>
    <row r="7" spans="1:7" s="153" customFormat="1" ht="16.5" x14ac:dyDescent="0.3">
      <c r="A7" s="234"/>
      <c r="B7" s="233"/>
      <c r="C7" s="232"/>
      <c r="D7" s="231"/>
      <c r="E7" s="231"/>
      <c r="F7" s="231"/>
      <c r="G7" s="231"/>
    </row>
    <row r="8" spans="1:7" s="153" customFormat="1" ht="45" x14ac:dyDescent="0.3">
      <c r="A8" s="396"/>
      <c r="B8" s="396"/>
      <c r="C8" s="282" t="str">
        <f>+C4</f>
        <v>PRESUPUESTO 2023</v>
      </c>
      <c r="D8" s="230" t="s">
        <v>130</v>
      </c>
      <c r="E8" s="230" t="str">
        <f>+E4</f>
        <v>PRESUPUESTO AJUSTADO 2,023</v>
      </c>
      <c r="F8" s="230" t="str">
        <f>+F4</f>
        <v>EJECUTADO</v>
      </c>
      <c r="G8" s="230" t="s">
        <v>185</v>
      </c>
    </row>
    <row r="9" spans="1:7" s="153" customFormat="1" ht="15.75" x14ac:dyDescent="0.25">
      <c r="A9" s="229" t="s">
        <v>124</v>
      </c>
      <c r="B9" s="154" t="s">
        <v>186</v>
      </c>
      <c r="C9" s="161">
        <v>0</v>
      </c>
      <c r="D9" s="158"/>
      <c r="E9" s="128">
        <f>+C9+D9</f>
        <v>0</v>
      </c>
      <c r="F9" s="128"/>
      <c r="G9" s="128">
        <f>+E9-F9</f>
        <v>0</v>
      </c>
    </row>
    <row r="10" spans="1:7" s="153" customFormat="1" ht="16.5" x14ac:dyDescent="0.3">
      <c r="A10" s="224"/>
      <c r="B10" s="155" t="s">
        <v>125</v>
      </c>
      <c r="C10" s="156">
        <f>SUM(C9)</f>
        <v>0</v>
      </c>
      <c r="D10" s="159">
        <f>SUM(D9)</f>
        <v>0</v>
      </c>
      <c r="E10" s="129">
        <f>SUM(E9)</f>
        <v>0</v>
      </c>
      <c r="F10" s="156">
        <f>SUM(F9)</f>
        <v>0</v>
      </c>
      <c r="G10" s="156">
        <f>SUM(G9)</f>
        <v>0</v>
      </c>
    </row>
    <row r="11" spans="1:7" s="153" customFormat="1" ht="16.5" x14ac:dyDescent="0.3">
      <c r="A11" s="228"/>
      <c r="B11" s="155"/>
      <c r="C11" s="156"/>
      <c r="D11" s="157"/>
      <c r="E11" s="157"/>
      <c r="F11" s="157"/>
      <c r="G11" s="157"/>
    </row>
    <row r="12" spans="1:7" s="153" customFormat="1" ht="45" x14ac:dyDescent="0.25">
      <c r="A12" s="227"/>
      <c r="B12" s="227" t="s">
        <v>149</v>
      </c>
      <c r="C12" s="226" t="str">
        <f>+C8</f>
        <v>PRESUPUESTO 2023</v>
      </c>
      <c r="D12" s="225" t="s">
        <v>130</v>
      </c>
      <c r="E12" s="225" t="str">
        <f>+E8</f>
        <v>PRESUPUESTO AJUSTADO 2,023</v>
      </c>
      <c r="F12" s="225" t="str">
        <f>+F8</f>
        <v>EJECUTADO</v>
      </c>
      <c r="G12" s="225" t="s">
        <v>185</v>
      </c>
    </row>
    <row r="13" spans="1:7" s="153" customFormat="1" ht="15.75" x14ac:dyDescent="0.25">
      <c r="A13" s="224">
        <v>111</v>
      </c>
      <c r="B13" s="160" t="s">
        <v>15</v>
      </c>
      <c r="C13" s="161">
        <v>0</v>
      </c>
      <c r="D13" s="158"/>
      <c r="E13" s="161">
        <f t="shared" ref="E13:E38" si="0">+C13+D13</f>
        <v>0</v>
      </c>
      <c r="F13" s="161"/>
      <c r="G13" s="161">
        <f t="shared" ref="G13:G38" si="1">+E13-F13</f>
        <v>0</v>
      </c>
    </row>
    <row r="14" spans="1:7" s="153" customFormat="1" ht="15.75" x14ac:dyDescent="0.25">
      <c r="A14" s="224">
        <v>113</v>
      </c>
      <c r="B14" s="160" t="s">
        <v>16</v>
      </c>
      <c r="C14" s="161">
        <v>0</v>
      </c>
      <c r="D14" s="158"/>
      <c r="E14" s="161">
        <f t="shared" si="0"/>
        <v>0</v>
      </c>
      <c r="F14" s="161"/>
      <c r="G14" s="161">
        <f t="shared" si="1"/>
        <v>0</v>
      </c>
    </row>
    <row r="15" spans="1:7" s="153" customFormat="1" ht="15.75" x14ac:dyDescent="0.25">
      <c r="A15" s="224">
        <v>122</v>
      </c>
      <c r="B15" s="160" t="s">
        <v>17</v>
      </c>
      <c r="C15" s="161">
        <v>0</v>
      </c>
      <c r="D15" s="158"/>
      <c r="E15" s="161">
        <f t="shared" si="0"/>
        <v>0</v>
      </c>
      <c r="F15" s="161"/>
      <c r="G15" s="161">
        <f t="shared" si="1"/>
        <v>0</v>
      </c>
    </row>
    <row r="16" spans="1:7" s="153" customFormat="1" ht="15.75" x14ac:dyDescent="0.25">
      <c r="A16" s="224">
        <v>163</v>
      </c>
      <c r="B16" s="160" t="s">
        <v>18</v>
      </c>
      <c r="C16" s="161">
        <v>0</v>
      </c>
      <c r="D16" s="158"/>
      <c r="E16" s="161">
        <f t="shared" si="0"/>
        <v>0</v>
      </c>
      <c r="F16" s="161"/>
      <c r="G16" s="161">
        <f t="shared" si="1"/>
        <v>0</v>
      </c>
    </row>
    <row r="17" spans="1:7" s="153" customFormat="1" ht="15.75" x14ac:dyDescent="0.25">
      <c r="A17" s="224">
        <v>168</v>
      </c>
      <c r="B17" s="160" t="s">
        <v>184</v>
      </c>
      <c r="C17" s="161">
        <v>0</v>
      </c>
      <c r="D17" s="158"/>
      <c r="E17" s="161">
        <f t="shared" si="0"/>
        <v>0</v>
      </c>
      <c r="F17" s="161"/>
      <c r="G17" s="161">
        <f t="shared" si="1"/>
        <v>0</v>
      </c>
    </row>
    <row r="18" spans="1:7" s="153" customFormat="1" ht="15.75" x14ac:dyDescent="0.25">
      <c r="A18" s="224">
        <v>169</v>
      </c>
      <c r="B18" s="160" t="s">
        <v>126</v>
      </c>
      <c r="C18" s="161">
        <v>0</v>
      </c>
      <c r="D18" s="158"/>
      <c r="E18" s="161">
        <f t="shared" si="0"/>
        <v>0</v>
      </c>
      <c r="F18" s="161"/>
      <c r="G18" s="161">
        <f t="shared" si="1"/>
        <v>0</v>
      </c>
    </row>
    <row r="19" spans="1:7" s="153" customFormat="1" ht="15.75" x14ac:dyDescent="0.25">
      <c r="A19" s="224">
        <v>171</v>
      </c>
      <c r="B19" s="160" t="s">
        <v>183</v>
      </c>
      <c r="C19" s="161">
        <v>0</v>
      </c>
      <c r="D19" s="158"/>
      <c r="E19" s="161">
        <f t="shared" si="0"/>
        <v>0</v>
      </c>
      <c r="F19" s="161"/>
      <c r="G19" s="161">
        <f t="shared" si="1"/>
        <v>0</v>
      </c>
    </row>
    <row r="20" spans="1:7" s="153" customFormat="1" ht="15.75" x14ac:dyDescent="0.25">
      <c r="A20" s="224">
        <v>174</v>
      </c>
      <c r="B20" s="160" t="s">
        <v>19</v>
      </c>
      <c r="C20" s="161">
        <v>0</v>
      </c>
      <c r="D20" s="158"/>
      <c r="E20" s="161">
        <f t="shared" si="0"/>
        <v>0</v>
      </c>
      <c r="F20" s="161"/>
      <c r="G20" s="161">
        <f t="shared" si="1"/>
        <v>0</v>
      </c>
    </row>
    <row r="21" spans="1:7" s="153" customFormat="1" ht="15.75" x14ac:dyDescent="0.25">
      <c r="A21" s="224">
        <v>182</v>
      </c>
      <c r="B21" s="160" t="s">
        <v>20</v>
      </c>
      <c r="C21" s="161">
        <v>0</v>
      </c>
      <c r="D21" s="158"/>
      <c r="E21" s="161">
        <f t="shared" si="0"/>
        <v>0</v>
      </c>
      <c r="F21" s="161"/>
      <c r="G21" s="161">
        <f t="shared" si="1"/>
        <v>0</v>
      </c>
    </row>
    <row r="22" spans="1:7" s="153" customFormat="1" ht="15.75" x14ac:dyDescent="0.25">
      <c r="A22" s="224">
        <v>197</v>
      </c>
      <c r="B22" s="160" t="s">
        <v>21</v>
      </c>
      <c r="C22" s="161">
        <v>0</v>
      </c>
      <c r="D22" s="158"/>
      <c r="E22" s="161">
        <f t="shared" si="0"/>
        <v>0</v>
      </c>
      <c r="F22" s="161"/>
      <c r="G22" s="161">
        <f t="shared" si="1"/>
        <v>0</v>
      </c>
    </row>
    <row r="23" spans="1:7" s="153" customFormat="1" ht="15.75" x14ac:dyDescent="0.25">
      <c r="A23" s="224">
        <v>199</v>
      </c>
      <c r="B23" s="160" t="s">
        <v>22</v>
      </c>
      <c r="C23" s="161">
        <v>0</v>
      </c>
      <c r="D23" s="158"/>
      <c r="E23" s="161">
        <f t="shared" si="0"/>
        <v>0</v>
      </c>
      <c r="F23" s="161"/>
      <c r="G23" s="161">
        <f t="shared" si="1"/>
        <v>0</v>
      </c>
    </row>
    <row r="24" spans="1:7" s="153" customFormat="1" ht="15.75" x14ac:dyDescent="0.25">
      <c r="A24" s="224">
        <v>211</v>
      </c>
      <c r="B24" s="160" t="s">
        <v>25</v>
      </c>
      <c r="C24" s="161">
        <v>0</v>
      </c>
      <c r="D24" s="158"/>
      <c r="E24" s="161">
        <f t="shared" si="0"/>
        <v>0</v>
      </c>
      <c r="F24" s="161"/>
      <c r="G24" s="161">
        <f t="shared" si="1"/>
        <v>0</v>
      </c>
    </row>
    <row r="25" spans="1:7" s="153" customFormat="1" ht="15.75" x14ac:dyDescent="0.25">
      <c r="A25" s="224">
        <v>232</v>
      </c>
      <c r="B25" s="160" t="s">
        <v>26</v>
      </c>
      <c r="C25" s="161">
        <v>0</v>
      </c>
      <c r="D25" s="158"/>
      <c r="E25" s="161">
        <f t="shared" si="0"/>
        <v>0</v>
      </c>
      <c r="F25" s="161"/>
      <c r="G25" s="161">
        <f t="shared" si="1"/>
        <v>0</v>
      </c>
    </row>
    <row r="26" spans="1:7" s="153" customFormat="1" ht="15.75" x14ac:dyDescent="0.25">
      <c r="A26" s="224">
        <v>261</v>
      </c>
      <c r="B26" s="160" t="s">
        <v>27</v>
      </c>
      <c r="C26" s="161">
        <v>0</v>
      </c>
      <c r="D26" s="158"/>
      <c r="E26" s="161">
        <f t="shared" si="0"/>
        <v>0</v>
      </c>
      <c r="F26" s="161"/>
      <c r="G26" s="161">
        <f t="shared" si="1"/>
        <v>0</v>
      </c>
    </row>
    <row r="27" spans="1:7" s="153" customFormat="1" ht="15.75" x14ac:dyDescent="0.25">
      <c r="A27" s="224">
        <v>262</v>
      </c>
      <c r="B27" s="160" t="s">
        <v>28</v>
      </c>
      <c r="C27" s="161">
        <v>0</v>
      </c>
      <c r="D27" s="158"/>
      <c r="E27" s="161">
        <f t="shared" si="0"/>
        <v>0</v>
      </c>
      <c r="F27" s="161"/>
      <c r="G27" s="161">
        <f t="shared" si="1"/>
        <v>0</v>
      </c>
    </row>
    <row r="28" spans="1:7" s="153" customFormat="1" ht="15.75" x14ac:dyDescent="0.25">
      <c r="A28" s="224">
        <v>266</v>
      </c>
      <c r="B28" s="160" t="s">
        <v>29</v>
      </c>
      <c r="C28" s="161">
        <v>0</v>
      </c>
      <c r="D28" s="158"/>
      <c r="E28" s="161">
        <f t="shared" si="0"/>
        <v>0</v>
      </c>
      <c r="F28" s="161"/>
      <c r="G28" s="161">
        <f t="shared" si="1"/>
        <v>0</v>
      </c>
    </row>
    <row r="29" spans="1:7" s="153" customFormat="1" ht="15.75" x14ac:dyDescent="0.25">
      <c r="A29" s="224">
        <v>267</v>
      </c>
      <c r="B29" s="160" t="s">
        <v>30</v>
      </c>
      <c r="C29" s="161">
        <v>0</v>
      </c>
      <c r="D29" s="158"/>
      <c r="E29" s="161">
        <f t="shared" si="0"/>
        <v>0</v>
      </c>
      <c r="F29" s="161"/>
      <c r="G29" s="161">
        <f t="shared" si="1"/>
        <v>0</v>
      </c>
    </row>
    <row r="30" spans="1:7" s="153" customFormat="1" ht="15.75" x14ac:dyDescent="0.25">
      <c r="A30" s="224">
        <v>268</v>
      </c>
      <c r="B30" s="160" t="s">
        <v>31</v>
      </c>
      <c r="C30" s="161">
        <v>0</v>
      </c>
      <c r="D30" s="158"/>
      <c r="E30" s="161">
        <f t="shared" si="0"/>
        <v>0</v>
      </c>
      <c r="F30" s="161"/>
      <c r="G30" s="161">
        <f t="shared" si="1"/>
        <v>0</v>
      </c>
    </row>
    <row r="31" spans="1:7" s="153" customFormat="1" ht="15.75" x14ac:dyDescent="0.25">
      <c r="A31" s="224">
        <v>269</v>
      </c>
      <c r="B31" s="163" t="s">
        <v>32</v>
      </c>
      <c r="C31" s="161">
        <v>0</v>
      </c>
      <c r="D31" s="158"/>
      <c r="E31" s="161">
        <f t="shared" si="0"/>
        <v>0</v>
      </c>
      <c r="F31" s="161"/>
      <c r="G31" s="161">
        <f t="shared" si="1"/>
        <v>0</v>
      </c>
    </row>
    <row r="32" spans="1:7" s="153" customFormat="1" ht="15.75" x14ac:dyDescent="0.25">
      <c r="A32" s="224">
        <v>289</v>
      </c>
      <c r="B32" s="160" t="s">
        <v>33</v>
      </c>
      <c r="C32" s="161">
        <v>0</v>
      </c>
      <c r="D32" s="158"/>
      <c r="E32" s="161">
        <f t="shared" si="0"/>
        <v>0</v>
      </c>
      <c r="F32" s="161"/>
      <c r="G32" s="161">
        <f t="shared" si="1"/>
        <v>0</v>
      </c>
    </row>
    <row r="33" spans="1:7" s="153" customFormat="1" ht="15.75" x14ac:dyDescent="0.25">
      <c r="A33" s="224">
        <v>292</v>
      </c>
      <c r="B33" s="160" t="s">
        <v>34</v>
      </c>
      <c r="C33" s="161">
        <v>0</v>
      </c>
      <c r="D33" s="158"/>
      <c r="E33" s="161">
        <f t="shared" si="0"/>
        <v>0</v>
      </c>
      <c r="F33" s="161"/>
      <c r="G33" s="161">
        <f t="shared" si="1"/>
        <v>0</v>
      </c>
    </row>
    <row r="34" spans="1:7" s="153" customFormat="1" ht="15.75" x14ac:dyDescent="0.25">
      <c r="A34" s="224">
        <v>295</v>
      </c>
      <c r="B34" s="160" t="s">
        <v>35</v>
      </c>
      <c r="C34" s="161">
        <v>0</v>
      </c>
      <c r="D34" s="158"/>
      <c r="E34" s="161">
        <f t="shared" si="0"/>
        <v>0</v>
      </c>
      <c r="F34" s="161"/>
      <c r="G34" s="161">
        <f t="shared" si="1"/>
        <v>0</v>
      </c>
    </row>
    <row r="35" spans="1:7" s="153" customFormat="1" ht="15.75" x14ac:dyDescent="0.25">
      <c r="A35" s="224">
        <v>297</v>
      </c>
      <c r="B35" s="160" t="s">
        <v>36</v>
      </c>
      <c r="C35" s="161">
        <v>0</v>
      </c>
      <c r="D35" s="158"/>
      <c r="E35" s="161">
        <f t="shared" si="0"/>
        <v>0</v>
      </c>
      <c r="F35" s="161"/>
      <c r="G35" s="161">
        <f t="shared" si="1"/>
        <v>0</v>
      </c>
    </row>
    <row r="36" spans="1:7" s="153" customFormat="1" ht="15.75" x14ac:dyDescent="0.25">
      <c r="A36" s="224">
        <v>298</v>
      </c>
      <c r="B36" s="160" t="s">
        <v>37</v>
      </c>
      <c r="C36" s="161">
        <v>0</v>
      </c>
      <c r="D36" s="158"/>
      <c r="E36" s="161">
        <f t="shared" si="0"/>
        <v>0</v>
      </c>
      <c r="F36" s="161"/>
      <c r="G36" s="161">
        <f t="shared" si="1"/>
        <v>0</v>
      </c>
    </row>
    <row r="37" spans="1:7" s="153" customFormat="1" ht="15.75" x14ac:dyDescent="0.25">
      <c r="A37" s="224">
        <v>299</v>
      </c>
      <c r="B37" s="160" t="s">
        <v>38</v>
      </c>
      <c r="C37" s="161">
        <v>0</v>
      </c>
      <c r="D37" s="158"/>
      <c r="E37" s="161">
        <f t="shared" si="0"/>
        <v>0</v>
      </c>
      <c r="F37" s="161"/>
      <c r="G37" s="161">
        <f t="shared" si="1"/>
        <v>0</v>
      </c>
    </row>
    <row r="38" spans="1:7" s="153" customFormat="1" ht="15.75" x14ac:dyDescent="0.25">
      <c r="A38" s="224">
        <v>323</v>
      </c>
      <c r="B38" s="160" t="s">
        <v>141</v>
      </c>
      <c r="C38" s="158">
        <v>15000000</v>
      </c>
      <c r="D38" s="158"/>
      <c r="E38" s="161">
        <f t="shared" si="0"/>
        <v>15000000</v>
      </c>
      <c r="F38" s="161"/>
      <c r="G38" s="161">
        <f t="shared" si="1"/>
        <v>15000000</v>
      </c>
    </row>
    <row r="39" spans="1:7" s="153" customFormat="1" ht="17.25" thickBot="1" x14ac:dyDescent="0.35">
      <c r="A39" s="223"/>
      <c r="B39" s="222" t="s">
        <v>39</v>
      </c>
      <c r="C39" s="221">
        <f>SUM(C13:C38)</f>
        <v>15000000</v>
      </c>
      <c r="D39" s="220">
        <f>SUM(D13:D38)</f>
        <v>0</v>
      </c>
      <c r="E39" s="220">
        <f>SUM(E13:E38)</f>
        <v>15000000</v>
      </c>
      <c r="F39" s="220">
        <f>SUM(F13:F38)</f>
        <v>0</v>
      </c>
      <c r="G39" s="220">
        <f>SUM(G13:G38)</f>
        <v>15000000</v>
      </c>
    </row>
    <row r="40" spans="1:7" s="153" customFormat="1" ht="16.5" x14ac:dyDescent="0.3">
      <c r="A40" s="154"/>
      <c r="B40" s="155" t="s">
        <v>127</v>
      </c>
      <c r="C40" s="129">
        <f>+C39+C10</f>
        <v>15000000</v>
      </c>
      <c r="D40" s="129">
        <f>+D39+D10</f>
        <v>0</v>
      </c>
      <c r="E40" s="129">
        <f>+E39+E10</f>
        <v>15000000</v>
      </c>
      <c r="F40" s="129">
        <f>+F39+F10</f>
        <v>0</v>
      </c>
      <c r="G40" s="129">
        <f>+G39+G10</f>
        <v>15000000</v>
      </c>
    </row>
    <row r="41" spans="1:7" s="153" customFormat="1" ht="16.5" x14ac:dyDescent="0.3">
      <c r="A41" s="164"/>
      <c r="B41" s="165"/>
      <c r="C41" s="166"/>
    </row>
    <row r="42" spans="1:7" s="153" customFormat="1" x14ac:dyDescent="0.25">
      <c r="A42" s="219" t="s">
        <v>182</v>
      </c>
      <c r="C42" s="169"/>
    </row>
    <row r="43" spans="1:7" s="153" customFormat="1" x14ac:dyDescent="0.25">
      <c r="A43" s="219" t="s">
        <v>181</v>
      </c>
      <c r="C43" s="169"/>
    </row>
    <row r="44" spans="1:7" s="153" customFormat="1" x14ac:dyDescent="0.25">
      <c r="A44" s="167"/>
      <c r="C44" s="168"/>
    </row>
    <row r="45" spans="1:7" s="153" customFormat="1" ht="13.5" customHeight="1" x14ac:dyDescent="0.2">
      <c r="A45" s="392" t="s">
        <v>128</v>
      </c>
      <c r="B45" s="392"/>
      <c r="C45" s="392"/>
      <c r="D45" s="392"/>
      <c r="E45" s="392"/>
    </row>
    <row r="46" spans="1:7" s="153" customFormat="1" ht="18.75" customHeight="1" x14ac:dyDescent="0.2">
      <c r="A46" s="392" t="s">
        <v>77</v>
      </c>
      <c r="B46" s="392"/>
      <c r="C46" s="392"/>
      <c r="D46" s="392"/>
      <c r="E46" s="392"/>
    </row>
    <row r="47" spans="1:7" s="153" customFormat="1" ht="18.75" customHeight="1" x14ac:dyDescent="0.2">
      <c r="A47" s="392" t="s">
        <v>78</v>
      </c>
      <c r="B47" s="392"/>
      <c r="C47" s="392"/>
      <c r="D47" s="392"/>
      <c r="E47" s="392"/>
    </row>
    <row r="48" spans="1:7" s="153" customFormat="1" x14ac:dyDescent="0.25">
      <c r="A48" s="167"/>
      <c r="C48" s="169"/>
    </row>
    <row r="49" spans="1:3" s="153" customFormat="1" x14ac:dyDescent="0.25">
      <c r="A49" s="167"/>
      <c r="C49" s="169"/>
    </row>
    <row r="50" spans="1:3" s="153" customFormat="1" x14ac:dyDescent="0.25">
      <c r="A50" s="167"/>
      <c r="C50" s="169"/>
    </row>
    <row r="51" spans="1:3" s="153" customFormat="1" x14ac:dyDescent="0.25">
      <c r="A51" s="167"/>
      <c r="C51" s="169"/>
    </row>
    <row r="52" spans="1:3" s="153" customFormat="1" x14ac:dyDescent="0.25">
      <c r="A52" s="167"/>
      <c r="C52" s="169"/>
    </row>
    <row r="53" spans="1:3" s="153" customFormat="1" x14ac:dyDescent="0.25">
      <c r="A53" s="167"/>
      <c r="C53" s="169"/>
    </row>
    <row r="54" spans="1:3" s="153" customFormat="1" x14ac:dyDescent="0.25">
      <c r="A54" s="167"/>
      <c r="C54" s="169"/>
    </row>
    <row r="55" spans="1:3" s="153" customFormat="1" x14ac:dyDescent="0.25">
      <c r="A55" s="167"/>
      <c r="C55" s="169"/>
    </row>
    <row r="56" spans="1:3" s="153" customFormat="1" x14ac:dyDescent="0.25">
      <c r="A56" s="167"/>
      <c r="C56" s="169"/>
    </row>
    <row r="57" spans="1:3" s="153" customFormat="1" x14ac:dyDescent="0.25">
      <c r="A57" s="167"/>
      <c r="C57" s="169"/>
    </row>
    <row r="58" spans="1:3" s="153" customFormat="1" x14ac:dyDescent="0.25">
      <c r="A58" s="167"/>
      <c r="C58" s="169"/>
    </row>
    <row r="59" spans="1:3" s="153" customFormat="1" x14ac:dyDescent="0.25">
      <c r="A59" s="167"/>
      <c r="C59" s="169"/>
    </row>
    <row r="60" spans="1:3" s="153" customFormat="1" x14ac:dyDescent="0.25">
      <c r="A60" s="167"/>
      <c r="C60" s="169"/>
    </row>
    <row r="61" spans="1:3" s="153" customFormat="1" x14ac:dyDescent="0.25">
      <c r="A61" s="167"/>
      <c r="C61" s="169"/>
    </row>
    <row r="62" spans="1:3" s="153" customFormat="1" x14ac:dyDescent="0.25">
      <c r="A62" s="167"/>
      <c r="C62" s="169"/>
    </row>
    <row r="63" spans="1:3" s="153" customFormat="1" x14ac:dyDescent="0.25">
      <c r="A63" s="167"/>
      <c r="C63" s="169"/>
    </row>
    <row r="64" spans="1:3" s="153" customFormat="1" x14ac:dyDescent="0.25">
      <c r="A64" s="167"/>
      <c r="C64" s="169"/>
    </row>
    <row r="65" spans="1:3" s="153" customFormat="1" x14ac:dyDescent="0.25">
      <c r="A65" s="167"/>
      <c r="C65" s="169"/>
    </row>
    <row r="66" spans="1:3" s="153" customFormat="1" x14ac:dyDescent="0.25">
      <c r="A66" s="167"/>
      <c r="C66" s="169"/>
    </row>
    <row r="67" spans="1:3" s="153" customFormat="1" x14ac:dyDescent="0.25">
      <c r="A67" s="167"/>
      <c r="C67" s="169"/>
    </row>
    <row r="68" spans="1:3" s="153" customFormat="1" x14ac:dyDescent="0.25">
      <c r="A68" s="167"/>
      <c r="C68" s="169"/>
    </row>
    <row r="69" spans="1:3" s="153" customFormat="1" x14ac:dyDescent="0.25">
      <c r="A69" s="167"/>
      <c r="C69" s="169"/>
    </row>
    <row r="70" spans="1:3" s="153" customFormat="1" x14ac:dyDescent="0.25">
      <c r="A70" s="167"/>
      <c r="C70" s="169"/>
    </row>
    <row r="71" spans="1:3" s="153" customFormat="1" x14ac:dyDescent="0.25">
      <c r="A71" s="167"/>
      <c r="C71" s="169"/>
    </row>
    <row r="72" spans="1:3" s="153" customFormat="1" x14ac:dyDescent="0.25">
      <c r="A72" s="167"/>
      <c r="C72" s="169"/>
    </row>
    <row r="73" spans="1:3" x14ac:dyDescent="0.25">
      <c r="A73" s="167"/>
      <c r="B73" s="153"/>
      <c r="C73" s="169"/>
    </row>
    <row r="74" spans="1:3" x14ac:dyDescent="0.25">
      <c r="A74" s="167"/>
      <c r="B74" s="153"/>
      <c r="C74" s="169"/>
    </row>
    <row r="75" spans="1:3" x14ac:dyDescent="0.25">
      <c r="A75" s="167"/>
      <c r="B75" s="153"/>
      <c r="C75" s="169"/>
    </row>
    <row r="76" spans="1:3" x14ac:dyDescent="0.25">
      <c r="A76" s="167"/>
      <c r="B76" s="153"/>
      <c r="C76" s="169"/>
    </row>
    <row r="77" spans="1:3" x14ac:dyDescent="0.25">
      <c r="A77" s="167"/>
      <c r="B77" s="153"/>
      <c r="C77" s="169"/>
    </row>
    <row r="78" spans="1:3" x14ac:dyDescent="0.25">
      <c r="A78" s="167"/>
      <c r="B78" s="153"/>
      <c r="C78" s="169"/>
    </row>
    <row r="79" spans="1:3" x14ac:dyDescent="0.25">
      <c r="A79" s="167"/>
      <c r="B79" s="153"/>
      <c r="C79" s="169"/>
    </row>
    <row r="80" spans="1:3" x14ac:dyDescent="0.25">
      <c r="A80" s="167"/>
      <c r="B80" s="153"/>
      <c r="C80" s="169"/>
    </row>
    <row r="81" spans="1:3" x14ac:dyDescent="0.25">
      <c r="A81" s="167"/>
      <c r="B81" s="153"/>
      <c r="C81" s="169"/>
    </row>
    <row r="82" spans="1:3" x14ac:dyDescent="0.25">
      <c r="A82" s="167"/>
      <c r="B82" s="153"/>
      <c r="C82" s="169"/>
    </row>
    <row r="83" spans="1:3" x14ac:dyDescent="0.25">
      <c r="A83" s="167"/>
      <c r="B83" s="153"/>
      <c r="C83" s="169"/>
    </row>
    <row r="84" spans="1:3" x14ac:dyDescent="0.25">
      <c r="A84" s="167"/>
      <c r="B84" s="153"/>
      <c r="C84" s="169"/>
    </row>
    <row r="85" spans="1:3" x14ac:dyDescent="0.25">
      <c r="A85" s="167"/>
      <c r="B85" s="153"/>
      <c r="C85" s="169"/>
    </row>
    <row r="86" spans="1:3" x14ac:dyDescent="0.25">
      <c r="A86" s="167"/>
      <c r="B86" s="153"/>
      <c r="C86" s="169"/>
    </row>
  </sheetData>
  <mergeCells count="8">
    <mergeCell ref="A46:E46"/>
    <mergeCell ref="A47:E47"/>
    <mergeCell ref="A1:G1"/>
    <mergeCell ref="A2:G2"/>
    <mergeCell ref="A3:G3"/>
    <mergeCell ref="A4:B4"/>
    <mergeCell ref="A8:B8"/>
    <mergeCell ref="A45:E45"/>
  </mergeCells>
  <pageMargins left="1.01" right="0.11811023622047245" top="0.11811023622047245" bottom="0.11811023622047245" header="0.11811023622047245" footer="0.11811023622047245"/>
  <pageSetup scale="95" orientation="portrait" verticalDpi="30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workbookViewId="0">
      <selection activeCell="A3" sqref="A3:G3"/>
    </sheetView>
  </sheetViews>
  <sheetFormatPr baseColWidth="10" defaultRowHeight="13.5" x14ac:dyDescent="0.25"/>
  <cols>
    <col min="1" max="1" width="5.140625" style="123" customWidth="1"/>
    <col min="2" max="2" width="62.140625" style="103" bestFit="1" customWidth="1"/>
    <col min="3" max="3" width="18.28515625" style="104" bestFit="1" customWidth="1"/>
    <col min="4" max="4" width="15.5703125" style="103" bestFit="1" customWidth="1"/>
    <col min="5" max="5" width="15.5703125" style="103" customWidth="1"/>
    <col min="6" max="7" width="15.5703125" style="103" hidden="1" customWidth="1"/>
    <col min="8" max="256" width="11.42578125" style="103"/>
    <col min="257" max="257" width="5.140625" style="103" customWidth="1"/>
    <col min="258" max="258" width="62.140625" style="103" bestFit="1" customWidth="1"/>
    <col min="259" max="259" width="18.28515625" style="103" bestFit="1" customWidth="1"/>
    <col min="260" max="263" width="0" style="103" hidden="1" customWidth="1"/>
    <col min="264" max="512" width="11.42578125" style="103"/>
    <col min="513" max="513" width="5.140625" style="103" customWidth="1"/>
    <col min="514" max="514" width="62.140625" style="103" bestFit="1" customWidth="1"/>
    <col min="515" max="515" width="18.28515625" style="103" bestFit="1" customWidth="1"/>
    <col min="516" max="519" width="0" style="103" hidden="1" customWidth="1"/>
    <col min="520" max="768" width="11.42578125" style="103"/>
    <col min="769" max="769" width="5.140625" style="103" customWidth="1"/>
    <col min="770" max="770" width="62.140625" style="103" bestFit="1" customWidth="1"/>
    <col min="771" max="771" width="18.28515625" style="103" bestFit="1" customWidth="1"/>
    <col min="772" max="775" width="0" style="103" hidden="1" customWidth="1"/>
    <col min="776" max="1024" width="11.42578125" style="103"/>
    <col min="1025" max="1025" width="5.140625" style="103" customWidth="1"/>
    <col min="1026" max="1026" width="62.140625" style="103" bestFit="1" customWidth="1"/>
    <col min="1027" max="1027" width="18.28515625" style="103" bestFit="1" customWidth="1"/>
    <col min="1028" max="1031" width="0" style="103" hidden="1" customWidth="1"/>
    <col min="1032" max="1280" width="11.42578125" style="103"/>
    <col min="1281" max="1281" width="5.140625" style="103" customWidth="1"/>
    <col min="1282" max="1282" width="62.140625" style="103" bestFit="1" customWidth="1"/>
    <col min="1283" max="1283" width="18.28515625" style="103" bestFit="1" customWidth="1"/>
    <col min="1284" max="1287" width="0" style="103" hidden="1" customWidth="1"/>
    <col min="1288" max="1536" width="11.42578125" style="103"/>
    <col min="1537" max="1537" width="5.140625" style="103" customWidth="1"/>
    <col min="1538" max="1538" width="62.140625" style="103" bestFit="1" customWidth="1"/>
    <col min="1539" max="1539" width="18.28515625" style="103" bestFit="1" customWidth="1"/>
    <col min="1540" max="1543" width="0" style="103" hidden="1" customWidth="1"/>
    <col min="1544" max="1792" width="11.42578125" style="103"/>
    <col min="1793" max="1793" width="5.140625" style="103" customWidth="1"/>
    <col min="1794" max="1794" width="62.140625" style="103" bestFit="1" customWidth="1"/>
    <col min="1795" max="1795" width="18.28515625" style="103" bestFit="1" customWidth="1"/>
    <col min="1796" max="1799" width="0" style="103" hidden="1" customWidth="1"/>
    <col min="1800" max="2048" width="11.42578125" style="103"/>
    <col min="2049" max="2049" width="5.140625" style="103" customWidth="1"/>
    <col min="2050" max="2050" width="62.140625" style="103" bestFit="1" customWidth="1"/>
    <col min="2051" max="2051" width="18.28515625" style="103" bestFit="1" customWidth="1"/>
    <col min="2052" max="2055" width="0" style="103" hidden="1" customWidth="1"/>
    <col min="2056" max="2304" width="11.42578125" style="103"/>
    <col min="2305" max="2305" width="5.140625" style="103" customWidth="1"/>
    <col min="2306" max="2306" width="62.140625" style="103" bestFit="1" customWidth="1"/>
    <col min="2307" max="2307" width="18.28515625" style="103" bestFit="1" customWidth="1"/>
    <col min="2308" max="2311" width="0" style="103" hidden="1" customWidth="1"/>
    <col min="2312" max="2560" width="11.42578125" style="103"/>
    <col min="2561" max="2561" width="5.140625" style="103" customWidth="1"/>
    <col min="2562" max="2562" width="62.140625" style="103" bestFit="1" customWidth="1"/>
    <col min="2563" max="2563" width="18.28515625" style="103" bestFit="1" customWidth="1"/>
    <col min="2564" max="2567" width="0" style="103" hidden="1" customWidth="1"/>
    <col min="2568" max="2816" width="11.42578125" style="103"/>
    <col min="2817" max="2817" width="5.140625" style="103" customWidth="1"/>
    <col min="2818" max="2818" width="62.140625" style="103" bestFit="1" customWidth="1"/>
    <col min="2819" max="2819" width="18.28515625" style="103" bestFit="1" customWidth="1"/>
    <col min="2820" max="2823" width="0" style="103" hidden="1" customWidth="1"/>
    <col min="2824" max="3072" width="11.42578125" style="103"/>
    <col min="3073" max="3073" width="5.140625" style="103" customWidth="1"/>
    <col min="3074" max="3074" width="62.140625" style="103" bestFit="1" customWidth="1"/>
    <col min="3075" max="3075" width="18.28515625" style="103" bestFit="1" customWidth="1"/>
    <col min="3076" max="3079" width="0" style="103" hidden="1" customWidth="1"/>
    <col min="3080" max="3328" width="11.42578125" style="103"/>
    <col min="3329" max="3329" width="5.140625" style="103" customWidth="1"/>
    <col min="3330" max="3330" width="62.140625" style="103" bestFit="1" customWidth="1"/>
    <col min="3331" max="3331" width="18.28515625" style="103" bestFit="1" customWidth="1"/>
    <col min="3332" max="3335" width="0" style="103" hidden="1" customWidth="1"/>
    <col min="3336" max="3584" width="11.42578125" style="103"/>
    <col min="3585" max="3585" width="5.140625" style="103" customWidth="1"/>
    <col min="3586" max="3586" width="62.140625" style="103" bestFit="1" customWidth="1"/>
    <col min="3587" max="3587" width="18.28515625" style="103" bestFit="1" customWidth="1"/>
    <col min="3588" max="3591" width="0" style="103" hidden="1" customWidth="1"/>
    <col min="3592" max="3840" width="11.42578125" style="103"/>
    <col min="3841" max="3841" width="5.140625" style="103" customWidth="1"/>
    <col min="3842" max="3842" width="62.140625" style="103" bestFit="1" customWidth="1"/>
    <col min="3843" max="3843" width="18.28515625" style="103" bestFit="1" customWidth="1"/>
    <col min="3844" max="3847" width="0" style="103" hidden="1" customWidth="1"/>
    <col min="3848" max="4096" width="11.42578125" style="103"/>
    <col min="4097" max="4097" width="5.140625" style="103" customWidth="1"/>
    <col min="4098" max="4098" width="62.140625" style="103" bestFit="1" customWidth="1"/>
    <col min="4099" max="4099" width="18.28515625" style="103" bestFit="1" customWidth="1"/>
    <col min="4100" max="4103" width="0" style="103" hidden="1" customWidth="1"/>
    <col min="4104" max="4352" width="11.42578125" style="103"/>
    <col min="4353" max="4353" width="5.140625" style="103" customWidth="1"/>
    <col min="4354" max="4354" width="62.140625" style="103" bestFit="1" customWidth="1"/>
    <col min="4355" max="4355" width="18.28515625" style="103" bestFit="1" customWidth="1"/>
    <col min="4356" max="4359" width="0" style="103" hidden="1" customWidth="1"/>
    <col min="4360" max="4608" width="11.42578125" style="103"/>
    <col min="4609" max="4609" width="5.140625" style="103" customWidth="1"/>
    <col min="4610" max="4610" width="62.140625" style="103" bestFit="1" customWidth="1"/>
    <col min="4611" max="4611" width="18.28515625" style="103" bestFit="1" customWidth="1"/>
    <col min="4612" max="4615" width="0" style="103" hidden="1" customWidth="1"/>
    <col min="4616" max="4864" width="11.42578125" style="103"/>
    <col min="4865" max="4865" width="5.140625" style="103" customWidth="1"/>
    <col min="4866" max="4866" width="62.140625" style="103" bestFit="1" customWidth="1"/>
    <col min="4867" max="4867" width="18.28515625" style="103" bestFit="1" customWidth="1"/>
    <col min="4868" max="4871" width="0" style="103" hidden="1" customWidth="1"/>
    <col min="4872" max="5120" width="11.42578125" style="103"/>
    <col min="5121" max="5121" width="5.140625" style="103" customWidth="1"/>
    <col min="5122" max="5122" width="62.140625" style="103" bestFit="1" customWidth="1"/>
    <col min="5123" max="5123" width="18.28515625" style="103" bestFit="1" customWidth="1"/>
    <col min="5124" max="5127" width="0" style="103" hidden="1" customWidth="1"/>
    <col min="5128" max="5376" width="11.42578125" style="103"/>
    <col min="5377" max="5377" width="5.140625" style="103" customWidth="1"/>
    <col min="5378" max="5378" width="62.140625" style="103" bestFit="1" customWidth="1"/>
    <col min="5379" max="5379" width="18.28515625" style="103" bestFit="1" customWidth="1"/>
    <col min="5380" max="5383" width="0" style="103" hidden="1" customWidth="1"/>
    <col min="5384" max="5632" width="11.42578125" style="103"/>
    <col min="5633" max="5633" width="5.140625" style="103" customWidth="1"/>
    <col min="5634" max="5634" width="62.140625" style="103" bestFit="1" customWidth="1"/>
    <col min="5635" max="5635" width="18.28515625" style="103" bestFit="1" customWidth="1"/>
    <col min="5636" max="5639" width="0" style="103" hidden="1" customWidth="1"/>
    <col min="5640" max="5888" width="11.42578125" style="103"/>
    <col min="5889" max="5889" width="5.140625" style="103" customWidth="1"/>
    <col min="5890" max="5890" width="62.140625" style="103" bestFit="1" customWidth="1"/>
    <col min="5891" max="5891" width="18.28515625" style="103" bestFit="1" customWidth="1"/>
    <col min="5892" max="5895" width="0" style="103" hidden="1" customWidth="1"/>
    <col min="5896" max="6144" width="11.42578125" style="103"/>
    <col min="6145" max="6145" width="5.140625" style="103" customWidth="1"/>
    <col min="6146" max="6146" width="62.140625" style="103" bestFit="1" customWidth="1"/>
    <col min="6147" max="6147" width="18.28515625" style="103" bestFit="1" customWidth="1"/>
    <col min="6148" max="6151" width="0" style="103" hidden="1" customWidth="1"/>
    <col min="6152" max="6400" width="11.42578125" style="103"/>
    <col min="6401" max="6401" width="5.140625" style="103" customWidth="1"/>
    <col min="6402" max="6402" width="62.140625" style="103" bestFit="1" customWidth="1"/>
    <col min="6403" max="6403" width="18.28515625" style="103" bestFit="1" customWidth="1"/>
    <col min="6404" max="6407" width="0" style="103" hidden="1" customWidth="1"/>
    <col min="6408" max="6656" width="11.42578125" style="103"/>
    <col min="6657" max="6657" width="5.140625" style="103" customWidth="1"/>
    <col min="6658" max="6658" width="62.140625" style="103" bestFit="1" customWidth="1"/>
    <col min="6659" max="6659" width="18.28515625" style="103" bestFit="1" customWidth="1"/>
    <col min="6660" max="6663" width="0" style="103" hidden="1" customWidth="1"/>
    <col min="6664" max="6912" width="11.42578125" style="103"/>
    <col min="6913" max="6913" width="5.140625" style="103" customWidth="1"/>
    <col min="6914" max="6914" width="62.140625" style="103" bestFit="1" customWidth="1"/>
    <col min="6915" max="6915" width="18.28515625" style="103" bestFit="1" customWidth="1"/>
    <col min="6916" max="6919" width="0" style="103" hidden="1" customWidth="1"/>
    <col min="6920" max="7168" width="11.42578125" style="103"/>
    <col min="7169" max="7169" width="5.140625" style="103" customWidth="1"/>
    <col min="7170" max="7170" width="62.140625" style="103" bestFit="1" customWidth="1"/>
    <col min="7171" max="7171" width="18.28515625" style="103" bestFit="1" customWidth="1"/>
    <col min="7172" max="7175" width="0" style="103" hidden="1" customWidth="1"/>
    <col min="7176" max="7424" width="11.42578125" style="103"/>
    <col min="7425" max="7425" width="5.140625" style="103" customWidth="1"/>
    <col min="7426" max="7426" width="62.140625" style="103" bestFit="1" customWidth="1"/>
    <col min="7427" max="7427" width="18.28515625" style="103" bestFit="1" customWidth="1"/>
    <col min="7428" max="7431" width="0" style="103" hidden="1" customWidth="1"/>
    <col min="7432" max="7680" width="11.42578125" style="103"/>
    <col min="7681" max="7681" width="5.140625" style="103" customWidth="1"/>
    <col min="7682" max="7682" width="62.140625" style="103" bestFit="1" customWidth="1"/>
    <col min="7683" max="7683" width="18.28515625" style="103" bestFit="1" customWidth="1"/>
    <col min="7684" max="7687" width="0" style="103" hidden="1" customWidth="1"/>
    <col min="7688" max="7936" width="11.42578125" style="103"/>
    <col min="7937" max="7937" width="5.140625" style="103" customWidth="1"/>
    <col min="7938" max="7938" width="62.140625" style="103" bestFit="1" customWidth="1"/>
    <col min="7939" max="7939" width="18.28515625" style="103" bestFit="1" customWidth="1"/>
    <col min="7940" max="7943" width="0" style="103" hidden="1" customWidth="1"/>
    <col min="7944" max="8192" width="11.42578125" style="103"/>
    <col min="8193" max="8193" width="5.140625" style="103" customWidth="1"/>
    <col min="8194" max="8194" width="62.140625" style="103" bestFit="1" customWidth="1"/>
    <col min="8195" max="8195" width="18.28515625" style="103" bestFit="1" customWidth="1"/>
    <col min="8196" max="8199" width="0" style="103" hidden="1" customWidth="1"/>
    <col min="8200" max="8448" width="11.42578125" style="103"/>
    <col min="8449" max="8449" width="5.140625" style="103" customWidth="1"/>
    <col min="8450" max="8450" width="62.140625" style="103" bestFit="1" customWidth="1"/>
    <col min="8451" max="8451" width="18.28515625" style="103" bestFit="1" customWidth="1"/>
    <col min="8452" max="8455" width="0" style="103" hidden="1" customWidth="1"/>
    <col min="8456" max="8704" width="11.42578125" style="103"/>
    <col min="8705" max="8705" width="5.140625" style="103" customWidth="1"/>
    <col min="8706" max="8706" width="62.140625" style="103" bestFit="1" customWidth="1"/>
    <col min="8707" max="8707" width="18.28515625" style="103" bestFit="1" customWidth="1"/>
    <col min="8708" max="8711" width="0" style="103" hidden="1" customWidth="1"/>
    <col min="8712" max="8960" width="11.42578125" style="103"/>
    <col min="8961" max="8961" width="5.140625" style="103" customWidth="1"/>
    <col min="8962" max="8962" width="62.140625" style="103" bestFit="1" customWidth="1"/>
    <col min="8963" max="8963" width="18.28515625" style="103" bestFit="1" customWidth="1"/>
    <col min="8964" max="8967" width="0" style="103" hidden="1" customWidth="1"/>
    <col min="8968" max="9216" width="11.42578125" style="103"/>
    <col min="9217" max="9217" width="5.140625" style="103" customWidth="1"/>
    <col min="9218" max="9218" width="62.140625" style="103" bestFit="1" customWidth="1"/>
    <col min="9219" max="9219" width="18.28515625" style="103" bestFit="1" customWidth="1"/>
    <col min="9220" max="9223" width="0" style="103" hidden="1" customWidth="1"/>
    <col min="9224" max="9472" width="11.42578125" style="103"/>
    <col min="9473" max="9473" width="5.140625" style="103" customWidth="1"/>
    <col min="9474" max="9474" width="62.140625" style="103" bestFit="1" customWidth="1"/>
    <col min="9475" max="9475" width="18.28515625" style="103" bestFit="1" customWidth="1"/>
    <col min="9476" max="9479" width="0" style="103" hidden="1" customWidth="1"/>
    <col min="9480" max="9728" width="11.42578125" style="103"/>
    <col min="9729" max="9729" width="5.140625" style="103" customWidth="1"/>
    <col min="9730" max="9730" width="62.140625" style="103" bestFit="1" customWidth="1"/>
    <col min="9731" max="9731" width="18.28515625" style="103" bestFit="1" customWidth="1"/>
    <col min="9732" max="9735" width="0" style="103" hidden="1" customWidth="1"/>
    <col min="9736" max="9984" width="11.42578125" style="103"/>
    <col min="9985" max="9985" width="5.140625" style="103" customWidth="1"/>
    <col min="9986" max="9986" width="62.140625" style="103" bestFit="1" customWidth="1"/>
    <col min="9987" max="9987" width="18.28515625" style="103" bestFit="1" customWidth="1"/>
    <col min="9988" max="9991" width="0" style="103" hidden="1" customWidth="1"/>
    <col min="9992" max="10240" width="11.42578125" style="103"/>
    <col min="10241" max="10241" width="5.140625" style="103" customWidth="1"/>
    <col min="10242" max="10242" width="62.140625" style="103" bestFit="1" customWidth="1"/>
    <col min="10243" max="10243" width="18.28515625" style="103" bestFit="1" customWidth="1"/>
    <col min="10244" max="10247" width="0" style="103" hidden="1" customWidth="1"/>
    <col min="10248" max="10496" width="11.42578125" style="103"/>
    <col min="10497" max="10497" width="5.140625" style="103" customWidth="1"/>
    <col min="10498" max="10498" width="62.140625" style="103" bestFit="1" customWidth="1"/>
    <col min="10499" max="10499" width="18.28515625" style="103" bestFit="1" customWidth="1"/>
    <col min="10500" max="10503" width="0" style="103" hidden="1" customWidth="1"/>
    <col min="10504" max="10752" width="11.42578125" style="103"/>
    <col min="10753" max="10753" width="5.140625" style="103" customWidth="1"/>
    <col min="10754" max="10754" width="62.140625" style="103" bestFit="1" customWidth="1"/>
    <col min="10755" max="10755" width="18.28515625" style="103" bestFit="1" customWidth="1"/>
    <col min="10756" max="10759" width="0" style="103" hidden="1" customWidth="1"/>
    <col min="10760" max="11008" width="11.42578125" style="103"/>
    <col min="11009" max="11009" width="5.140625" style="103" customWidth="1"/>
    <col min="11010" max="11010" width="62.140625" style="103" bestFit="1" customWidth="1"/>
    <col min="11011" max="11011" width="18.28515625" style="103" bestFit="1" customWidth="1"/>
    <col min="11012" max="11015" width="0" style="103" hidden="1" customWidth="1"/>
    <col min="11016" max="11264" width="11.42578125" style="103"/>
    <col min="11265" max="11265" width="5.140625" style="103" customWidth="1"/>
    <col min="11266" max="11266" width="62.140625" style="103" bestFit="1" customWidth="1"/>
    <col min="11267" max="11267" width="18.28515625" style="103" bestFit="1" customWidth="1"/>
    <col min="11268" max="11271" width="0" style="103" hidden="1" customWidth="1"/>
    <col min="11272" max="11520" width="11.42578125" style="103"/>
    <col min="11521" max="11521" width="5.140625" style="103" customWidth="1"/>
    <col min="11522" max="11522" width="62.140625" style="103" bestFit="1" customWidth="1"/>
    <col min="11523" max="11523" width="18.28515625" style="103" bestFit="1" customWidth="1"/>
    <col min="11524" max="11527" width="0" style="103" hidden="1" customWidth="1"/>
    <col min="11528" max="11776" width="11.42578125" style="103"/>
    <col min="11777" max="11777" width="5.140625" style="103" customWidth="1"/>
    <col min="11778" max="11778" width="62.140625" style="103" bestFit="1" customWidth="1"/>
    <col min="11779" max="11779" width="18.28515625" style="103" bestFit="1" customWidth="1"/>
    <col min="11780" max="11783" width="0" style="103" hidden="1" customWidth="1"/>
    <col min="11784" max="12032" width="11.42578125" style="103"/>
    <col min="12033" max="12033" width="5.140625" style="103" customWidth="1"/>
    <col min="12034" max="12034" width="62.140625" style="103" bestFit="1" customWidth="1"/>
    <col min="12035" max="12035" width="18.28515625" style="103" bestFit="1" customWidth="1"/>
    <col min="12036" max="12039" width="0" style="103" hidden="1" customWidth="1"/>
    <col min="12040" max="12288" width="11.42578125" style="103"/>
    <col min="12289" max="12289" width="5.140625" style="103" customWidth="1"/>
    <col min="12290" max="12290" width="62.140625" style="103" bestFit="1" customWidth="1"/>
    <col min="12291" max="12291" width="18.28515625" style="103" bestFit="1" customWidth="1"/>
    <col min="12292" max="12295" width="0" style="103" hidden="1" customWidth="1"/>
    <col min="12296" max="12544" width="11.42578125" style="103"/>
    <col min="12545" max="12545" width="5.140625" style="103" customWidth="1"/>
    <col min="12546" max="12546" width="62.140625" style="103" bestFit="1" customWidth="1"/>
    <col min="12547" max="12547" width="18.28515625" style="103" bestFit="1" customWidth="1"/>
    <col min="12548" max="12551" width="0" style="103" hidden="1" customWidth="1"/>
    <col min="12552" max="12800" width="11.42578125" style="103"/>
    <col min="12801" max="12801" width="5.140625" style="103" customWidth="1"/>
    <col min="12802" max="12802" width="62.140625" style="103" bestFit="1" customWidth="1"/>
    <col min="12803" max="12803" width="18.28515625" style="103" bestFit="1" customWidth="1"/>
    <col min="12804" max="12807" width="0" style="103" hidden="1" customWidth="1"/>
    <col min="12808" max="13056" width="11.42578125" style="103"/>
    <col min="13057" max="13057" width="5.140625" style="103" customWidth="1"/>
    <col min="13058" max="13058" width="62.140625" style="103" bestFit="1" customWidth="1"/>
    <col min="13059" max="13059" width="18.28515625" style="103" bestFit="1" customWidth="1"/>
    <col min="13060" max="13063" width="0" style="103" hidden="1" customWidth="1"/>
    <col min="13064" max="13312" width="11.42578125" style="103"/>
    <col min="13313" max="13313" width="5.140625" style="103" customWidth="1"/>
    <col min="13314" max="13314" width="62.140625" style="103" bestFit="1" customWidth="1"/>
    <col min="13315" max="13315" width="18.28515625" style="103" bestFit="1" customWidth="1"/>
    <col min="13316" max="13319" width="0" style="103" hidden="1" customWidth="1"/>
    <col min="13320" max="13568" width="11.42578125" style="103"/>
    <col min="13569" max="13569" width="5.140625" style="103" customWidth="1"/>
    <col min="13570" max="13570" width="62.140625" style="103" bestFit="1" customWidth="1"/>
    <col min="13571" max="13571" width="18.28515625" style="103" bestFit="1" customWidth="1"/>
    <col min="13572" max="13575" width="0" style="103" hidden="1" customWidth="1"/>
    <col min="13576" max="13824" width="11.42578125" style="103"/>
    <col min="13825" max="13825" width="5.140625" style="103" customWidth="1"/>
    <col min="13826" max="13826" width="62.140625" style="103" bestFit="1" customWidth="1"/>
    <col min="13827" max="13827" width="18.28515625" style="103" bestFit="1" customWidth="1"/>
    <col min="13828" max="13831" width="0" style="103" hidden="1" customWidth="1"/>
    <col min="13832" max="14080" width="11.42578125" style="103"/>
    <col min="14081" max="14081" width="5.140625" style="103" customWidth="1"/>
    <col min="14082" max="14082" width="62.140625" style="103" bestFit="1" customWidth="1"/>
    <col min="14083" max="14083" width="18.28515625" style="103" bestFit="1" customWidth="1"/>
    <col min="14084" max="14087" width="0" style="103" hidden="1" customWidth="1"/>
    <col min="14088" max="14336" width="11.42578125" style="103"/>
    <col min="14337" max="14337" width="5.140625" style="103" customWidth="1"/>
    <col min="14338" max="14338" width="62.140625" style="103" bestFit="1" customWidth="1"/>
    <col min="14339" max="14339" width="18.28515625" style="103" bestFit="1" customWidth="1"/>
    <col min="14340" max="14343" width="0" style="103" hidden="1" customWidth="1"/>
    <col min="14344" max="14592" width="11.42578125" style="103"/>
    <col min="14593" max="14593" width="5.140625" style="103" customWidth="1"/>
    <col min="14594" max="14594" width="62.140625" style="103" bestFit="1" customWidth="1"/>
    <col min="14595" max="14595" width="18.28515625" style="103" bestFit="1" customWidth="1"/>
    <col min="14596" max="14599" width="0" style="103" hidden="1" customWidth="1"/>
    <col min="14600" max="14848" width="11.42578125" style="103"/>
    <col min="14849" max="14849" width="5.140625" style="103" customWidth="1"/>
    <col min="14850" max="14850" width="62.140625" style="103" bestFit="1" customWidth="1"/>
    <col min="14851" max="14851" width="18.28515625" style="103" bestFit="1" customWidth="1"/>
    <col min="14852" max="14855" width="0" style="103" hidden="1" customWidth="1"/>
    <col min="14856" max="15104" width="11.42578125" style="103"/>
    <col min="15105" max="15105" width="5.140625" style="103" customWidth="1"/>
    <col min="15106" max="15106" width="62.140625" style="103" bestFit="1" customWidth="1"/>
    <col min="15107" max="15107" width="18.28515625" style="103" bestFit="1" customWidth="1"/>
    <col min="15108" max="15111" width="0" style="103" hidden="1" customWidth="1"/>
    <col min="15112" max="15360" width="11.42578125" style="103"/>
    <col min="15361" max="15361" width="5.140625" style="103" customWidth="1"/>
    <col min="15362" max="15362" width="62.140625" style="103" bestFit="1" customWidth="1"/>
    <col min="15363" max="15363" width="18.28515625" style="103" bestFit="1" customWidth="1"/>
    <col min="15364" max="15367" width="0" style="103" hidden="1" customWidth="1"/>
    <col min="15368" max="15616" width="11.42578125" style="103"/>
    <col min="15617" max="15617" width="5.140625" style="103" customWidth="1"/>
    <col min="15618" max="15618" width="62.140625" style="103" bestFit="1" customWidth="1"/>
    <col min="15619" max="15619" width="18.28515625" style="103" bestFit="1" customWidth="1"/>
    <col min="15620" max="15623" width="0" style="103" hidden="1" customWidth="1"/>
    <col min="15624" max="15872" width="11.42578125" style="103"/>
    <col min="15873" max="15873" width="5.140625" style="103" customWidth="1"/>
    <col min="15874" max="15874" width="62.140625" style="103" bestFit="1" customWidth="1"/>
    <col min="15875" max="15875" width="18.28515625" style="103" bestFit="1" customWidth="1"/>
    <col min="15876" max="15879" width="0" style="103" hidden="1" customWidth="1"/>
    <col min="15880" max="16128" width="11.42578125" style="103"/>
    <col min="16129" max="16129" width="5.140625" style="103" customWidth="1"/>
    <col min="16130" max="16130" width="62.140625" style="103" bestFit="1" customWidth="1"/>
    <col min="16131" max="16131" width="18.28515625" style="103" bestFit="1" customWidth="1"/>
    <col min="16132" max="16135" width="0" style="103" hidden="1" customWidth="1"/>
    <col min="16136" max="16384" width="11.42578125" style="103"/>
  </cols>
  <sheetData>
    <row r="1" spans="1:7" s="153" customFormat="1" ht="15" x14ac:dyDescent="0.3">
      <c r="A1" s="393" t="s">
        <v>1</v>
      </c>
      <c r="B1" s="393"/>
      <c r="C1" s="393"/>
      <c r="D1" s="393"/>
      <c r="E1" s="393"/>
      <c r="F1" s="393"/>
      <c r="G1" s="393"/>
    </row>
    <row r="2" spans="1:7" s="153" customFormat="1" ht="15" x14ac:dyDescent="0.3">
      <c r="A2" s="393" t="s">
        <v>121</v>
      </c>
      <c r="B2" s="393"/>
      <c r="C2" s="393"/>
      <c r="D2" s="393"/>
      <c r="E2" s="393"/>
      <c r="F2" s="393"/>
      <c r="G2" s="393"/>
    </row>
    <row r="3" spans="1:7" s="153" customFormat="1" ht="15" x14ac:dyDescent="0.3">
      <c r="A3" s="394" t="s">
        <v>208</v>
      </c>
      <c r="B3" s="394"/>
      <c r="C3" s="394"/>
      <c r="D3" s="394"/>
      <c r="E3" s="394"/>
      <c r="F3" s="394"/>
      <c r="G3" s="394"/>
    </row>
    <row r="4" spans="1:7" s="153" customFormat="1" ht="45" x14ac:dyDescent="0.2">
      <c r="A4" s="395"/>
      <c r="B4" s="395"/>
      <c r="C4" s="293" t="s">
        <v>188</v>
      </c>
      <c r="D4" s="293" t="s">
        <v>129</v>
      </c>
      <c r="E4" s="293" t="s">
        <v>200</v>
      </c>
      <c r="F4" s="230" t="s">
        <v>146</v>
      </c>
      <c r="G4" s="230" t="s">
        <v>185</v>
      </c>
    </row>
    <row r="5" spans="1:7" s="153" customFormat="1" ht="15.75" x14ac:dyDescent="0.25">
      <c r="A5" s="238"/>
      <c r="B5" s="238" t="s">
        <v>122</v>
      </c>
      <c r="C5" s="237">
        <v>80000000</v>
      </c>
      <c r="D5" s="237"/>
      <c r="E5" s="237">
        <f>+C5+D5</f>
        <v>80000000</v>
      </c>
      <c r="F5" s="237">
        <v>0</v>
      </c>
      <c r="G5" s="237">
        <f>+E5-F5</f>
        <v>80000000</v>
      </c>
    </row>
    <row r="6" spans="1:7" s="153" customFormat="1" ht="17.25" thickBot="1" x14ac:dyDescent="0.35">
      <c r="A6" s="236"/>
      <c r="B6" s="235" t="s">
        <v>123</v>
      </c>
      <c r="C6" s="220">
        <f>SUM(C5)</f>
        <v>80000000</v>
      </c>
      <c r="D6" s="220">
        <f>SUM(D5)</f>
        <v>0</v>
      </c>
      <c r="E6" s="220">
        <f>SUM(E5)</f>
        <v>80000000</v>
      </c>
      <c r="F6" s="220">
        <f>SUM(F5)</f>
        <v>0</v>
      </c>
      <c r="G6" s="220">
        <f>SUM(G5)</f>
        <v>80000000</v>
      </c>
    </row>
    <row r="7" spans="1:7" s="153" customFormat="1" ht="16.5" x14ac:dyDescent="0.3">
      <c r="A7" s="234"/>
      <c r="B7" s="233"/>
      <c r="C7" s="232"/>
      <c r="D7" s="231"/>
      <c r="E7" s="231"/>
      <c r="F7" s="231"/>
      <c r="G7" s="231"/>
    </row>
    <row r="8" spans="1:7" s="153" customFormat="1" ht="45" x14ac:dyDescent="0.3">
      <c r="A8" s="396"/>
      <c r="B8" s="396"/>
      <c r="C8" s="293" t="str">
        <f>+C4</f>
        <v>PRESUPUESTO 2023</v>
      </c>
      <c r="D8" s="293" t="s">
        <v>130</v>
      </c>
      <c r="E8" s="293" t="str">
        <f>+E4</f>
        <v>PRESUPUESTO AJUSTADO 2,023</v>
      </c>
      <c r="F8" s="230" t="str">
        <f>+F4</f>
        <v>EJECUTADO</v>
      </c>
      <c r="G8" s="230" t="s">
        <v>185</v>
      </c>
    </row>
    <row r="9" spans="1:7" s="153" customFormat="1" ht="15.75" x14ac:dyDescent="0.25">
      <c r="A9" s="229" t="s">
        <v>124</v>
      </c>
      <c r="B9" s="154" t="s">
        <v>186</v>
      </c>
      <c r="C9" s="128">
        <v>45918607.82</v>
      </c>
      <c r="D9" s="158"/>
      <c r="E9" s="128">
        <f>+C9+D9</f>
        <v>45918607.82</v>
      </c>
      <c r="F9" s="128"/>
      <c r="G9" s="128">
        <f>+E9-F9</f>
        <v>45918607.82</v>
      </c>
    </row>
    <row r="10" spans="1:7" s="153" customFormat="1" ht="16.5" x14ac:dyDescent="0.3">
      <c r="A10" s="224"/>
      <c r="B10" s="155" t="s">
        <v>125</v>
      </c>
      <c r="C10" s="156">
        <f>SUM(C9)</f>
        <v>45918607.82</v>
      </c>
      <c r="D10" s="159">
        <f>SUM(D9)</f>
        <v>0</v>
      </c>
      <c r="E10" s="129">
        <f>SUM(E9)</f>
        <v>45918607.82</v>
      </c>
      <c r="F10" s="156">
        <f>SUM(F9)</f>
        <v>0</v>
      </c>
      <c r="G10" s="156">
        <f>SUM(G9)</f>
        <v>45918607.82</v>
      </c>
    </row>
    <row r="11" spans="1:7" s="153" customFormat="1" ht="16.5" x14ac:dyDescent="0.3">
      <c r="A11" s="228"/>
      <c r="B11" s="155"/>
      <c r="C11" s="156"/>
      <c r="D11" s="157"/>
      <c r="E11" s="157"/>
      <c r="F11" s="157"/>
      <c r="G11" s="157"/>
    </row>
    <row r="12" spans="1:7" s="153" customFormat="1" ht="45" x14ac:dyDescent="0.25">
      <c r="A12" s="227"/>
      <c r="B12" s="227" t="s">
        <v>149</v>
      </c>
      <c r="C12" s="226" t="str">
        <f>+C8</f>
        <v>PRESUPUESTO 2023</v>
      </c>
      <c r="D12" s="226" t="s">
        <v>130</v>
      </c>
      <c r="E12" s="226" t="str">
        <f>+E8</f>
        <v>PRESUPUESTO AJUSTADO 2,023</v>
      </c>
      <c r="F12" s="225" t="str">
        <f>+F8</f>
        <v>EJECUTADO</v>
      </c>
      <c r="G12" s="225" t="s">
        <v>185</v>
      </c>
    </row>
    <row r="13" spans="1:7" s="153" customFormat="1" ht="15.75" x14ac:dyDescent="0.25">
      <c r="A13" s="224">
        <v>111</v>
      </c>
      <c r="B13" s="160" t="s">
        <v>15</v>
      </c>
      <c r="C13" s="161">
        <v>968000</v>
      </c>
      <c r="D13" s="158">
        <v>175270.73</v>
      </c>
      <c r="E13" s="161">
        <f t="shared" ref="E13:E38" si="0">+C13+D13</f>
        <v>1143270.73</v>
      </c>
      <c r="F13" s="161"/>
      <c r="G13" s="161">
        <f t="shared" ref="G13:G38" si="1">+E13-F13</f>
        <v>1143270.73</v>
      </c>
    </row>
    <row r="14" spans="1:7" s="153" customFormat="1" ht="15.75" x14ac:dyDescent="0.25">
      <c r="A14" s="224">
        <v>113</v>
      </c>
      <c r="B14" s="160" t="s">
        <v>16</v>
      </c>
      <c r="C14" s="161">
        <v>127435.66</v>
      </c>
      <c r="D14" s="158">
        <v>-1551.86</v>
      </c>
      <c r="E14" s="161">
        <f t="shared" si="0"/>
        <v>125883.8</v>
      </c>
      <c r="F14" s="161"/>
      <c r="G14" s="161">
        <f t="shared" si="1"/>
        <v>125883.8</v>
      </c>
    </row>
    <row r="15" spans="1:7" s="153" customFormat="1" ht="15.75" x14ac:dyDescent="0.25">
      <c r="A15" s="224">
        <v>122</v>
      </c>
      <c r="B15" s="160" t="s">
        <v>17</v>
      </c>
      <c r="C15" s="161">
        <v>68124.37</v>
      </c>
      <c r="D15" s="158"/>
      <c r="E15" s="161">
        <f t="shared" si="0"/>
        <v>68124.37</v>
      </c>
      <c r="F15" s="161"/>
      <c r="G15" s="161">
        <f t="shared" si="1"/>
        <v>68124.37</v>
      </c>
    </row>
    <row r="16" spans="1:7" s="153" customFormat="1" ht="15.75" x14ac:dyDescent="0.25">
      <c r="A16" s="224">
        <v>163</v>
      </c>
      <c r="B16" s="160" t="s">
        <v>18</v>
      </c>
      <c r="C16" s="161">
        <v>1321525</v>
      </c>
      <c r="D16" s="158">
        <v>-135197.62</v>
      </c>
      <c r="E16" s="161">
        <f t="shared" si="0"/>
        <v>1186327.3799999999</v>
      </c>
      <c r="F16" s="161"/>
      <c r="G16" s="161">
        <f t="shared" si="1"/>
        <v>1186327.3799999999</v>
      </c>
    </row>
    <row r="17" spans="1:7" s="153" customFormat="1" ht="15.75" x14ac:dyDescent="0.25">
      <c r="A17" s="224">
        <v>168</v>
      </c>
      <c r="B17" s="160" t="s">
        <v>184</v>
      </c>
      <c r="C17" s="161">
        <v>1000</v>
      </c>
      <c r="D17" s="158">
        <v>-1000</v>
      </c>
      <c r="E17" s="161">
        <f t="shared" si="0"/>
        <v>0</v>
      </c>
      <c r="F17" s="161"/>
      <c r="G17" s="161">
        <f t="shared" si="1"/>
        <v>0</v>
      </c>
    </row>
    <row r="18" spans="1:7" s="153" customFormat="1" ht="15.75" x14ac:dyDescent="0.25">
      <c r="A18" s="224">
        <v>169</v>
      </c>
      <c r="B18" s="160" t="s">
        <v>126</v>
      </c>
      <c r="C18" s="161">
        <v>43150</v>
      </c>
      <c r="D18" s="158"/>
      <c r="E18" s="161">
        <f t="shared" si="0"/>
        <v>43150</v>
      </c>
      <c r="F18" s="161"/>
      <c r="G18" s="161">
        <f t="shared" si="1"/>
        <v>43150</v>
      </c>
    </row>
    <row r="19" spans="1:7" s="153" customFormat="1" ht="15.75" x14ac:dyDescent="0.25">
      <c r="A19" s="224">
        <v>171</v>
      </c>
      <c r="B19" s="160" t="s">
        <v>183</v>
      </c>
      <c r="C19" s="161">
        <v>43660</v>
      </c>
      <c r="D19" s="158">
        <v>-107.5</v>
      </c>
      <c r="E19" s="161">
        <f t="shared" si="0"/>
        <v>43552.5</v>
      </c>
      <c r="F19" s="161"/>
      <c r="G19" s="161">
        <f t="shared" si="1"/>
        <v>43552.5</v>
      </c>
    </row>
    <row r="20" spans="1:7" s="153" customFormat="1" ht="15.75" x14ac:dyDescent="0.25">
      <c r="A20" s="224">
        <v>174</v>
      </c>
      <c r="B20" s="160" t="s">
        <v>19</v>
      </c>
      <c r="C20" s="161">
        <v>116687.92</v>
      </c>
      <c r="D20" s="158"/>
      <c r="E20" s="161">
        <f t="shared" si="0"/>
        <v>116687.92</v>
      </c>
      <c r="F20" s="161"/>
      <c r="G20" s="161">
        <f t="shared" si="1"/>
        <v>116687.92</v>
      </c>
    </row>
    <row r="21" spans="1:7" s="153" customFormat="1" ht="15.75" x14ac:dyDescent="0.25">
      <c r="A21" s="224">
        <v>182</v>
      </c>
      <c r="B21" s="160" t="s">
        <v>20</v>
      </c>
      <c r="C21" s="162">
        <v>3039388</v>
      </c>
      <c r="D21" s="158">
        <v>-106833</v>
      </c>
      <c r="E21" s="161">
        <f t="shared" si="0"/>
        <v>2932555</v>
      </c>
      <c r="F21" s="161"/>
      <c r="G21" s="161">
        <f t="shared" si="1"/>
        <v>2932555</v>
      </c>
    </row>
    <row r="22" spans="1:7" s="153" customFormat="1" ht="15.75" x14ac:dyDescent="0.25">
      <c r="A22" s="224">
        <v>197</v>
      </c>
      <c r="B22" s="160" t="s">
        <v>21</v>
      </c>
      <c r="C22" s="162">
        <v>172800</v>
      </c>
      <c r="D22" s="158">
        <v>-4800</v>
      </c>
      <c r="E22" s="161">
        <f t="shared" si="0"/>
        <v>168000</v>
      </c>
      <c r="F22" s="161"/>
      <c r="G22" s="161">
        <f t="shared" si="1"/>
        <v>168000</v>
      </c>
    </row>
    <row r="23" spans="1:7" s="153" customFormat="1" ht="15.75" x14ac:dyDescent="0.25">
      <c r="A23" s="224">
        <v>199</v>
      </c>
      <c r="B23" s="160" t="s">
        <v>22</v>
      </c>
      <c r="C23" s="161">
        <v>767314.4</v>
      </c>
      <c r="D23" s="158">
        <v>-66492.59</v>
      </c>
      <c r="E23" s="161">
        <f t="shared" si="0"/>
        <v>700821.81</v>
      </c>
      <c r="F23" s="161"/>
      <c r="G23" s="161">
        <f t="shared" si="1"/>
        <v>700821.81</v>
      </c>
    </row>
    <row r="24" spans="1:7" s="153" customFormat="1" ht="15.75" x14ac:dyDescent="0.25">
      <c r="A24" s="224">
        <v>211</v>
      </c>
      <c r="B24" s="160" t="s">
        <v>25</v>
      </c>
      <c r="C24" s="161">
        <v>543132.75</v>
      </c>
      <c r="D24" s="158">
        <v>-200277.75</v>
      </c>
      <c r="E24" s="161">
        <f t="shared" si="0"/>
        <v>342855</v>
      </c>
      <c r="F24" s="161"/>
      <c r="G24" s="161">
        <f t="shared" si="1"/>
        <v>342855</v>
      </c>
    </row>
    <row r="25" spans="1:7" s="153" customFormat="1" ht="15.75" x14ac:dyDescent="0.25">
      <c r="A25" s="224">
        <v>232</v>
      </c>
      <c r="B25" s="160" t="s">
        <v>26</v>
      </c>
      <c r="C25" s="161">
        <v>198280</v>
      </c>
      <c r="D25" s="158">
        <v>-13467</v>
      </c>
      <c r="E25" s="161">
        <f t="shared" si="0"/>
        <v>184813</v>
      </c>
      <c r="F25" s="161"/>
      <c r="G25" s="161">
        <f t="shared" si="1"/>
        <v>184813</v>
      </c>
    </row>
    <row r="26" spans="1:7" s="153" customFormat="1" ht="15.75" x14ac:dyDescent="0.25">
      <c r="A26" s="224">
        <v>261</v>
      </c>
      <c r="B26" s="160" t="s">
        <v>27</v>
      </c>
      <c r="C26" s="162">
        <v>1009687.36</v>
      </c>
      <c r="D26" s="158">
        <v>-183290.44</v>
      </c>
      <c r="E26" s="161">
        <f t="shared" si="0"/>
        <v>826396.91999999993</v>
      </c>
      <c r="F26" s="161"/>
      <c r="G26" s="161">
        <f t="shared" si="1"/>
        <v>826396.91999999993</v>
      </c>
    </row>
    <row r="27" spans="1:7" s="153" customFormat="1" ht="15.75" x14ac:dyDescent="0.25">
      <c r="A27" s="224">
        <v>262</v>
      </c>
      <c r="B27" s="160" t="s">
        <v>28</v>
      </c>
      <c r="C27" s="161">
        <v>8000</v>
      </c>
      <c r="D27" s="158">
        <v>-52.65</v>
      </c>
      <c r="E27" s="161">
        <f t="shared" si="0"/>
        <v>7947.35</v>
      </c>
      <c r="F27" s="161"/>
      <c r="G27" s="161">
        <f t="shared" si="1"/>
        <v>7947.35</v>
      </c>
    </row>
    <row r="28" spans="1:7" s="153" customFormat="1" ht="15.75" x14ac:dyDescent="0.25">
      <c r="A28" s="224">
        <v>266</v>
      </c>
      <c r="B28" s="160" t="s">
        <v>29</v>
      </c>
      <c r="C28" s="162">
        <v>1429212.26</v>
      </c>
      <c r="D28" s="158">
        <v>59868.42</v>
      </c>
      <c r="E28" s="161">
        <f t="shared" si="0"/>
        <v>1489080.68</v>
      </c>
      <c r="F28" s="161"/>
      <c r="G28" s="161">
        <f t="shared" si="1"/>
        <v>1489080.68</v>
      </c>
    </row>
    <row r="29" spans="1:7" s="153" customFormat="1" ht="15.75" x14ac:dyDescent="0.25">
      <c r="A29" s="224">
        <v>267</v>
      </c>
      <c r="B29" s="160" t="s">
        <v>30</v>
      </c>
      <c r="C29" s="161">
        <v>9000</v>
      </c>
      <c r="D29" s="158">
        <v>-6</v>
      </c>
      <c r="E29" s="161">
        <f t="shared" si="0"/>
        <v>8994</v>
      </c>
      <c r="F29" s="161"/>
      <c r="G29" s="161">
        <f t="shared" si="1"/>
        <v>8994</v>
      </c>
    </row>
    <row r="30" spans="1:7" s="153" customFormat="1" ht="15.75" x14ac:dyDescent="0.25">
      <c r="A30" s="224">
        <v>268</v>
      </c>
      <c r="B30" s="160" t="s">
        <v>31</v>
      </c>
      <c r="C30" s="161">
        <v>122943.5</v>
      </c>
      <c r="D30" s="158">
        <v>6784.5</v>
      </c>
      <c r="E30" s="161">
        <f t="shared" si="0"/>
        <v>129728</v>
      </c>
      <c r="F30" s="161"/>
      <c r="G30" s="161">
        <f t="shared" si="1"/>
        <v>129728</v>
      </c>
    </row>
    <row r="31" spans="1:7" s="153" customFormat="1" ht="15.75" x14ac:dyDescent="0.25">
      <c r="A31" s="224">
        <v>269</v>
      </c>
      <c r="B31" s="163" t="s">
        <v>32</v>
      </c>
      <c r="C31" s="161">
        <v>10000</v>
      </c>
      <c r="D31" s="158">
        <v>-83.95</v>
      </c>
      <c r="E31" s="161">
        <f t="shared" si="0"/>
        <v>9916.0499999999993</v>
      </c>
      <c r="F31" s="161"/>
      <c r="G31" s="161">
        <f t="shared" si="1"/>
        <v>9916.0499999999993</v>
      </c>
    </row>
    <row r="32" spans="1:7" s="153" customFormat="1" ht="15.75" x14ac:dyDescent="0.25">
      <c r="A32" s="224">
        <v>289</v>
      </c>
      <c r="B32" s="160" t="s">
        <v>33</v>
      </c>
      <c r="C32" s="161">
        <v>11537</v>
      </c>
      <c r="D32" s="158">
        <v>-299.5</v>
      </c>
      <c r="E32" s="161">
        <f t="shared" si="0"/>
        <v>11237.5</v>
      </c>
      <c r="F32" s="161"/>
      <c r="G32" s="161">
        <f t="shared" si="1"/>
        <v>11237.5</v>
      </c>
    </row>
    <row r="33" spans="1:7" s="153" customFormat="1" ht="15.75" x14ac:dyDescent="0.25">
      <c r="A33" s="224">
        <v>292</v>
      </c>
      <c r="B33" s="160" t="s">
        <v>34</v>
      </c>
      <c r="C33" s="161">
        <v>149896.79</v>
      </c>
      <c r="D33" s="158">
        <v>2617.36</v>
      </c>
      <c r="E33" s="161">
        <f t="shared" si="0"/>
        <v>152514.15</v>
      </c>
      <c r="F33" s="161"/>
      <c r="G33" s="161">
        <f t="shared" si="1"/>
        <v>152514.15</v>
      </c>
    </row>
    <row r="34" spans="1:7" s="153" customFormat="1" ht="15.75" x14ac:dyDescent="0.25">
      <c r="A34" s="224">
        <v>295</v>
      </c>
      <c r="B34" s="160" t="s">
        <v>35</v>
      </c>
      <c r="C34" s="162">
        <v>20762705.059999999</v>
      </c>
      <c r="D34" s="158">
        <v>372501.76000000001</v>
      </c>
      <c r="E34" s="161">
        <f t="shared" si="0"/>
        <v>21135206.82</v>
      </c>
      <c r="F34" s="161"/>
      <c r="G34" s="161">
        <f t="shared" si="1"/>
        <v>21135206.82</v>
      </c>
    </row>
    <row r="35" spans="1:7" s="153" customFormat="1" ht="15.75" x14ac:dyDescent="0.25">
      <c r="A35" s="224">
        <v>297</v>
      </c>
      <c r="B35" s="160" t="s">
        <v>36</v>
      </c>
      <c r="C35" s="161">
        <v>18945.439999999999</v>
      </c>
      <c r="D35" s="158">
        <v>12803.1</v>
      </c>
      <c r="E35" s="161">
        <f t="shared" si="0"/>
        <v>31748.54</v>
      </c>
      <c r="F35" s="161"/>
      <c r="G35" s="161">
        <f t="shared" si="1"/>
        <v>31748.54</v>
      </c>
    </row>
    <row r="36" spans="1:7" s="153" customFormat="1" ht="15.75" x14ac:dyDescent="0.25">
      <c r="A36" s="224">
        <v>298</v>
      </c>
      <c r="B36" s="160" t="s">
        <v>37</v>
      </c>
      <c r="C36" s="161">
        <v>409801.67</v>
      </c>
      <c r="D36" s="158">
        <v>83620.490000000005</v>
      </c>
      <c r="E36" s="161">
        <f t="shared" si="0"/>
        <v>493422.16</v>
      </c>
      <c r="F36" s="161"/>
      <c r="G36" s="161">
        <f t="shared" si="1"/>
        <v>493422.16</v>
      </c>
    </row>
    <row r="37" spans="1:7" s="153" customFormat="1" ht="15.75" x14ac:dyDescent="0.25">
      <c r="A37" s="224">
        <v>299</v>
      </c>
      <c r="B37" s="160" t="s">
        <v>38</v>
      </c>
      <c r="C37" s="161">
        <v>229165</v>
      </c>
      <c r="D37" s="158">
        <v>-6.5</v>
      </c>
      <c r="E37" s="161">
        <f t="shared" si="0"/>
        <v>229158.5</v>
      </c>
      <c r="F37" s="161"/>
      <c r="G37" s="161">
        <f t="shared" si="1"/>
        <v>229158.5</v>
      </c>
    </row>
    <row r="38" spans="1:7" s="153" customFormat="1" ht="15.75" x14ac:dyDescent="0.25">
      <c r="A38" s="224">
        <v>323</v>
      </c>
      <c r="B38" s="160" t="s">
        <v>141</v>
      </c>
      <c r="C38" s="161">
        <v>2500000</v>
      </c>
      <c r="D38" s="158"/>
      <c r="E38" s="161">
        <f t="shared" si="0"/>
        <v>2500000</v>
      </c>
      <c r="F38" s="161"/>
      <c r="G38" s="161">
        <f t="shared" si="1"/>
        <v>2500000</v>
      </c>
    </row>
    <row r="39" spans="1:7" s="153" customFormat="1" ht="17.25" thickBot="1" x14ac:dyDescent="0.35">
      <c r="A39" s="223"/>
      <c r="B39" s="222" t="s">
        <v>39</v>
      </c>
      <c r="C39" s="221">
        <f>SUM(C13:C38)</f>
        <v>34081392.18</v>
      </c>
      <c r="D39" s="220">
        <f>SUM(D13:D38)</f>
        <v>-7.2759576141834259E-11</v>
      </c>
      <c r="E39" s="220">
        <f>SUM(E13:E38)</f>
        <v>34081392.18</v>
      </c>
      <c r="F39" s="220">
        <f>SUM(F13:F38)</f>
        <v>0</v>
      </c>
      <c r="G39" s="220">
        <f>SUM(G13:G38)</f>
        <v>34081392.18</v>
      </c>
    </row>
    <row r="40" spans="1:7" s="153" customFormat="1" ht="16.5" x14ac:dyDescent="0.3">
      <c r="A40" s="154"/>
      <c r="B40" s="155" t="s">
        <v>127</v>
      </c>
      <c r="C40" s="129">
        <f>+C39+C10</f>
        <v>80000000</v>
      </c>
      <c r="D40" s="129">
        <f>+D39+D10</f>
        <v>-7.2759576141834259E-11</v>
      </c>
      <c r="E40" s="129">
        <f>+E39+E10</f>
        <v>80000000</v>
      </c>
      <c r="F40" s="129">
        <f>+F39+F10</f>
        <v>0</v>
      </c>
      <c r="G40" s="129">
        <f>+G39+G10</f>
        <v>80000000</v>
      </c>
    </row>
    <row r="41" spans="1:7" s="153" customFormat="1" ht="16.5" x14ac:dyDescent="0.3">
      <c r="A41" s="164"/>
      <c r="B41" s="165"/>
      <c r="C41" s="166"/>
    </row>
    <row r="42" spans="1:7" s="153" customFormat="1" x14ac:dyDescent="0.25">
      <c r="A42" s="219" t="s">
        <v>182</v>
      </c>
      <c r="C42" s="169"/>
    </row>
    <row r="43" spans="1:7" s="153" customFormat="1" x14ac:dyDescent="0.25">
      <c r="A43" s="219" t="s">
        <v>181</v>
      </c>
      <c r="C43" s="169"/>
    </row>
    <row r="44" spans="1:7" s="153" customFormat="1" x14ac:dyDescent="0.25">
      <c r="A44" s="167"/>
      <c r="C44" s="168"/>
    </row>
    <row r="45" spans="1:7" s="153" customFormat="1" ht="13.5" customHeight="1" x14ac:dyDescent="0.2">
      <c r="A45" s="392" t="s">
        <v>128</v>
      </c>
      <c r="B45" s="392"/>
      <c r="C45" s="392"/>
      <c r="D45" s="392"/>
      <c r="E45" s="392"/>
    </row>
    <row r="46" spans="1:7" s="153" customFormat="1" ht="18.75" customHeight="1" x14ac:dyDescent="0.2">
      <c r="A46" s="392" t="s">
        <v>77</v>
      </c>
      <c r="B46" s="392"/>
      <c r="C46" s="392"/>
      <c r="D46" s="392"/>
      <c r="E46" s="392"/>
    </row>
    <row r="47" spans="1:7" s="153" customFormat="1" ht="18.75" customHeight="1" x14ac:dyDescent="0.2">
      <c r="A47" s="392" t="s">
        <v>78</v>
      </c>
      <c r="B47" s="392"/>
      <c r="C47" s="392"/>
      <c r="D47" s="392"/>
      <c r="E47" s="392"/>
    </row>
    <row r="48" spans="1:7" s="153" customFormat="1" x14ac:dyDescent="0.25">
      <c r="A48" s="167"/>
      <c r="C48" s="169"/>
    </row>
    <row r="49" spans="1:3" s="153" customFormat="1" x14ac:dyDescent="0.25">
      <c r="A49" s="167"/>
      <c r="C49" s="169"/>
    </row>
    <row r="50" spans="1:3" s="153" customFormat="1" x14ac:dyDescent="0.25">
      <c r="A50" s="167"/>
      <c r="C50" s="169"/>
    </row>
    <row r="51" spans="1:3" s="153" customFormat="1" x14ac:dyDescent="0.25">
      <c r="A51" s="167"/>
      <c r="C51" s="169"/>
    </row>
    <row r="52" spans="1:3" s="153" customFormat="1" x14ac:dyDescent="0.25">
      <c r="A52" s="167"/>
      <c r="C52" s="169"/>
    </row>
    <row r="53" spans="1:3" s="153" customFormat="1" x14ac:dyDescent="0.25">
      <c r="A53" s="167"/>
      <c r="C53" s="169"/>
    </row>
    <row r="54" spans="1:3" s="153" customFormat="1" x14ac:dyDescent="0.25">
      <c r="A54" s="167"/>
      <c r="C54" s="169"/>
    </row>
    <row r="55" spans="1:3" s="153" customFormat="1" x14ac:dyDescent="0.25">
      <c r="A55" s="167"/>
      <c r="C55" s="169"/>
    </row>
    <row r="56" spans="1:3" s="153" customFormat="1" x14ac:dyDescent="0.25">
      <c r="A56" s="167"/>
      <c r="C56" s="169"/>
    </row>
    <row r="57" spans="1:3" s="153" customFormat="1" x14ac:dyDescent="0.25">
      <c r="A57" s="167"/>
      <c r="C57" s="169"/>
    </row>
    <row r="58" spans="1:3" s="153" customFormat="1" x14ac:dyDescent="0.25">
      <c r="A58" s="167"/>
      <c r="C58" s="169"/>
    </row>
    <row r="59" spans="1:3" s="153" customFormat="1" x14ac:dyDescent="0.25">
      <c r="A59" s="167"/>
      <c r="C59" s="169"/>
    </row>
    <row r="60" spans="1:3" s="153" customFormat="1" x14ac:dyDescent="0.25">
      <c r="A60" s="167"/>
      <c r="C60" s="169"/>
    </row>
    <row r="61" spans="1:3" s="153" customFormat="1" x14ac:dyDescent="0.25">
      <c r="A61" s="167"/>
      <c r="C61" s="169"/>
    </row>
    <row r="62" spans="1:3" s="153" customFormat="1" x14ac:dyDescent="0.25">
      <c r="A62" s="167"/>
      <c r="C62" s="169"/>
    </row>
    <row r="63" spans="1:3" s="153" customFormat="1" x14ac:dyDescent="0.25">
      <c r="A63" s="167"/>
      <c r="C63" s="169"/>
    </row>
    <row r="64" spans="1:3" s="153" customFormat="1" x14ac:dyDescent="0.25">
      <c r="A64" s="167"/>
      <c r="C64" s="169"/>
    </row>
    <row r="65" spans="1:3" s="153" customFormat="1" x14ac:dyDescent="0.25">
      <c r="A65" s="167"/>
      <c r="C65" s="169"/>
    </row>
    <row r="66" spans="1:3" s="153" customFormat="1" x14ac:dyDescent="0.25">
      <c r="A66" s="167"/>
      <c r="C66" s="169"/>
    </row>
    <row r="67" spans="1:3" s="153" customFormat="1" x14ac:dyDescent="0.25">
      <c r="A67" s="167"/>
      <c r="C67" s="169"/>
    </row>
    <row r="68" spans="1:3" s="153" customFormat="1" x14ac:dyDescent="0.25">
      <c r="A68" s="167"/>
      <c r="C68" s="169"/>
    </row>
    <row r="69" spans="1:3" s="153" customFormat="1" x14ac:dyDescent="0.25">
      <c r="A69" s="167"/>
      <c r="C69" s="169"/>
    </row>
    <row r="70" spans="1:3" s="153" customFormat="1" x14ac:dyDescent="0.25">
      <c r="A70" s="167"/>
      <c r="C70" s="169"/>
    </row>
    <row r="71" spans="1:3" s="153" customFormat="1" x14ac:dyDescent="0.25">
      <c r="A71" s="167"/>
      <c r="C71" s="169"/>
    </row>
    <row r="72" spans="1:3" s="153" customFormat="1" x14ac:dyDescent="0.25">
      <c r="A72" s="167"/>
      <c r="C72" s="169"/>
    </row>
    <row r="73" spans="1:3" x14ac:dyDescent="0.25">
      <c r="A73" s="167"/>
      <c r="B73" s="153"/>
      <c r="C73" s="169"/>
    </row>
    <row r="74" spans="1:3" x14ac:dyDescent="0.25">
      <c r="A74" s="167"/>
      <c r="B74" s="153"/>
      <c r="C74" s="169"/>
    </row>
    <row r="75" spans="1:3" x14ac:dyDescent="0.25">
      <c r="A75" s="167"/>
      <c r="B75" s="153"/>
      <c r="C75" s="169"/>
    </row>
    <row r="76" spans="1:3" x14ac:dyDescent="0.25">
      <c r="A76" s="167"/>
      <c r="B76" s="153"/>
      <c r="C76" s="169"/>
    </row>
    <row r="77" spans="1:3" x14ac:dyDescent="0.25">
      <c r="A77" s="167"/>
      <c r="B77" s="153"/>
      <c r="C77" s="169"/>
    </row>
    <row r="78" spans="1:3" x14ac:dyDescent="0.25">
      <c r="A78" s="167"/>
      <c r="B78" s="153"/>
      <c r="C78" s="169"/>
    </row>
    <row r="79" spans="1:3" x14ac:dyDescent="0.25">
      <c r="A79" s="167"/>
      <c r="B79" s="153"/>
      <c r="C79" s="169"/>
    </row>
    <row r="80" spans="1:3" x14ac:dyDescent="0.25">
      <c r="A80" s="167"/>
      <c r="B80" s="153"/>
      <c r="C80" s="169"/>
    </row>
    <row r="81" spans="1:3" x14ac:dyDescent="0.25">
      <c r="A81" s="167"/>
      <c r="B81" s="153"/>
      <c r="C81" s="169"/>
    </row>
    <row r="82" spans="1:3" x14ac:dyDescent="0.25">
      <c r="A82" s="167"/>
      <c r="B82" s="153"/>
      <c r="C82" s="169"/>
    </row>
    <row r="83" spans="1:3" x14ac:dyDescent="0.25">
      <c r="A83" s="167"/>
      <c r="B83" s="153"/>
      <c r="C83" s="169"/>
    </row>
    <row r="84" spans="1:3" x14ac:dyDescent="0.25">
      <c r="A84" s="167"/>
      <c r="B84" s="153"/>
      <c r="C84" s="169"/>
    </row>
    <row r="85" spans="1:3" x14ac:dyDescent="0.25">
      <c r="A85" s="167"/>
      <c r="B85" s="153"/>
      <c r="C85" s="169"/>
    </row>
    <row r="86" spans="1:3" x14ac:dyDescent="0.25">
      <c r="A86" s="167"/>
      <c r="B86" s="153"/>
      <c r="C86" s="169"/>
    </row>
  </sheetData>
  <mergeCells count="8">
    <mergeCell ref="A46:E46"/>
    <mergeCell ref="A47:E47"/>
    <mergeCell ref="A1:G1"/>
    <mergeCell ref="A2:G2"/>
    <mergeCell ref="A3:G3"/>
    <mergeCell ref="A4:B4"/>
    <mergeCell ref="A8:B8"/>
    <mergeCell ref="A45:E45"/>
  </mergeCells>
  <pageMargins left="0.11811023622047245" right="0.11811023622047245" top="0.11811023622047245" bottom="0.11811023622047245" header="0.11811023622047245" footer="0.11811023622047245"/>
  <pageSetup scale="90" orientation="portrait" verticalDpi="30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workbookViewId="0">
      <selection activeCell="A3" sqref="A3:G3"/>
    </sheetView>
  </sheetViews>
  <sheetFormatPr baseColWidth="10" defaultRowHeight="13.5" x14ac:dyDescent="0.25"/>
  <cols>
    <col min="1" max="1" width="5.140625" style="123" customWidth="1"/>
    <col min="2" max="2" width="62.140625" style="103" bestFit="1" customWidth="1"/>
    <col min="3" max="3" width="18.28515625" style="104" bestFit="1" customWidth="1"/>
    <col min="4" max="7" width="15.5703125" style="103" hidden="1" customWidth="1"/>
    <col min="8" max="256" width="11.42578125" style="103"/>
    <col min="257" max="257" width="5.140625" style="103" customWidth="1"/>
    <col min="258" max="258" width="62.140625" style="103" bestFit="1" customWidth="1"/>
    <col min="259" max="259" width="18.28515625" style="103" bestFit="1" customWidth="1"/>
    <col min="260" max="263" width="0" style="103" hidden="1" customWidth="1"/>
    <col min="264" max="512" width="11.42578125" style="103"/>
    <col min="513" max="513" width="5.140625" style="103" customWidth="1"/>
    <col min="514" max="514" width="62.140625" style="103" bestFit="1" customWidth="1"/>
    <col min="515" max="515" width="18.28515625" style="103" bestFit="1" customWidth="1"/>
    <col min="516" max="519" width="0" style="103" hidden="1" customWidth="1"/>
    <col min="520" max="768" width="11.42578125" style="103"/>
    <col min="769" max="769" width="5.140625" style="103" customWidth="1"/>
    <col min="770" max="770" width="62.140625" style="103" bestFit="1" customWidth="1"/>
    <col min="771" max="771" width="18.28515625" style="103" bestFit="1" customWidth="1"/>
    <col min="772" max="775" width="0" style="103" hidden="1" customWidth="1"/>
    <col min="776" max="1024" width="11.42578125" style="103"/>
    <col min="1025" max="1025" width="5.140625" style="103" customWidth="1"/>
    <col min="1026" max="1026" width="62.140625" style="103" bestFit="1" customWidth="1"/>
    <col min="1027" max="1027" width="18.28515625" style="103" bestFit="1" customWidth="1"/>
    <col min="1028" max="1031" width="0" style="103" hidden="1" customWidth="1"/>
    <col min="1032" max="1280" width="11.42578125" style="103"/>
    <col min="1281" max="1281" width="5.140625" style="103" customWidth="1"/>
    <col min="1282" max="1282" width="62.140625" style="103" bestFit="1" customWidth="1"/>
    <col min="1283" max="1283" width="18.28515625" style="103" bestFit="1" customWidth="1"/>
    <col min="1284" max="1287" width="0" style="103" hidden="1" customWidth="1"/>
    <col min="1288" max="1536" width="11.42578125" style="103"/>
    <col min="1537" max="1537" width="5.140625" style="103" customWidth="1"/>
    <col min="1538" max="1538" width="62.140625" style="103" bestFit="1" customWidth="1"/>
    <col min="1539" max="1539" width="18.28515625" style="103" bestFit="1" customWidth="1"/>
    <col min="1540" max="1543" width="0" style="103" hidden="1" customWidth="1"/>
    <col min="1544" max="1792" width="11.42578125" style="103"/>
    <col min="1793" max="1793" width="5.140625" style="103" customWidth="1"/>
    <col min="1794" max="1794" width="62.140625" style="103" bestFit="1" customWidth="1"/>
    <col min="1795" max="1795" width="18.28515625" style="103" bestFit="1" customWidth="1"/>
    <col min="1796" max="1799" width="0" style="103" hidden="1" customWidth="1"/>
    <col min="1800" max="2048" width="11.42578125" style="103"/>
    <col min="2049" max="2049" width="5.140625" style="103" customWidth="1"/>
    <col min="2050" max="2050" width="62.140625" style="103" bestFit="1" customWidth="1"/>
    <col min="2051" max="2051" width="18.28515625" style="103" bestFit="1" customWidth="1"/>
    <col min="2052" max="2055" width="0" style="103" hidden="1" customWidth="1"/>
    <col min="2056" max="2304" width="11.42578125" style="103"/>
    <col min="2305" max="2305" width="5.140625" style="103" customWidth="1"/>
    <col min="2306" max="2306" width="62.140625" style="103" bestFit="1" customWidth="1"/>
    <col min="2307" max="2307" width="18.28515625" style="103" bestFit="1" customWidth="1"/>
    <col min="2308" max="2311" width="0" style="103" hidden="1" customWidth="1"/>
    <col min="2312" max="2560" width="11.42578125" style="103"/>
    <col min="2561" max="2561" width="5.140625" style="103" customWidth="1"/>
    <col min="2562" max="2562" width="62.140625" style="103" bestFit="1" customWidth="1"/>
    <col min="2563" max="2563" width="18.28515625" style="103" bestFit="1" customWidth="1"/>
    <col min="2564" max="2567" width="0" style="103" hidden="1" customWidth="1"/>
    <col min="2568" max="2816" width="11.42578125" style="103"/>
    <col min="2817" max="2817" width="5.140625" style="103" customWidth="1"/>
    <col min="2818" max="2818" width="62.140625" style="103" bestFit="1" customWidth="1"/>
    <col min="2819" max="2819" width="18.28515625" style="103" bestFit="1" customWidth="1"/>
    <col min="2820" max="2823" width="0" style="103" hidden="1" customWidth="1"/>
    <col min="2824" max="3072" width="11.42578125" style="103"/>
    <col min="3073" max="3073" width="5.140625" style="103" customWidth="1"/>
    <col min="3074" max="3074" width="62.140625" style="103" bestFit="1" customWidth="1"/>
    <col min="3075" max="3075" width="18.28515625" style="103" bestFit="1" customWidth="1"/>
    <col min="3076" max="3079" width="0" style="103" hidden="1" customWidth="1"/>
    <col min="3080" max="3328" width="11.42578125" style="103"/>
    <col min="3329" max="3329" width="5.140625" style="103" customWidth="1"/>
    <col min="3330" max="3330" width="62.140625" style="103" bestFit="1" customWidth="1"/>
    <col min="3331" max="3331" width="18.28515625" style="103" bestFit="1" customWidth="1"/>
    <col min="3332" max="3335" width="0" style="103" hidden="1" customWidth="1"/>
    <col min="3336" max="3584" width="11.42578125" style="103"/>
    <col min="3585" max="3585" width="5.140625" style="103" customWidth="1"/>
    <col min="3586" max="3586" width="62.140625" style="103" bestFit="1" customWidth="1"/>
    <col min="3587" max="3587" width="18.28515625" style="103" bestFit="1" customWidth="1"/>
    <col min="3588" max="3591" width="0" style="103" hidden="1" customWidth="1"/>
    <col min="3592" max="3840" width="11.42578125" style="103"/>
    <col min="3841" max="3841" width="5.140625" style="103" customWidth="1"/>
    <col min="3842" max="3842" width="62.140625" style="103" bestFit="1" customWidth="1"/>
    <col min="3843" max="3843" width="18.28515625" style="103" bestFit="1" customWidth="1"/>
    <col min="3844" max="3847" width="0" style="103" hidden="1" customWidth="1"/>
    <col min="3848" max="4096" width="11.42578125" style="103"/>
    <col min="4097" max="4097" width="5.140625" style="103" customWidth="1"/>
    <col min="4098" max="4098" width="62.140625" style="103" bestFit="1" customWidth="1"/>
    <col min="4099" max="4099" width="18.28515625" style="103" bestFit="1" customWidth="1"/>
    <col min="4100" max="4103" width="0" style="103" hidden="1" customWidth="1"/>
    <col min="4104" max="4352" width="11.42578125" style="103"/>
    <col min="4353" max="4353" width="5.140625" style="103" customWidth="1"/>
    <col min="4354" max="4354" width="62.140625" style="103" bestFit="1" customWidth="1"/>
    <col min="4355" max="4355" width="18.28515625" style="103" bestFit="1" customWidth="1"/>
    <col min="4356" max="4359" width="0" style="103" hidden="1" customWidth="1"/>
    <col min="4360" max="4608" width="11.42578125" style="103"/>
    <col min="4609" max="4609" width="5.140625" style="103" customWidth="1"/>
    <col min="4610" max="4610" width="62.140625" style="103" bestFit="1" customWidth="1"/>
    <col min="4611" max="4611" width="18.28515625" style="103" bestFit="1" customWidth="1"/>
    <col min="4612" max="4615" width="0" style="103" hidden="1" customWidth="1"/>
    <col min="4616" max="4864" width="11.42578125" style="103"/>
    <col min="4865" max="4865" width="5.140625" style="103" customWidth="1"/>
    <col min="4866" max="4866" width="62.140625" style="103" bestFit="1" customWidth="1"/>
    <col min="4867" max="4867" width="18.28515625" style="103" bestFit="1" customWidth="1"/>
    <col min="4868" max="4871" width="0" style="103" hidden="1" customWidth="1"/>
    <col min="4872" max="5120" width="11.42578125" style="103"/>
    <col min="5121" max="5121" width="5.140625" style="103" customWidth="1"/>
    <col min="5122" max="5122" width="62.140625" style="103" bestFit="1" customWidth="1"/>
    <col min="5123" max="5123" width="18.28515625" style="103" bestFit="1" customWidth="1"/>
    <col min="5124" max="5127" width="0" style="103" hidden="1" customWidth="1"/>
    <col min="5128" max="5376" width="11.42578125" style="103"/>
    <col min="5377" max="5377" width="5.140625" style="103" customWidth="1"/>
    <col min="5378" max="5378" width="62.140625" style="103" bestFit="1" customWidth="1"/>
    <col min="5379" max="5379" width="18.28515625" style="103" bestFit="1" customWidth="1"/>
    <col min="5380" max="5383" width="0" style="103" hidden="1" customWidth="1"/>
    <col min="5384" max="5632" width="11.42578125" style="103"/>
    <col min="5633" max="5633" width="5.140625" style="103" customWidth="1"/>
    <col min="5634" max="5634" width="62.140625" style="103" bestFit="1" customWidth="1"/>
    <col min="5635" max="5635" width="18.28515625" style="103" bestFit="1" customWidth="1"/>
    <col min="5636" max="5639" width="0" style="103" hidden="1" customWidth="1"/>
    <col min="5640" max="5888" width="11.42578125" style="103"/>
    <col min="5889" max="5889" width="5.140625" style="103" customWidth="1"/>
    <col min="5890" max="5890" width="62.140625" style="103" bestFit="1" customWidth="1"/>
    <col min="5891" max="5891" width="18.28515625" style="103" bestFit="1" customWidth="1"/>
    <col min="5892" max="5895" width="0" style="103" hidden="1" customWidth="1"/>
    <col min="5896" max="6144" width="11.42578125" style="103"/>
    <col min="6145" max="6145" width="5.140625" style="103" customWidth="1"/>
    <col min="6146" max="6146" width="62.140625" style="103" bestFit="1" customWidth="1"/>
    <col min="6147" max="6147" width="18.28515625" style="103" bestFit="1" customWidth="1"/>
    <col min="6148" max="6151" width="0" style="103" hidden="1" customWidth="1"/>
    <col min="6152" max="6400" width="11.42578125" style="103"/>
    <col min="6401" max="6401" width="5.140625" style="103" customWidth="1"/>
    <col min="6402" max="6402" width="62.140625" style="103" bestFit="1" customWidth="1"/>
    <col min="6403" max="6403" width="18.28515625" style="103" bestFit="1" customWidth="1"/>
    <col min="6404" max="6407" width="0" style="103" hidden="1" customWidth="1"/>
    <col min="6408" max="6656" width="11.42578125" style="103"/>
    <col min="6657" max="6657" width="5.140625" style="103" customWidth="1"/>
    <col min="6658" max="6658" width="62.140625" style="103" bestFit="1" customWidth="1"/>
    <col min="6659" max="6659" width="18.28515625" style="103" bestFit="1" customWidth="1"/>
    <col min="6660" max="6663" width="0" style="103" hidden="1" customWidth="1"/>
    <col min="6664" max="6912" width="11.42578125" style="103"/>
    <col min="6913" max="6913" width="5.140625" style="103" customWidth="1"/>
    <col min="6914" max="6914" width="62.140625" style="103" bestFit="1" customWidth="1"/>
    <col min="6915" max="6915" width="18.28515625" style="103" bestFit="1" customWidth="1"/>
    <col min="6916" max="6919" width="0" style="103" hidden="1" customWidth="1"/>
    <col min="6920" max="7168" width="11.42578125" style="103"/>
    <col min="7169" max="7169" width="5.140625" style="103" customWidth="1"/>
    <col min="7170" max="7170" width="62.140625" style="103" bestFit="1" customWidth="1"/>
    <col min="7171" max="7171" width="18.28515625" style="103" bestFit="1" customWidth="1"/>
    <col min="7172" max="7175" width="0" style="103" hidden="1" customWidth="1"/>
    <col min="7176" max="7424" width="11.42578125" style="103"/>
    <col min="7425" max="7425" width="5.140625" style="103" customWidth="1"/>
    <col min="7426" max="7426" width="62.140625" style="103" bestFit="1" customWidth="1"/>
    <col min="7427" max="7427" width="18.28515625" style="103" bestFit="1" customWidth="1"/>
    <col min="7428" max="7431" width="0" style="103" hidden="1" customWidth="1"/>
    <col min="7432" max="7680" width="11.42578125" style="103"/>
    <col min="7681" max="7681" width="5.140625" style="103" customWidth="1"/>
    <col min="7682" max="7682" width="62.140625" style="103" bestFit="1" customWidth="1"/>
    <col min="7683" max="7683" width="18.28515625" style="103" bestFit="1" customWidth="1"/>
    <col min="7684" max="7687" width="0" style="103" hidden="1" customWidth="1"/>
    <col min="7688" max="7936" width="11.42578125" style="103"/>
    <col min="7937" max="7937" width="5.140625" style="103" customWidth="1"/>
    <col min="7938" max="7938" width="62.140625" style="103" bestFit="1" customWidth="1"/>
    <col min="7939" max="7939" width="18.28515625" style="103" bestFit="1" customWidth="1"/>
    <col min="7940" max="7943" width="0" style="103" hidden="1" customWidth="1"/>
    <col min="7944" max="8192" width="11.42578125" style="103"/>
    <col min="8193" max="8193" width="5.140625" style="103" customWidth="1"/>
    <col min="8194" max="8194" width="62.140625" style="103" bestFit="1" customWidth="1"/>
    <col min="8195" max="8195" width="18.28515625" style="103" bestFit="1" customWidth="1"/>
    <col min="8196" max="8199" width="0" style="103" hidden="1" customWidth="1"/>
    <col min="8200" max="8448" width="11.42578125" style="103"/>
    <col min="8449" max="8449" width="5.140625" style="103" customWidth="1"/>
    <col min="8450" max="8450" width="62.140625" style="103" bestFit="1" customWidth="1"/>
    <col min="8451" max="8451" width="18.28515625" style="103" bestFit="1" customWidth="1"/>
    <col min="8452" max="8455" width="0" style="103" hidden="1" customWidth="1"/>
    <col min="8456" max="8704" width="11.42578125" style="103"/>
    <col min="8705" max="8705" width="5.140625" style="103" customWidth="1"/>
    <col min="8706" max="8706" width="62.140625" style="103" bestFit="1" customWidth="1"/>
    <col min="8707" max="8707" width="18.28515625" style="103" bestFit="1" customWidth="1"/>
    <col min="8708" max="8711" width="0" style="103" hidden="1" customWidth="1"/>
    <col min="8712" max="8960" width="11.42578125" style="103"/>
    <col min="8961" max="8961" width="5.140625" style="103" customWidth="1"/>
    <col min="8962" max="8962" width="62.140625" style="103" bestFit="1" customWidth="1"/>
    <col min="8963" max="8963" width="18.28515625" style="103" bestFit="1" customWidth="1"/>
    <col min="8964" max="8967" width="0" style="103" hidden="1" customWidth="1"/>
    <col min="8968" max="9216" width="11.42578125" style="103"/>
    <col min="9217" max="9217" width="5.140625" style="103" customWidth="1"/>
    <col min="9218" max="9218" width="62.140625" style="103" bestFit="1" customWidth="1"/>
    <col min="9219" max="9219" width="18.28515625" style="103" bestFit="1" customWidth="1"/>
    <col min="9220" max="9223" width="0" style="103" hidden="1" customWidth="1"/>
    <col min="9224" max="9472" width="11.42578125" style="103"/>
    <col min="9473" max="9473" width="5.140625" style="103" customWidth="1"/>
    <col min="9474" max="9474" width="62.140625" style="103" bestFit="1" customWidth="1"/>
    <col min="9475" max="9475" width="18.28515625" style="103" bestFit="1" customWidth="1"/>
    <col min="9476" max="9479" width="0" style="103" hidden="1" customWidth="1"/>
    <col min="9480" max="9728" width="11.42578125" style="103"/>
    <col min="9729" max="9729" width="5.140625" style="103" customWidth="1"/>
    <col min="9730" max="9730" width="62.140625" style="103" bestFit="1" customWidth="1"/>
    <col min="9731" max="9731" width="18.28515625" style="103" bestFit="1" customWidth="1"/>
    <col min="9732" max="9735" width="0" style="103" hidden="1" customWidth="1"/>
    <col min="9736" max="9984" width="11.42578125" style="103"/>
    <col min="9985" max="9985" width="5.140625" style="103" customWidth="1"/>
    <col min="9986" max="9986" width="62.140625" style="103" bestFit="1" customWidth="1"/>
    <col min="9987" max="9987" width="18.28515625" style="103" bestFit="1" customWidth="1"/>
    <col min="9988" max="9991" width="0" style="103" hidden="1" customWidth="1"/>
    <col min="9992" max="10240" width="11.42578125" style="103"/>
    <col min="10241" max="10241" width="5.140625" style="103" customWidth="1"/>
    <col min="10242" max="10242" width="62.140625" style="103" bestFit="1" customWidth="1"/>
    <col min="10243" max="10243" width="18.28515625" style="103" bestFit="1" customWidth="1"/>
    <col min="10244" max="10247" width="0" style="103" hidden="1" customWidth="1"/>
    <col min="10248" max="10496" width="11.42578125" style="103"/>
    <col min="10497" max="10497" width="5.140625" style="103" customWidth="1"/>
    <col min="10498" max="10498" width="62.140625" style="103" bestFit="1" customWidth="1"/>
    <col min="10499" max="10499" width="18.28515625" style="103" bestFit="1" customWidth="1"/>
    <col min="10500" max="10503" width="0" style="103" hidden="1" customWidth="1"/>
    <col min="10504" max="10752" width="11.42578125" style="103"/>
    <col min="10753" max="10753" width="5.140625" style="103" customWidth="1"/>
    <col min="10754" max="10754" width="62.140625" style="103" bestFit="1" customWidth="1"/>
    <col min="10755" max="10755" width="18.28515625" style="103" bestFit="1" customWidth="1"/>
    <col min="10756" max="10759" width="0" style="103" hidden="1" customWidth="1"/>
    <col min="10760" max="11008" width="11.42578125" style="103"/>
    <col min="11009" max="11009" width="5.140625" style="103" customWidth="1"/>
    <col min="11010" max="11010" width="62.140625" style="103" bestFit="1" customWidth="1"/>
    <col min="11011" max="11011" width="18.28515625" style="103" bestFit="1" customWidth="1"/>
    <col min="11012" max="11015" width="0" style="103" hidden="1" customWidth="1"/>
    <col min="11016" max="11264" width="11.42578125" style="103"/>
    <col min="11265" max="11265" width="5.140625" style="103" customWidth="1"/>
    <col min="11266" max="11266" width="62.140625" style="103" bestFit="1" customWidth="1"/>
    <col min="11267" max="11267" width="18.28515625" style="103" bestFit="1" customWidth="1"/>
    <col min="11268" max="11271" width="0" style="103" hidden="1" customWidth="1"/>
    <col min="11272" max="11520" width="11.42578125" style="103"/>
    <col min="11521" max="11521" width="5.140625" style="103" customWidth="1"/>
    <col min="11522" max="11522" width="62.140625" style="103" bestFit="1" customWidth="1"/>
    <col min="11523" max="11523" width="18.28515625" style="103" bestFit="1" customWidth="1"/>
    <col min="11524" max="11527" width="0" style="103" hidden="1" customWidth="1"/>
    <col min="11528" max="11776" width="11.42578125" style="103"/>
    <col min="11777" max="11777" width="5.140625" style="103" customWidth="1"/>
    <col min="11778" max="11778" width="62.140625" style="103" bestFit="1" customWidth="1"/>
    <col min="11779" max="11779" width="18.28515625" style="103" bestFit="1" customWidth="1"/>
    <col min="11780" max="11783" width="0" style="103" hidden="1" customWidth="1"/>
    <col min="11784" max="12032" width="11.42578125" style="103"/>
    <col min="12033" max="12033" width="5.140625" style="103" customWidth="1"/>
    <col min="12034" max="12034" width="62.140625" style="103" bestFit="1" customWidth="1"/>
    <col min="12035" max="12035" width="18.28515625" style="103" bestFit="1" customWidth="1"/>
    <col min="12036" max="12039" width="0" style="103" hidden="1" customWidth="1"/>
    <col min="12040" max="12288" width="11.42578125" style="103"/>
    <col min="12289" max="12289" width="5.140625" style="103" customWidth="1"/>
    <col min="12290" max="12290" width="62.140625" style="103" bestFit="1" customWidth="1"/>
    <col min="12291" max="12291" width="18.28515625" style="103" bestFit="1" customWidth="1"/>
    <col min="12292" max="12295" width="0" style="103" hidden="1" customWidth="1"/>
    <col min="12296" max="12544" width="11.42578125" style="103"/>
    <col min="12545" max="12545" width="5.140625" style="103" customWidth="1"/>
    <col min="12546" max="12546" width="62.140625" style="103" bestFit="1" customWidth="1"/>
    <col min="12547" max="12547" width="18.28515625" style="103" bestFit="1" customWidth="1"/>
    <col min="12548" max="12551" width="0" style="103" hidden="1" customWidth="1"/>
    <col min="12552" max="12800" width="11.42578125" style="103"/>
    <col min="12801" max="12801" width="5.140625" style="103" customWidth="1"/>
    <col min="12802" max="12802" width="62.140625" style="103" bestFit="1" customWidth="1"/>
    <col min="12803" max="12803" width="18.28515625" style="103" bestFit="1" customWidth="1"/>
    <col min="12804" max="12807" width="0" style="103" hidden="1" customWidth="1"/>
    <col min="12808" max="13056" width="11.42578125" style="103"/>
    <col min="13057" max="13057" width="5.140625" style="103" customWidth="1"/>
    <col min="13058" max="13058" width="62.140625" style="103" bestFit="1" customWidth="1"/>
    <col min="13059" max="13059" width="18.28515625" style="103" bestFit="1" customWidth="1"/>
    <col min="13060" max="13063" width="0" style="103" hidden="1" customWidth="1"/>
    <col min="13064" max="13312" width="11.42578125" style="103"/>
    <col min="13313" max="13313" width="5.140625" style="103" customWidth="1"/>
    <col min="13314" max="13314" width="62.140625" style="103" bestFit="1" customWidth="1"/>
    <col min="13315" max="13315" width="18.28515625" style="103" bestFit="1" customWidth="1"/>
    <col min="13316" max="13319" width="0" style="103" hidden="1" customWidth="1"/>
    <col min="13320" max="13568" width="11.42578125" style="103"/>
    <col min="13569" max="13569" width="5.140625" style="103" customWidth="1"/>
    <col min="13570" max="13570" width="62.140625" style="103" bestFit="1" customWidth="1"/>
    <col min="13571" max="13571" width="18.28515625" style="103" bestFit="1" customWidth="1"/>
    <col min="13572" max="13575" width="0" style="103" hidden="1" customWidth="1"/>
    <col min="13576" max="13824" width="11.42578125" style="103"/>
    <col min="13825" max="13825" width="5.140625" style="103" customWidth="1"/>
    <col min="13826" max="13826" width="62.140625" style="103" bestFit="1" customWidth="1"/>
    <col min="13827" max="13827" width="18.28515625" style="103" bestFit="1" customWidth="1"/>
    <col min="13828" max="13831" width="0" style="103" hidden="1" customWidth="1"/>
    <col min="13832" max="14080" width="11.42578125" style="103"/>
    <col min="14081" max="14081" width="5.140625" style="103" customWidth="1"/>
    <col min="14082" max="14082" width="62.140625" style="103" bestFit="1" customWidth="1"/>
    <col min="14083" max="14083" width="18.28515625" style="103" bestFit="1" customWidth="1"/>
    <col min="14084" max="14087" width="0" style="103" hidden="1" customWidth="1"/>
    <col min="14088" max="14336" width="11.42578125" style="103"/>
    <col min="14337" max="14337" width="5.140625" style="103" customWidth="1"/>
    <col min="14338" max="14338" width="62.140625" style="103" bestFit="1" customWidth="1"/>
    <col min="14339" max="14339" width="18.28515625" style="103" bestFit="1" customWidth="1"/>
    <col min="14340" max="14343" width="0" style="103" hidden="1" customWidth="1"/>
    <col min="14344" max="14592" width="11.42578125" style="103"/>
    <col min="14593" max="14593" width="5.140625" style="103" customWidth="1"/>
    <col min="14594" max="14594" width="62.140625" style="103" bestFit="1" customWidth="1"/>
    <col min="14595" max="14595" width="18.28515625" style="103" bestFit="1" customWidth="1"/>
    <col min="14596" max="14599" width="0" style="103" hidden="1" customWidth="1"/>
    <col min="14600" max="14848" width="11.42578125" style="103"/>
    <col min="14849" max="14849" width="5.140625" style="103" customWidth="1"/>
    <col min="14850" max="14850" width="62.140625" style="103" bestFit="1" customWidth="1"/>
    <col min="14851" max="14851" width="18.28515625" style="103" bestFit="1" customWidth="1"/>
    <col min="14852" max="14855" width="0" style="103" hidden="1" customWidth="1"/>
    <col min="14856" max="15104" width="11.42578125" style="103"/>
    <col min="15105" max="15105" width="5.140625" style="103" customWidth="1"/>
    <col min="15106" max="15106" width="62.140625" style="103" bestFit="1" customWidth="1"/>
    <col min="15107" max="15107" width="18.28515625" style="103" bestFit="1" customWidth="1"/>
    <col min="15108" max="15111" width="0" style="103" hidden="1" customWidth="1"/>
    <col min="15112" max="15360" width="11.42578125" style="103"/>
    <col min="15361" max="15361" width="5.140625" style="103" customWidth="1"/>
    <col min="15362" max="15362" width="62.140625" style="103" bestFit="1" customWidth="1"/>
    <col min="15363" max="15363" width="18.28515625" style="103" bestFit="1" customWidth="1"/>
    <col min="15364" max="15367" width="0" style="103" hidden="1" customWidth="1"/>
    <col min="15368" max="15616" width="11.42578125" style="103"/>
    <col min="15617" max="15617" width="5.140625" style="103" customWidth="1"/>
    <col min="15618" max="15618" width="62.140625" style="103" bestFit="1" customWidth="1"/>
    <col min="15619" max="15619" width="18.28515625" style="103" bestFit="1" customWidth="1"/>
    <col min="15620" max="15623" width="0" style="103" hidden="1" customWidth="1"/>
    <col min="15624" max="15872" width="11.42578125" style="103"/>
    <col min="15873" max="15873" width="5.140625" style="103" customWidth="1"/>
    <col min="15874" max="15874" width="62.140625" style="103" bestFit="1" customWidth="1"/>
    <col min="15875" max="15875" width="18.28515625" style="103" bestFit="1" customWidth="1"/>
    <col min="15876" max="15879" width="0" style="103" hidden="1" customWidth="1"/>
    <col min="15880" max="16128" width="11.42578125" style="103"/>
    <col min="16129" max="16129" width="5.140625" style="103" customWidth="1"/>
    <col min="16130" max="16130" width="62.140625" style="103" bestFit="1" customWidth="1"/>
    <col min="16131" max="16131" width="18.28515625" style="103" bestFit="1" customWidth="1"/>
    <col min="16132" max="16135" width="0" style="103" hidden="1" customWidth="1"/>
    <col min="16136" max="16384" width="11.42578125" style="103"/>
  </cols>
  <sheetData>
    <row r="1" spans="1:7" s="153" customFormat="1" ht="15" x14ac:dyDescent="0.3">
      <c r="A1" s="393" t="s">
        <v>1</v>
      </c>
      <c r="B1" s="393"/>
      <c r="C1" s="393"/>
      <c r="D1" s="393"/>
      <c r="E1" s="393"/>
      <c r="F1" s="393"/>
      <c r="G1" s="393"/>
    </row>
    <row r="2" spans="1:7" s="153" customFormat="1" ht="15" x14ac:dyDescent="0.3">
      <c r="A2" s="393" t="s">
        <v>121</v>
      </c>
      <c r="B2" s="393"/>
      <c r="C2" s="393"/>
      <c r="D2" s="393"/>
      <c r="E2" s="393"/>
      <c r="F2" s="393"/>
      <c r="G2" s="393"/>
    </row>
    <row r="3" spans="1:7" s="153" customFormat="1" ht="15" x14ac:dyDescent="0.3">
      <c r="A3" s="394" t="s">
        <v>209</v>
      </c>
      <c r="B3" s="394"/>
      <c r="C3" s="394"/>
      <c r="D3" s="394"/>
      <c r="E3" s="394"/>
      <c r="F3" s="394"/>
      <c r="G3" s="394"/>
    </row>
    <row r="4" spans="1:7" s="153" customFormat="1" ht="60" x14ac:dyDescent="0.2">
      <c r="A4" s="395"/>
      <c r="B4" s="395"/>
      <c r="C4" s="293" t="s">
        <v>188</v>
      </c>
      <c r="D4" s="230" t="s">
        <v>129</v>
      </c>
      <c r="E4" s="230" t="s">
        <v>200</v>
      </c>
      <c r="F4" s="230" t="s">
        <v>146</v>
      </c>
      <c r="G4" s="230" t="s">
        <v>185</v>
      </c>
    </row>
    <row r="5" spans="1:7" s="153" customFormat="1" ht="15.75" x14ac:dyDescent="0.25">
      <c r="A5" s="238"/>
      <c r="B5" s="238" t="s">
        <v>122</v>
      </c>
      <c r="C5" s="237">
        <v>15000000</v>
      </c>
      <c r="D5" s="237">
        <v>0</v>
      </c>
      <c r="E5" s="237">
        <f>+C5+D5</f>
        <v>15000000</v>
      </c>
      <c r="F5" s="237">
        <v>0</v>
      </c>
      <c r="G5" s="237">
        <f>+E5-F5</f>
        <v>15000000</v>
      </c>
    </row>
    <row r="6" spans="1:7" s="153" customFormat="1" ht="17.25" thickBot="1" x14ac:dyDescent="0.35">
      <c r="A6" s="236"/>
      <c r="B6" s="235" t="s">
        <v>123</v>
      </c>
      <c r="C6" s="220">
        <f>SUM(C5)</f>
        <v>15000000</v>
      </c>
      <c r="D6" s="220">
        <f>SUM(D5)</f>
        <v>0</v>
      </c>
      <c r="E6" s="220">
        <f>SUM(E5)</f>
        <v>15000000</v>
      </c>
      <c r="F6" s="220">
        <f>SUM(F5)</f>
        <v>0</v>
      </c>
      <c r="G6" s="220">
        <f>SUM(G5)</f>
        <v>15000000</v>
      </c>
    </row>
    <row r="7" spans="1:7" s="153" customFormat="1" ht="16.5" x14ac:dyDescent="0.3">
      <c r="A7" s="234"/>
      <c r="B7" s="233"/>
      <c r="C7" s="232"/>
      <c r="D7" s="231"/>
      <c r="E7" s="231"/>
      <c r="F7" s="231"/>
      <c r="G7" s="231"/>
    </row>
    <row r="8" spans="1:7" s="153" customFormat="1" ht="45" x14ac:dyDescent="0.3">
      <c r="A8" s="396"/>
      <c r="B8" s="396"/>
      <c r="C8" s="293" t="str">
        <f>+C4</f>
        <v>PRESUPUESTO 2023</v>
      </c>
      <c r="D8" s="230" t="s">
        <v>130</v>
      </c>
      <c r="E8" s="230" t="str">
        <f>+E4</f>
        <v>PRESUPUESTO AJUSTADO 2,023</v>
      </c>
      <c r="F8" s="230" t="str">
        <f>+F4</f>
        <v>EJECUTADO</v>
      </c>
      <c r="G8" s="230" t="s">
        <v>185</v>
      </c>
    </row>
    <row r="9" spans="1:7" s="153" customFormat="1" ht="15.75" x14ac:dyDescent="0.25">
      <c r="A9" s="229" t="s">
        <v>124</v>
      </c>
      <c r="B9" s="154" t="s">
        <v>186</v>
      </c>
      <c r="C9" s="161">
        <v>0</v>
      </c>
      <c r="D9" s="158"/>
      <c r="E9" s="128">
        <f>+C9+D9</f>
        <v>0</v>
      </c>
      <c r="F9" s="128"/>
      <c r="G9" s="128">
        <f>+E9-F9</f>
        <v>0</v>
      </c>
    </row>
    <row r="10" spans="1:7" s="153" customFormat="1" ht="16.5" x14ac:dyDescent="0.3">
      <c r="A10" s="224"/>
      <c r="B10" s="155" t="s">
        <v>125</v>
      </c>
      <c r="C10" s="156">
        <f>SUM(C9)</f>
        <v>0</v>
      </c>
      <c r="D10" s="159">
        <f>SUM(D9)</f>
        <v>0</v>
      </c>
      <c r="E10" s="129">
        <f>SUM(E9)</f>
        <v>0</v>
      </c>
      <c r="F10" s="156">
        <f>SUM(F9)</f>
        <v>0</v>
      </c>
      <c r="G10" s="156">
        <f>SUM(G9)</f>
        <v>0</v>
      </c>
    </row>
    <row r="11" spans="1:7" s="153" customFormat="1" ht="16.5" x14ac:dyDescent="0.3">
      <c r="A11" s="228"/>
      <c r="B11" s="155"/>
      <c r="C11" s="156"/>
      <c r="D11" s="157"/>
      <c r="E11" s="157"/>
      <c r="F11" s="157"/>
      <c r="G11" s="157"/>
    </row>
    <row r="12" spans="1:7" s="153" customFormat="1" ht="45" x14ac:dyDescent="0.25">
      <c r="A12" s="227"/>
      <c r="B12" s="227" t="s">
        <v>149</v>
      </c>
      <c r="C12" s="226" t="str">
        <f>+C8</f>
        <v>PRESUPUESTO 2023</v>
      </c>
      <c r="D12" s="225" t="s">
        <v>130</v>
      </c>
      <c r="E12" s="225" t="str">
        <f>+E8</f>
        <v>PRESUPUESTO AJUSTADO 2,023</v>
      </c>
      <c r="F12" s="225" t="str">
        <f>+F8</f>
        <v>EJECUTADO</v>
      </c>
      <c r="G12" s="225" t="s">
        <v>185</v>
      </c>
    </row>
    <row r="13" spans="1:7" s="153" customFormat="1" ht="15.75" x14ac:dyDescent="0.25">
      <c r="A13" s="224">
        <v>111</v>
      </c>
      <c r="B13" s="160" t="s">
        <v>15</v>
      </c>
      <c r="C13" s="161">
        <v>0</v>
      </c>
      <c r="D13" s="158"/>
      <c r="E13" s="161">
        <f t="shared" ref="E13:E38" si="0">+C13+D13</f>
        <v>0</v>
      </c>
      <c r="F13" s="161"/>
      <c r="G13" s="161">
        <f t="shared" ref="G13:G38" si="1">+E13-F13</f>
        <v>0</v>
      </c>
    </row>
    <row r="14" spans="1:7" s="153" customFormat="1" ht="15.75" x14ac:dyDescent="0.25">
      <c r="A14" s="224">
        <v>113</v>
      </c>
      <c r="B14" s="160" t="s">
        <v>16</v>
      </c>
      <c r="C14" s="161">
        <v>0</v>
      </c>
      <c r="D14" s="158"/>
      <c r="E14" s="161">
        <f t="shared" si="0"/>
        <v>0</v>
      </c>
      <c r="F14" s="161"/>
      <c r="G14" s="161">
        <f t="shared" si="1"/>
        <v>0</v>
      </c>
    </row>
    <row r="15" spans="1:7" s="153" customFormat="1" ht="15.75" x14ac:dyDescent="0.25">
      <c r="A15" s="224">
        <v>122</v>
      </c>
      <c r="B15" s="160" t="s">
        <v>17</v>
      </c>
      <c r="C15" s="161">
        <v>0</v>
      </c>
      <c r="D15" s="158"/>
      <c r="E15" s="161">
        <f t="shared" si="0"/>
        <v>0</v>
      </c>
      <c r="F15" s="161"/>
      <c r="G15" s="161">
        <f t="shared" si="1"/>
        <v>0</v>
      </c>
    </row>
    <row r="16" spans="1:7" s="153" customFormat="1" ht="15.75" x14ac:dyDescent="0.25">
      <c r="A16" s="224">
        <v>163</v>
      </c>
      <c r="B16" s="160" t="s">
        <v>18</v>
      </c>
      <c r="C16" s="161">
        <v>0</v>
      </c>
      <c r="D16" s="158"/>
      <c r="E16" s="161">
        <f t="shared" si="0"/>
        <v>0</v>
      </c>
      <c r="F16" s="161"/>
      <c r="G16" s="161">
        <f t="shared" si="1"/>
        <v>0</v>
      </c>
    </row>
    <row r="17" spans="1:7" s="153" customFormat="1" ht="15.75" x14ac:dyDescent="0.25">
      <c r="A17" s="224">
        <v>168</v>
      </c>
      <c r="B17" s="160" t="s">
        <v>184</v>
      </c>
      <c r="C17" s="161">
        <v>0</v>
      </c>
      <c r="D17" s="158"/>
      <c r="E17" s="161">
        <f t="shared" si="0"/>
        <v>0</v>
      </c>
      <c r="F17" s="161"/>
      <c r="G17" s="161">
        <f t="shared" si="1"/>
        <v>0</v>
      </c>
    </row>
    <row r="18" spans="1:7" s="153" customFormat="1" ht="15.75" x14ac:dyDescent="0.25">
      <c r="A18" s="224">
        <v>169</v>
      </c>
      <c r="B18" s="160" t="s">
        <v>126</v>
      </c>
      <c r="C18" s="161">
        <v>0</v>
      </c>
      <c r="D18" s="158"/>
      <c r="E18" s="161">
        <f t="shared" si="0"/>
        <v>0</v>
      </c>
      <c r="F18" s="161"/>
      <c r="G18" s="161">
        <f t="shared" si="1"/>
        <v>0</v>
      </c>
    </row>
    <row r="19" spans="1:7" s="153" customFormat="1" ht="15.75" x14ac:dyDescent="0.25">
      <c r="A19" s="224">
        <v>171</v>
      </c>
      <c r="B19" s="160" t="s">
        <v>183</v>
      </c>
      <c r="C19" s="161">
        <v>0</v>
      </c>
      <c r="D19" s="158"/>
      <c r="E19" s="161">
        <f t="shared" si="0"/>
        <v>0</v>
      </c>
      <c r="F19" s="161"/>
      <c r="G19" s="161">
        <f t="shared" si="1"/>
        <v>0</v>
      </c>
    </row>
    <row r="20" spans="1:7" s="153" customFormat="1" ht="15.75" x14ac:dyDescent="0.25">
      <c r="A20" s="224">
        <v>174</v>
      </c>
      <c r="B20" s="160" t="s">
        <v>19</v>
      </c>
      <c r="C20" s="161">
        <v>0</v>
      </c>
      <c r="D20" s="158"/>
      <c r="E20" s="161">
        <f t="shared" si="0"/>
        <v>0</v>
      </c>
      <c r="F20" s="161"/>
      <c r="G20" s="161">
        <f t="shared" si="1"/>
        <v>0</v>
      </c>
    </row>
    <row r="21" spans="1:7" s="153" customFormat="1" ht="15.75" x14ac:dyDescent="0.25">
      <c r="A21" s="224">
        <v>182</v>
      </c>
      <c r="B21" s="160" t="s">
        <v>20</v>
      </c>
      <c r="C21" s="161">
        <v>0</v>
      </c>
      <c r="D21" s="158"/>
      <c r="E21" s="161">
        <f t="shared" si="0"/>
        <v>0</v>
      </c>
      <c r="F21" s="161"/>
      <c r="G21" s="161">
        <f t="shared" si="1"/>
        <v>0</v>
      </c>
    </row>
    <row r="22" spans="1:7" s="153" customFormat="1" ht="15.75" x14ac:dyDescent="0.25">
      <c r="A22" s="224">
        <v>197</v>
      </c>
      <c r="B22" s="160" t="s">
        <v>21</v>
      </c>
      <c r="C22" s="161">
        <v>0</v>
      </c>
      <c r="D22" s="158"/>
      <c r="E22" s="161">
        <f t="shared" si="0"/>
        <v>0</v>
      </c>
      <c r="F22" s="161"/>
      <c r="G22" s="161">
        <f t="shared" si="1"/>
        <v>0</v>
      </c>
    </row>
    <row r="23" spans="1:7" s="153" customFormat="1" ht="15.75" x14ac:dyDescent="0.25">
      <c r="A23" s="224">
        <v>199</v>
      </c>
      <c r="B23" s="160" t="s">
        <v>22</v>
      </c>
      <c r="C23" s="161">
        <v>0</v>
      </c>
      <c r="D23" s="158"/>
      <c r="E23" s="161">
        <f t="shared" si="0"/>
        <v>0</v>
      </c>
      <c r="F23" s="161"/>
      <c r="G23" s="161">
        <f t="shared" si="1"/>
        <v>0</v>
      </c>
    </row>
    <row r="24" spans="1:7" s="153" customFormat="1" ht="15.75" x14ac:dyDescent="0.25">
      <c r="A24" s="224">
        <v>211</v>
      </c>
      <c r="B24" s="160" t="s">
        <v>25</v>
      </c>
      <c r="C24" s="161">
        <v>0</v>
      </c>
      <c r="D24" s="158"/>
      <c r="E24" s="161">
        <f t="shared" si="0"/>
        <v>0</v>
      </c>
      <c r="F24" s="161"/>
      <c r="G24" s="161">
        <f t="shared" si="1"/>
        <v>0</v>
      </c>
    </row>
    <row r="25" spans="1:7" s="153" customFormat="1" ht="15.75" x14ac:dyDescent="0.25">
      <c r="A25" s="224">
        <v>232</v>
      </c>
      <c r="B25" s="160" t="s">
        <v>26</v>
      </c>
      <c r="C25" s="161">
        <v>0</v>
      </c>
      <c r="D25" s="158"/>
      <c r="E25" s="161">
        <f t="shared" si="0"/>
        <v>0</v>
      </c>
      <c r="F25" s="161"/>
      <c r="G25" s="161">
        <f t="shared" si="1"/>
        <v>0</v>
      </c>
    </row>
    <row r="26" spans="1:7" s="153" customFormat="1" ht="15.75" x14ac:dyDescent="0.25">
      <c r="A26" s="224">
        <v>261</v>
      </c>
      <c r="B26" s="160" t="s">
        <v>27</v>
      </c>
      <c r="C26" s="161">
        <v>0</v>
      </c>
      <c r="D26" s="158"/>
      <c r="E26" s="161">
        <f t="shared" si="0"/>
        <v>0</v>
      </c>
      <c r="F26" s="161"/>
      <c r="G26" s="161">
        <f t="shared" si="1"/>
        <v>0</v>
      </c>
    </row>
    <row r="27" spans="1:7" s="153" customFormat="1" ht="15.75" x14ac:dyDescent="0.25">
      <c r="A27" s="224">
        <v>262</v>
      </c>
      <c r="B27" s="160" t="s">
        <v>28</v>
      </c>
      <c r="C27" s="161">
        <v>0</v>
      </c>
      <c r="D27" s="158"/>
      <c r="E27" s="161">
        <f t="shared" si="0"/>
        <v>0</v>
      </c>
      <c r="F27" s="161"/>
      <c r="G27" s="161">
        <f t="shared" si="1"/>
        <v>0</v>
      </c>
    </row>
    <row r="28" spans="1:7" s="153" customFormat="1" ht="15.75" x14ac:dyDescent="0.25">
      <c r="A28" s="224">
        <v>266</v>
      </c>
      <c r="B28" s="160" t="s">
        <v>29</v>
      </c>
      <c r="C28" s="161">
        <v>0</v>
      </c>
      <c r="D28" s="158"/>
      <c r="E28" s="161">
        <f t="shared" si="0"/>
        <v>0</v>
      </c>
      <c r="F28" s="161"/>
      <c r="G28" s="161">
        <f t="shared" si="1"/>
        <v>0</v>
      </c>
    </row>
    <row r="29" spans="1:7" s="153" customFormat="1" ht="15.75" x14ac:dyDescent="0.25">
      <c r="A29" s="224">
        <v>267</v>
      </c>
      <c r="B29" s="160" t="s">
        <v>30</v>
      </c>
      <c r="C29" s="161">
        <v>0</v>
      </c>
      <c r="D29" s="158"/>
      <c r="E29" s="161">
        <f t="shared" si="0"/>
        <v>0</v>
      </c>
      <c r="F29" s="161"/>
      <c r="G29" s="161">
        <f t="shared" si="1"/>
        <v>0</v>
      </c>
    </row>
    <row r="30" spans="1:7" s="153" customFormat="1" ht="15.75" x14ac:dyDescent="0.25">
      <c r="A30" s="224">
        <v>268</v>
      </c>
      <c r="B30" s="160" t="s">
        <v>31</v>
      </c>
      <c r="C30" s="161">
        <v>0</v>
      </c>
      <c r="D30" s="158"/>
      <c r="E30" s="161">
        <f t="shared" si="0"/>
        <v>0</v>
      </c>
      <c r="F30" s="161"/>
      <c r="G30" s="161">
        <f t="shared" si="1"/>
        <v>0</v>
      </c>
    </row>
    <row r="31" spans="1:7" s="153" customFormat="1" ht="15.75" x14ac:dyDescent="0.25">
      <c r="A31" s="224">
        <v>269</v>
      </c>
      <c r="B31" s="163" t="s">
        <v>32</v>
      </c>
      <c r="C31" s="161">
        <v>0</v>
      </c>
      <c r="D31" s="158"/>
      <c r="E31" s="161">
        <f t="shared" si="0"/>
        <v>0</v>
      </c>
      <c r="F31" s="161"/>
      <c r="G31" s="161">
        <f t="shared" si="1"/>
        <v>0</v>
      </c>
    </row>
    <row r="32" spans="1:7" s="153" customFormat="1" ht="15.75" x14ac:dyDescent="0.25">
      <c r="A32" s="224">
        <v>289</v>
      </c>
      <c r="B32" s="160" t="s">
        <v>33</v>
      </c>
      <c r="C32" s="161">
        <v>0</v>
      </c>
      <c r="D32" s="158"/>
      <c r="E32" s="161">
        <f t="shared" si="0"/>
        <v>0</v>
      </c>
      <c r="F32" s="161"/>
      <c r="G32" s="161">
        <f t="shared" si="1"/>
        <v>0</v>
      </c>
    </row>
    <row r="33" spans="1:7" s="153" customFormat="1" ht="15.75" x14ac:dyDescent="0.25">
      <c r="A33" s="224">
        <v>292</v>
      </c>
      <c r="B33" s="160" t="s">
        <v>34</v>
      </c>
      <c r="C33" s="161">
        <v>0</v>
      </c>
      <c r="D33" s="158"/>
      <c r="E33" s="161">
        <f t="shared" si="0"/>
        <v>0</v>
      </c>
      <c r="F33" s="161"/>
      <c r="G33" s="161">
        <f t="shared" si="1"/>
        <v>0</v>
      </c>
    </row>
    <row r="34" spans="1:7" s="153" customFormat="1" ht="15.75" x14ac:dyDescent="0.25">
      <c r="A34" s="224">
        <v>295</v>
      </c>
      <c r="B34" s="160" t="s">
        <v>35</v>
      </c>
      <c r="C34" s="161">
        <v>0</v>
      </c>
      <c r="D34" s="158"/>
      <c r="E34" s="161">
        <f t="shared" si="0"/>
        <v>0</v>
      </c>
      <c r="F34" s="161"/>
      <c r="G34" s="161">
        <f t="shared" si="1"/>
        <v>0</v>
      </c>
    </row>
    <row r="35" spans="1:7" s="153" customFormat="1" ht="15.75" x14ac:dyDescent="0.25">
      <c r="A35" s="224">
        <v>297</v>
      </c>
      <c r="B35" s="160" t="s">
        <v>36</v>
      </c>
      <c r="C35" s="161">
        <v>0</v>
      </c>
      <c r="D35" s="158"/>
      <c r="E35" s="161">
        <f t="shared" si="0"/>
        <v>0</v>
      </c>
      <c r="F35" s="161"/>
      <c r="G35" s="161">
        <f t="shared" si="1"/>
        <v>0</v>
      </c>
    </row>
    <row r="36" spans="1:7" s="153" customFormat="1" ht="15.75" x14ac:dyDescent="0.25">
      <c r="A36" s="224">
        <v>298</v>
      </c>
      <c r="B36" s="160" t="s">
        <v>37</v>
      </c>
      <c r="C36" s="161">
        <v>0</v>
      </c>
      <c r="D36" s="158"/>
      <c r="E36" s="161">
        <f t="shared" si="0"/>
        <v>0</v>
      </c>
      <c r="F36" s="161"/>
      <c r="G36" s="161">
        <f t="shared" si="1"/>
        <v>0</v>
      </c>
    </row>
    <row r="37" spans="1:7" s="153" customFormat="1" ht="15.75" x14ac:dyDescent="0.25">
      <c r="A37" s="224">
        <v>299</v>
      </c>
      <c r="B37" s="160" t="s">
        <v>38</v>
      </c>
      <c r="C37" s="161">
        <v>0</v>
      </c>
      <c r="D37" s="158"/>
      <c r="E37" s="161">
        <f t="shared" si="0"/>
        <v>0</v>
      </c>
      <c r="F37" s="161"/>
      <c r="G37" s="161">
        <f t="shared" si="1"/>
        <v>0</v>
      </c>
    </row>
    <row r="38" spans="1:7" s="153" customFormat="1" ht="15.75" x14ac:dyDescent="0.25">
      <c r="A38" s="224">
        <v>323</v>
      </c>
      <c r="B38" s="160" t="s">
        <v>141</v>
      </c>
      <c r="C38" s="158">
        <v>15000000</v>
      </c>
      <c r="D38" s="158"/>
      <c r="E38" s="161">
        <f t="shared" si="0"/>
        <v>15000000</v>
      </c>
      <c r="F38" s="161"/>
      <c r="G38" s="161">
        <f t="shared" si="1"/>
        <v>15000000</v>
      </c>
    </row>
    <row r="39" spans="1:7" s="153" customFormat="1" ht="17.25" thickBot="1" x14ac:dyDescent="0.35">
      <c r="A39" s="223"/>
      <c r="B39" s="222" t="s">
        <v>39</v>
      </c>
      <c r="C39" s="221">
        <f>SUM(C13:C38)</f>
        <v>15000000</v>
      </c>
      <c r="D39" s="220">
        <f>SUM(D13:D38)</f>
        <v>0</v>
      </c>
      <c r="E39" s="220">
        <f>SUM(E13:E38)</f>
        <v>15000000</v>
      </c>
      <c r="F39" s="220">
        <f>SUM(F13:F38)</f>
        <v>0</v>
      </c>
      <c r="G39" s="220">
        <f>SUM(G13:G38)</f>
        <v>15000000</v>
      </c>
    </row>
    <row r="40" spans="1:7" s="153" customFormat="1" ht="16.5" x14ac:dyDescent="0.3">
      <c r="A40" s="154"/>
      <c r="B40" s="155" t="s">
        <v>127</v>
      </c>
      <c r="C40" s="129">
        <f>+C39+C10</f>
        <v>15000000</v>
      </c>
      <c r="D40" s="129">
        <f>+D39+D10</f>
        <v>0</v>
      </c>
      <c r="E40" s="129">
        <f>+E39+E10</f>
        <v>15000000</v>
      </c>
      <c r="F40" s="129">
        <f>+F39+F10</f>
        <v>0</v>
      </c>
      <c r="G40" s="129">
        <f>+G39+G10</f>
        <v>15000000</v>
      </c>
    </row>
    <row r="41" spans="1:7" s="153" customFormat="1" ht="16.5" x14ac:dyDescent="0.3">
      <c r="A41" s="164"/>
      <c r="B41" s="165"/>
      <c r="C41" s="166"/>
    </row>
    <row r="42" spans="1:7" s="153" customFormat="1" x14ac:dyDescent="0.25">
      <c r="A42" s="219" t="s">
        <v>182</v>
      </c>
      <c r="C42" s="169"/>
    </row>
    <row r="43" spans="1:7" s="153" customFormat="1" x14ac:dyDescent="0.25">
      <c r="A43" s="219" t="s">
        <v>181</v>
      </c>
      <c r="C43" s="169"/>
    </row>
    <row r="44" spans="1:7" s="153" customFormat="1" x14ac:dyDescent="0.25">
      <c r="A44" s="167"/>
      <c r="C44" s="168"/>
    </row>
    <row r="45" spans="1:7" s="153" customFormat="1" ht="13.5" customHeight="1" x14ac:dyDescent="0.2">
      <c r="A45" s="392" t="s">
        <v>128</v>
      </c>
      <c r="B45" s="392"/>
      <c r="C45" s="392"/>
      <c r="D45" s="392"/>
      <c r="E45" s="392"/>
    </row>
    <row r="46" spans="1:7" s="153" customFormat="1" ht="18.75" customHeight="1" x14ac:dyDescent="0.2">
      <c r="A46" s="392" t="s">
        <v>77</v>
      </c>
      <c r="B46" s="392"/>
      <c r="C46" s="392"/>
      <c r="D46" s="392"/>
      <c r="E46" s="392"/>
    </row>
    <row r="47" spans="1:7" s="153" customFormat="1" ht="18.75" customHeight="1" x14ac:dyDescent="0.2">
      <c r="A47" s="392" t="s">
        <v>78</v>
      </c>
      <c r="B47" s="392"/>
      <c r="C47" s="392"/>
      <c r="D47" s="392"/>
      <c r="E47" s="392"/>
    </row>
    <row r="48" spans="1:7" s="153" customFormat="1" x14ac:dyDescent="0.25">
      <c r="A48" s="167"/>
      <c r="C48" s="169"/>
    </row>
    <row r="49" spans="1:3" s="153" customFormat="1" x14ac:dyDescent="0.25">
      <c r="A49" s="167"/>
      <c r="C49" s="169"/>
    </row>
    <row r="50" spans="1:3" s="153" customFormat="1" x14ac:dyDescent="0.25">
      <c r="A50" s="167"/>
      <c r="C50" s="169"/>
    </row>
    <row r="51" spans="1:3" s="153" customFormat="1" x14ac:dyDescent="0.25">
      <c r="A51" s="167"/>
      <c r="C51" s="169"/>
    </row>
    <row r="52" spans="1:3" s="153" customFormat="1" x14ac:dyDescent="0.25">
      <c r="A52" s="167"/>
      <c r="C52" s="169"/>
    </row>
    <row r="53" spans="1:3" s="153" customFormat="1" x14ac:dyDescent="0.25">
      <c r="A53" s="167"/>
      <c r="C53" s="169"/>
    </row>
    <row r="54" spans="1:3" s="153" customFormat="1" x14ac:dyDescent="0.25">
      <c r="A54" s="167"/>
      <c r="C54" s="169"/>
    </row>
    <row r="55" spans="1:3" s="153" customFormat="1" x14ac:dyDescent="0.25">
      <c r="A55" s="167"/>
      <c r="C55" s="169"/>
    </row>
    <row r="56" spans="1:3" s="153" customFormat="1" x14ac:dyDescent="0.25">
      <c r="A56" s="167"/>
      <c r="C56" s="169"/>
    </row>
    <row r="57" spans="1:3" s="153" customFormat="1" x14ac:dyDescent="0.25">
      <c r="A57" s="167"/>
      <c r="C57" s="169"/>
    </row>
    <row r="58" spans="1:3" s="153" customFormat="1" x14ac:dyDescent="0.25">
      <c r="A58" s="167"/>
      <c r="C58" s="169"/>
    </row>
    <row r="59" spans="1:3" s="153" customFormat="1" x14ac:dyDescent="0.25">
      <c r="A59" s="167"/>
      <c r="C59" s="169"/>
    </row>
    <row r="60" spans="1:3" s="153" customFormat="1" x14ac:dyDescent="0.25">
      <c r="A60" s="167"/>
      <c r="C60" s="169"/>
    </row>
    <row r="61" spans="1:3" s="153" customFormat="1" x14ac:dyDescent="0.25">
      <c r="A61" s="167"/>
      <c r="C61" s="169"/>
    </row>
    <row r="62" spans="1:3" s="153" customFormat="1" x14ac:dyDescent="0.25">
      <c r="A62" s="167"/>
      <c r="C62" s="169"/>
    </row>
    <row r="63" spans="1:3" s="153" customFormat="1" x14ac:dyDescent="0.25">
      <c r="A63" s="167"/>
      <c r="C63" s="169"/>
    </row>
    <row r="64" spans="1:3" s="153" customFormat="1" x14ac:dyDescent="0.25">
      <c r="A64" s="167"/>
      <c r="C64" s="169"/>
    </row>
    <row r="65" spans="1:3" s="153" customFormat="1" x14ac:dyDescent="0.25">
      <c r="A65" s="167"/>
      <c r="C65" s="169"/>
    </row>
    <row r="66" spans="1:3" s="153" customFormat="1" x14ac:dyDescent="0.25">
      <c r="A66" s="167"/>
      <c r="C66" s="169"/>
    </row>
    <row r="67" spans="1:3" s="153" customFormat="1" x14ac:dyDescent="0.25">
      <c r="A67" s="167"/>
      <c r="C67" s="169"/>
    </row>
    <row r="68" spans="1:3" s="153" customFormat="1" x14ac:dyDescent="0.25">
      <c r="A68" s="167"/>
      <c r="C68" s="169"/>
    </row>
    <row r="69" spans="1:3" s="153" customFormat="1" x14ac:dyDescent="0.25">
      <c r="A69" s="167"/>
      <c r="C69" s="169"/>
    </row>
    <row r="70" spans="1:3" s="153" customFormat="1" x14ac:dyDescent="0.25">
      <c r="A70" s="167"/>
      <c r="C70" s="169"/>
    </row>
    <row r="71" spans="1:3" s="153" customFormat="1" x14ac:dyDescent="0.25">
      <c r="A71" s="167"/>
      <c r="C71" s="169"/>
    </row>
    <row r="72" spans="1:3" s="153" customFormat="1" x14ac:dyDescent="0.25">
      <c r="A72" s="167"/>
      <c r="C72" s="169"/>
    </row>
    <row r="73" spans="1:3" x14ac:dyDescent="0.25">
      <c r="A73" s="167"/>
      <c r="B73" s="153"/>
      <c r="C73" s="169"/>
    </row>
    <row r="74" spans="1:3" x14ac:dyDescent="0.25">
      <c r="A74" s="167"/>
      <c r="B74" s="153"/>
      <c r="C74" s="169"/>
    </row>
    <row r="75" spans="1:3" x14ac:dyDescent="0.25">
      <c r="A75" s="167"/>
      <c r="B75" s="153"/>
      <c r="C75" s="169"/>
    </row>
    <row r="76" spans="1:3" x14ac:dyDescent="0.25">
      <c r="A76" s="167"/>
      <c r="B76" s="153"/>
      <c r="C76" s="169"/>
    </row>
    <row r="77" spans="1:3" x14ac:dyDescent="0.25">
      <c r="A77" s="167"/>
      <c r="B77" s="153"/>
      <c r="C77" s="169"/>
    </row>
    <row r="78" spans="1:3" x14ac:dyDescent="0.25">
      <c r="A78" s="167"/>
      <c r="B78" s="153"/>
      <c r="C78" s="169"/>
    </row>
    <row r="79" spans="1:3" x14ac:dyDescent="0.25">
      <c r="A79" s="167"/>
      <c r="B79" s="153"/>
      <c r="C79" s="169"/>
    </row>
    <row r="80" spans="1:3" x14ac:dyDescent="0.25">
      <c r="A80" s="167"/>
      <c r="B80" s="153"/>
      <c r="C80" s="169"/>
    </row>
    <row r="81" spans="1:3" x14ac:dyDescent="0.25">
      <c r="A81" s="167"/>
      <c r="B81" s="153"/>
      <c r="C81" s="169"/>
    </row>
    <row r="82" spans="1:3" x14ac:dyDescent="0.25">
      <c r="A82" s="167"/>
      <c r="B82" s="153"/>
      <c r="C82" s="169"/>
    </row>
    <row r="83" spans="1:3" x14ac:dyDescent="0.25">
      <c r="A83" s="167"/>
      <c r="B83" s="153"/>
      <c r="C83" s="169"/>
    </row>
    <row r="84" spans="1:3" x14ac:dyDescent="0.25">
      <c r="A84" s="167"/>
      <c r="B84" s="153"/>
      <c r="C84" s="169"/>
    </row>
    <row r="85" spans="1:3" x14ac:dyDescent="0.25">
      <c r="A85" s="167"/>
      <c r="B85" s="153"/>
      <c r="C85" s="169"/>
    </row>
    <row r="86" spans="1:3" x14ac:dyDescent="0.25">
      <c r="A86" s="167"/>
      <c r="B86" s="153"/>
      <c r="C86" s="169"/>
    </row>
  </sheetData>
  <mergeCells count="8">
    <mergeCell ref="A46:E46"/>
    <mergeCell ref="A47:E47"/>
    <mergeCell ref="A1:G1"/>
    <mergeCell ref="A2:G2"/>
    <mergeCell ref="A3:G3"/>
    <mergeCell ref="A4:B4"/>
    <mergeCell ref="A8:B8"/>
    <mergeCell ref="A45:E45"/>
  </mergeCells>
  <pageMargins left="1.01" right="0.11811023622047245" top="0.11811023622047245" bottom="0.11811023622047245" header="0.11811023622047245" footer="0.11811023622047245"/>
  <pageSetup scale="95" orientation="portrait" verticalDpi="30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workbookViewId="0">
      <selection activeCell="B18" sqref="B18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397" t="s">
        <v>190</v>
      </c>
      <c r="B1" s="397"/>
      <c r="C1" s="397"/>
      <c r="D1" s="397"/>
      <c r="E1" s="397"/>
      <c r="F1" s="397"/>
    </row>
    <row r="2" spans="1:6" x14ac:dyDescent="0.25">
      <c r="A2" s="398"/>
      <c r="B2" s="398"/>
      <c r="C2" s="398"/>
      <c r="D2" s="398"/>
      <c r="E2" s="398"/>
    </row>
    <row r="3" spans="1:6" x14ac:dyDescent="0.25">
      <c r="A3" s="105" t="s">
        <v>131</v>
      </c>
      <c r="B3" s="105" t="s">
        <v>132</v>
      </c>
      <c r="C3" s="105" t="s">
        <v>191</v>
      </c>
      <c r="D3" s="105" t="s">
        <v>192</v>
      </c>
      <c r="E3" s="105" t="s">
        <v>133</v>
      </c>
      <c r="F3" s="239" t="s">
        <v>193</v>
      </c>
    </row>
    <row r="4" spans="1:6" x14ac:dyDescent="0.25">
      <c r="A4" s="106" t="s">
        <v>6</v>
      </c>
      <c r="B4" s="107">
        <v>0</v>
      </c>
      <c r="C4" s="105"/>
      <c r="D4" s="105"/>
      <c r="E4" s="105"/>
      <c r="F4" s="240"/>
    </row>
    <row r="5" spans="1:6" x14ac:dyDescent="0.25">
      <c r="A5" s="106" t="s">
        <v>7</v>
      </c>
      <c r="B5" s="107">
        <v>0</v>
      </c>
      <c r="C5" s="105"/>
      <c r="D5" s="105"/>
      <c r="E5" s="105"/>
      <c r="F5" s="240"/>
    </row>
    <row r="6" spans="1:6" x14ac:dyDescent="0.25">
      <c r="A6" s="106" t="s">
        <v>8</v>
      </c>
      <c r="B6" s="107">
        <v>16000000</v>
      </c>
      <c r="C6" s="110">
        <v>44998</v>
      </c>
      <c r="D6" s="112">
        <v>261082</v>
      </c>
      <c r="E6" s="112">
        <v>2779817143</v>
      </c>
      <c r="F6" s="241">
        <v>3612</v>
      </c>
    </row>
    <row r="7" spans="1:6" x14ac:dyDescent="0.25">
      <c r="A7" s="106" t="s">
        <v>9</v>
      </c>
      <c r="B7" s="107">
        <v>3150000</v>
      </c>
      <c r="C7" s="110">
        <v>45029</v>
      </c>
      <c r="D7" s="112">
        <v>261084</v>
      </c>
      <c r="E7" s="112">
        <v>2794292440</v>
      </c>
      <c r="F7" s="241">
        <v>4848</v>
      </c>
    </row>
    <row r="8" spans="1:6" x14ac:dyDescent="0.25">
      <c r="A8" s="106" t="s">
        <v>41</v>
      </c>
      <c r="B8" s="107">
        <v>4850000</v>
      </c>
      <c r="C8" s="110">
        <v>45064</v>
      </c>
      <c r="D8" s="111">
        <v>261087</v>
      </c>
      <c r="E8" s="112">
        <v>2811297089</v>
      </c>
      <c r="F8" s="241">
        <v>5512</v>
      </c>
    </row>
    <row r="9" spans="1:6" x14ac:dyDescent="0.25">
      <c r="A9" s="106" t="s">
        <v>41</v>
      </c>
      <c r="B9" s="107">
        <v>5800000</v>
      </c>
      <c r="C9" s="110">
        <v>45064</v>
      </c>
      <c r="D9" s="111">
        <v>261088</v>
      </c>
      <c r="E9" s="112">
        <v>2811297090</v>
      </c>
      <c r="F9" s="241">
        <v>5513</v>
      </c>
    </row>
    <row r="10" spans="1:6" x14ac:dyDescent="0.25">
      <c r="A10" s="106" t="s">
        <v>41</v>
      </c>
      <c r="B10" s="107">
        <v>2200000</v>
      </c>
      <c r="C10" s="110">
        <v>45076</v>
      </c>
      <c r="D10" s="111">
        <v>261090</v>
      </c>
      <c r="E10" s="112">
        <v>2815517436</v>
      </c>
      <c r="F10" s="241">
        <v>5780</v>
      </c>
    </row>
    <row r="11" spans="1:6" x14ac:dyDescent="0.25">
      <c r="A11" s="106" t="s">
        <v>42</v>
      </c>
      <c r="B11" s="107">
        <v>8000000</v>
      </c>
      <c r="C11" s="110">
        <v>45091</v>
      </c>
      <c r="D11" s="111">
        <v>261091</v>
      </c>
      <c r="E11" s="112">
        <v>2823567140</v>
      </c>
      <c r="F11" s="241">
        <v>6232</v>
      </c>
    </row>
    <row r="12" spans="1:6" x14ac:dyDescent="0.25">
      <c r="A12" s="106" t="s">
        <v>43</v>
      </c>
      <c r="B12" s="107">
        <v>5904000</v>
      </c>
      <c r="C12" s="110">
        <v>45121</v>
      </c>
      <c r="D12" s="111">
        <v>261092</v>
      </c>
      <c r="E12" s="112">
        <v>2838541107</v>
      </c>
      <c r="F12" s="241">
        <v>7162</v>
      </c>
    </row>
    <row r="13" spans="1:6" x14ac:dyDescent="0.25">
      <c r="A13" s="106" t="s">
        <v>44</v>
      </c>
      <c r="B13" s="107">
        <v>2096000</v>
      </c>
      <c r="C13" s="110">
        <v>45160</v>
      </c>
      <c r="D13" s="111">
        <v>261093</v>
      </c>
      <c r="E13" s="112">
        <v>2857281501</v>
      </c>
      <c r="F13" s="241">
        <v>9047</v>
      </c>
    </row>
    <row r="14" spans="1:6" x14ac:dyDescent="0.25">
      <c r="A14" s="106" t="s">
        <v>44</v>
      </c>
      <c r="B14" s="107">
        <v>3912000</v>
      </c>
      <c r="C14" s="110">
        <v>45162</v>
      </c>
      <c r="D14" s="111">
        <v>261094</v>
      </c>
      <c r="E14" s="112">
        <v>2858261396</v>
      </c>
      <c r="F14" s="241">
        <v>9327</v>
      </c>
    </row>
    <row r="15" spans="1:6" x14ac:dyDescent="0.25">
      <c r="A15" s="106" t="s">
        <v>44</v>
      </c>
      <c r="B15" s="107">
        <v>2888000</v>
      </c>
      <c r="C15" s="110">
        <v>45166</v>
      </c>
      <c r="D15" s="111">
        <v>261095</v>
      </c>
      <c r="E15" s="112">
        <v>2859461475</v>
      </c>
      <c r="F15" s="241">
        <v>9734</v>
      </c>
    </row>
    <row r="16" spans="1:6" x14ac:dyDescent="0.25">
      <c r="A16" s="106" t="s">
        <v>45</v>
      </c>
      <c r="B16" s="107">
        <v>1200000</v>
      </c>
      <c r="C16" s="110">
        <v>45189</v>
      </c>
      <c r="D16" s="111">
        <v>261096</v>
      </c>
      <c r="E16" s="112">
        <v>2871260068</v>
      </c>
      <c r="F16" s="241">
        <v>10725</v>
      </c>
    </row>
    <row r="17" spans="1:6" x14ac:dyDescent="0.25">
      <c r="A17" s="106" t="s">
        <v>45</v>
      </c>
      <c r="B17" s="107">
        <v>4800000</v>
      </c>
      <c r="C17" s="110">
        <v>45189</v>
      </c>
      <c r="D17" s="111">
        <v>261097</v>
      </c>
      <c r="E17" s="112">
        <v>2871260069</v>
      </c>
      <c r="F17" s="241">
        <v>10757</v>
      </c>
    </row>
    <row r="18" spans="1:6" x14ac:dyDescent="0.25">
      <c r="A18" s="106" t="s">
        <v>45</v>
      </c>
      <c r="B18" s="107">
        <v>3200000</v>
      </c>
      <c r="C18" s="110">
        <v>45198</v>
      </c>
      <c r="D18" s="111">
        <v>261098</v>
      </c>
      <c r="E18" s="112">
        <v>2877384489</v>
      </c>
      <c r="F18" s="241">
        <v>11286</v>
      </c>
    </row>
    <row r="19" spans="1:6" ht="15.75" thickBot="1" x14ac:dyDescent="0.3">
      <c r="A19" s="242" t="s">
        <v>134</v>
      </c>
      <c r="B19" s="108">
        <f>SUM(B4:B18)</f>
        <v>64000000</v>
      </c>
      <c r="C19" s="243"/>
      <c r="D19" s="243"/>
      <c r="E19" s="243"/>
      <c r="F19" s="133"/>
    </row>
    <row r="20" spans="1:6" ht="15.75" thickTop="1" x14ac:dyDescent="0.25">
      <c r="B20" s="109"/>
      <c r="C20" s="109"/>
      <c r="D20" s="109"/>
      <c r="E20" s="109"/>
    </row>
    <row r="21" spans="1:6" x14ac:dyDescent="0.25">
      <c r="B21" s="109"/>
      <c r="C21" s="109"/>
      <c r="D21" s="109"/>
      <c r="E21" s="109"/>
    </row>
    <row r="22" spans="1:6" x14ac:dyDescent="0.25">
      <c r="B22" s="109"/>
      <c r="C22" s="109"/>
      <c r="D22" s="109"/>
      <c r="E22" s="109"/>
    </row>
    <row r="23" spans="1:6" x14ac:dyDescent="0.25">
      <c r="B23" s="109"/>
      <c r="C23" s="109"/>
      <c r="D23" s="109"/>
      <c r="E23" s="109"/>
    </row>
    <row r="24" spans="1:6" x14ac:dyDescent="0.25">
      <c r="B24" s="109"/>
      <c r="C24" s="109"/>
      <c r="D24" s="109"/>
      <c r="E24" s="109"/>
    </row>
    <row r="25" spans="1:6" x14ac:dyDescent="0.25">
      <c r="A25" s="362" t="s">
        <v>80</v>
      </c>
      <c r="B25" s="362"/>
      <c r="C25" s="362"/>
      <c r="D25" s="362"/>
      <c r="E25" s="362"/>
      <c r="F25" s="362"/>
    </row>
    <row r="26" spans="1:6" x14ac:dyDescent="0.25">
      <c r="A26" s="362" t="s">
        <v>194</v>
      </c>
      <c r="B26" s="362"/>
      <c r="C26" s="362"/>
      <c r="D26" s="362"/>
      <c r="E26" s="362"/>
      <c r="F26" s="362"/>
    </row>
    <row r="27" spans="1:6" x14ac:dyDescent="0.25">
      <c r="A27" s="362" t="s">
        <v>78</v>
      </c>
      <c r="B27" s="362"/>
      <c r="C27" s="362"/>
      <c r="D27" s="362"/>
      <c r="E27" s="362"/>
      <c r="F27" s="362"/>
    </row>
    <row r="28" spans="1:6" x14ac:dyDescent="0.25">
      <c r="A28" s="362" t="s">
        <v>1</v>
      </c>
      <c r="B28" s="362"/>
      <c r="C28" s="362"/>
      <c r="D28" s="362"/>
      <c r="E28" s="362"/>
      <c r="F28" s="362"/>
    </row>
    <row r="29" spans="1:6" x14ac:dyDescent="0.25">
      <c r="B29" s="109"/>
      <c r="C29" s="109"/>
      <c r="D29" s="109"/>
      <c r="E29" s="109"/>
    </row>
    <row r="30" spans="1:6" x14ac:dyDescent="0.25">
      <c r="B30" s="109"/>
      <c r="C30" s="109"/>
      <c r="D30" s="109"/>
      <c r="E30" s="109"/>
    </row>
    <row r="31" spans="1:6" x14ac:dyDescent="0.25">
      <c r="B31" s="109"/>
      <c r="C31" s="109"/>
      <c r="D31" s="109"/>
      <c r="E31" s="109"/>
    </row>
    <row r="32" spans="1:6" x14ac:dyDescent="0.25">
      <c r="B32" s="109"/>
      <c r="C32" s="109"/>
      <c r="D32" s="109"/>
      <c r="E32" s="109"/>
    </row>
    <row r="33" spans="2:5" x14ac:dyDescent="0.25">
      <c r="B33" s="109"/>
      <c r="C33" s="109"/>
      <c r="D33" s="109"/>
      <c r="E33" s="109"/>
    </row>
    <row r="34" spans="2:5" x14ac:dyDescent="0.25">
      <c r="B34" s="109"/>
      <c r="C34" s="109"/>
      <c r="D34" s="109"/>
      <c r="E34" s="109"/>
    </row>
    <row r="35" spans="2:5" x14ac:dyDescent="0.25">
      <c r="B35" s="109"/>
      <c r="C35" s="109"/>
      <c r="D35" s="109"/>
      <c r="E35" s="109"/>
    </row>
  </sheetData>
  <mergeCells count="6">
    <mergeCell ref="A28:F28"/>
    <mergeCell ref="A1:F1"/>
    <mergeCell ref="A2:E2"/>
    <mergeCell ref="A25:F25"/>
    <mergeCell ref="A26:F26"/>
    <mergeCell ref="A27:F27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selection activeCell="C23" sqref="C23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397" t="s">
        <v>190</v>
      </c>
      <c r="B1" s="397"/>
      <c r="C1" s="397"/>
      <c r="D1" s="397"/>
      <c r="E1" s="397"/>
      <c r="F1" s="397"/>
    </row>
    <row r="2" spans="1:6" x14ac:dyDescent="0.25">
      <c r="A2" s="399" t="s">
        <v>198</v>
      </c>
      <c r="B2" s="399"/>
      <c r="C2" s="399"/>
      <c r="D2" s="399"/>
      <c r="E2" s="399"/>
      <c r="F2" s="399"/>
    </row>
    <row r="3" spans="1:6" x14ac:dyDescent="0.25">
      <c r="A3" s="105" t="s">
        <v>131</v>
      </c>
      <c r="B3" s="105" t="s">
        <v>132</v>
      </c>
      <c r="C3" s="105" t="s">
        <v>191</v>
      </c>
      <c r="D3" s="105" t="s">
        <v>192</v>
      </c>
      <c r="E3" s="105" t="s">
        <v>133</v>
      </c>
      <c r="F3" s="239" t="s">
        <v>193</v>
      </c>
    </row>
    <row r="4" spans="1:6" x14ac:dyDescent="0.25">
      <c r="A4" s="106" t="s">
        <v>6</v>
      </c>
      <c r="B4" s="107">
        <v>0</v>
      </c>
      <c r="C4" s="105"/>
      <c r="D4" s="105"/>
      <c r="E4" s="105"/>
      <c r="F4" s="240"/>
    </row>
    <row r="5" spans="1:6" x14ac:dyDescent="0.25">
      <c r="A5" s="106" t="s">
        <v>7</v>
      </c>
      <c r="B5" s="107">
        <v>0</v>
      </c>
      <c r="C5" s="105"/>
      <c r="D5" s="105"/>
      <c r="E5" s="105"/>
      <c r="F5" s="240"/>
    </row>
    <row r="6" spans="1:6" x14ac:dyDescent="0.25">
      <c r="A6" s="106" t="s">
        <v>8</v>
      </c>
      <c r="B6" s="107">
        <v>16000000</v>
      </c>
      <c r="C6" s="110">
        <v>44998</v>
      </c>
      <c r="D6" s="112">
        <v>261082</v>
      </c>
      <c r="E6" s="112">
        <v>2779817143</v>
      </c>
      <c r="F6" s="241">
        <v>3612</v>
      </c>
    </row>
    <row r="7" spans="1:6" x14ac:dyDescent="0.25">
      <c r="A7" s="106" t="s">
        <v>9</v>
      </c>
      <c r="B7" s="107">
        <v>3150000</v>
      </c>
      <c r="C7" s="110">
        <v>45029</v>
      </c>
      <c r="D7" s="112">
        <v>261084</v>
      </c>
      <c r="E7" s="112">
        <v>2794292440</v>
      </c>
      <c r="F7" s="241">
        <v>4848</v>
      </c>
    </row>
    <row r="8" spans="1:6" x14ac:dyDescent="0.25">
      <c r="A8" s="106" t="s">
        <v>41</v>
      </c>
      <c r="B8" s="107">
        <v>4850000</v>
      </c>
      <c r="C8" s="110">
        <v>45064</v>
      </c>
      <c r="D8" s="111">
        <v>261087</v>
      </c>
      <c r="E8" s="112">
        <v>2811297089</v>
      </c>
      <c r="F8" s="241">
        <v>5512</v>
      </c>
    </row>
    <row r="9" spans="1:6" x14ac:dyDescent="0.25">
      <c r="A9" s="106" t="s">
        <v>41</v>
      </c>
      <c r="B9" s="107">
        <v>5800000</v>
      </c>
      <c r="C9" s="110">
        <v>45064</v>
      </c>
      <c r="D9" s="111">
        <v>261088</v>
      </c>
      <c r="E9" s="112">
        <v>2811297090</v>
      </c>
      <c r="F9" s="241">
        <v>5513</v>
      </c>
    </row>
    <row r="10" spans="1:6" x14ac:dyDescent="0.25">
      <c r="A10" s="106" t="s">
        <v>41</v>
      </c>
      <c r="B10" s="107">
        <v>2200000</v>
      </c>
      <c r="C10" s="110">
        <v>45076</v>
      </c>
      <c r="D10" s="111">
        <v>261090</v>
      </c>
      <c r="E10" s="112">
        <v>2815517436</v>
      </c>
      <c r="F10" s="241">
        <v>5780</v>
      </c>
    </row>
    <row r="11" spans="1:6" x14ac:dyDescent="0.25">
      <c r="A11" s="106" t="s">
        <v>42</v>
      </c>
      <c r="B11" s="107">
        <v>8000000</v>
      </c>
      <c r="C11" s="110">
        <v>45091</v>
      </c>
      <c r="D11" s="111">
        <v>261091</v>
      </c>
      <c r="E11" s="112">
        <v>2823567140</v>
      </c>
      <c r="F11" s="241">
        <v>6232</v>
      </c>
    </row>
    <row r="12" spans="1:6" x14ac:dyDescent="0.25">
      <c r="A12" s="106" t="s">
        <v>43</v>
      </c>
      <c r="B12" s="107">
        <v>5904000</v>
      </c>
      <c r="C12" s="110">
        <v>45121</v>
      </c>
      <c r="D12" s="111">
        <v>261092</v>
      </c>
      <c r="E12" s="112">
        <v>2838541107</v>
      </c>
      <c r="F12" s="241">
        <v>7162</v>
      </c>
    </row>
    <row r="13" spans="1:6" x14ac:dyDescent="0.25">
      <c r="A13" s="106" t="s">
        <v>44</v>
      </c>
      <c r="B13" s="107">
        <v>2096000</v>
      </c>
      <c r="C13" s="110">
        <v>45160</v>
      </c>
      <c r="D13" s="111">
        <v>261093</v>
      </c>
      <c r="E13" s="112">
        <v>2857281501</v>
      </c>
      <c r="F13" s="241">
        <v>9047</v>
      </c>
    </row>
    <row r="14" spans="1:6" x14ac:dyDescent="0.25">
      <c r="A14" s="106" t="s">
        <v>44</v>
      </c>
      <c r="B14" s="107">
        <v>3912000</v>
      </c>
      <c r="C14" s="110">
        <v>45162</v>
      </c>
      <c r="D14" s="111">
        <v>261094</v>
      </c>
      <c r="E14" s="112">
        <v>2858261396</v>
      </c>
      <c r="F14" s="241">
        <v>9327</v>
      </c>
    </row>
    <row r="15" spans="1:6" x14ac:dyDescent="0.25">
      <c r="A15" s="106" t="s">
        <v>44</v>
      </c>
      <c r="B15" s="107">
        <v>2888000</v>
      </c>
      <c r="C15" s="110">
        <v>45166</v>
      </c>
      <c r="D15" s="111">
        <v>261095</v>
      </c>
      <c r="E15" s="112">
        <v>2859461475</v>
      </c>
      <c r="F15" s="241">
        <v>9734</v>
      </c>
    </row>
    <row r="16" spans="1:6" x14ac:dyDescent="0.25">
      <c r="A16" s="106" t="s">
        <v>45</v>
      </c>
      <c r="B16" s="107">
        <v>1200000</v>
      </c>
      <c r="C16" s="110">
        <v>45189</v>
      </c>
      <c r="D16" s="111">
        <v>261096</v>
      </c>
      <c r="E16" s="112">
        <v>2871260068</v>
      </c>
      <c r="F16" s="241">
        <v>10725</v>
      </c>
    </row>
    <row r="17" spans="1:6" x14ac:dyDescent="0.25">
      <c r="A17" s="106" t="s">
        <v>45</v>
      </c>
      <c r="B17" s="107">
        <v>4800000</v>
      </c>
      <c r="C17" s="110">
        <v>45189</v>
      </c>
      <c r="D17" s="111">
        <v>261097</v>
      </c>
      <c r="E17" s="112">
        <v>2871260069</v>
      </c>
      <c r="F17" s="241">
        <v>10757</v>
      </c>
    </row>
    <row r="18" spans="1:6" x14ac:dyDescent="0.25">
      <c r="A18" s="106" t="s">
        <v>45</v>
      </c>
      <c r="B18" s="107">
        <v>3200000</v>
      </c>
      <c r="C18" s="110">
        <v>45198</v>
      </c>
      <c r="D18" s="111">
        <v>261098</v>
      </c>
      <c r="E18" s="112">
        <v>2877384489</v>
      </c>
      <c r="F18" s="241">
        <v>11286</v>
      </c>
    </row>
    <row r="19" spans="1:6" x14ac:dyDescent="0.25">
      <c r="A19" s="106" t="s">
        <v>46</v>
      </c>
      <c r="B19" s="107">
        <v>7200000</v>
      </c>
      <c r="C19" s="110">
        <v>45211</v>
      </c>
      <c r="D19" s="111">
        <v>261099</v>
      </c>
      <c r="E19" s="112">
        <v>2882888235</v>
      </c>
      <c r="F19" s="241">
        <v>11803</v>
      </c>
    </row>
    <row r="20" spans="1:6" x14ac:dyDescent="0.25">
      <c r="A20" s="106" t="s">
        <v>46</v>
      </c>
      <c r="B20" s="107">
        <v>800000</v>
      </c>
      <c r="C20" s="110">
        <v>45217</v>
      </c>
      <c r="D20" s="111">
        <v>261100</v>
      </c>
      <c r="E20" s="112">
        <v>2885718325</v>
      </c>
      <c r="F20" s="241">
        <v>12199</v>
      </c>
    </row>
    <row r="21" spans="1:6" ht="15.75" thickBot="1" x14ac:dyDescent="0.3">
      <c r="A21" s="242" t="s">
        <v>134</v>
      </c>
      <c r="B21" s="108">
        <f>SUM(B4:B20)</f>
        <v>72000000</v>
      </c>
      <c r="C21" s="243"/>
      <c r="D21" s="243"/>
      <c r="E21" s="243"/>
      <c r="F21" s="133"/>
    </row>
    <row r="22" spans="1:6" ht="15.75" thickTop="1" x14ac:dyDescent="0.25">
      <c r="B22" s="109"/>
      <c r="C22" s="109"/>
      <c r="D22" s="109"/>
      <c r="E22" s="109"/>
    </row>
    <row r="23" spans="1:6" x14ac:dyDescent="0.25">
      <c r="B23" s="109"/>
      <c r="C23" s="109"/>
      <c r="D23" s="109"/>
      <c r="E23" s="109"/>
    </row>
    <row r="24" spans="1:6" x14ac:dyDescent="0.25">
      <c r="B24" s="109"/>
      <c r="C24" s="109"/>
      <c r="D24" s="109"/>
      <c r="E24" s="109"/>
    </row>
    <row r="25" spans="1:6" x14ac:dyDescent="0.25">
      <c r="B25" s="109"/>
      <c r="C25" s="109"/>
      <c r="D25" s="109"/>
      <c r="E25" s="109"/>
    </row>
    <row r="26" spans="1:6" x14ac:dyDescent="0.25">
      <c r="B26" s="109"/>
      <c r="C26" s="109"/>
      <c r="D26" s="109"/>
      <c r="E26" s="109"/>
    </row>
    <row r="27" spans="1:6" x14ac:dyDescent="0.25">
      <c r="A27" s="362" t="s">
        <v>80</v>
      </c>
      <c r="B27" s="362"/>
      <c r="C27" s="362"/>
      <c r="D27" s="362"/>
      <c r="E27" s="362"/>
      <c r="F27" s="362"/>
    </row>
    <row r="28" spans="1:6" x14ac:dyDescent="0.25">
      <c r="A28" s="362" t="s">
        <v>194</v>
      </c>
      <c r="B28" s="362"/>
      <c r="C28" s="362"/>
      <c r="D28" s="362"/>
      <c r="E28" s="362"/>
      <c r="F28" s="362"/>
    </row>
    <row r="29" spans="1:6" x14ac:dyDescent="0.25">
      <c r="A29" s="362" t="s">
        <v>78</v>
      </c>
      <c r="B29" s="362"/>
      <c r="C29" s="362"/>
      <c r="D29" s="362"/>
      <c r="E29" s="362"/>
      <c r="F29" s="362"/>
    </row>
    <row r="30" spans="1:6" x14ac:dyDescent="0.25">
      <c r="A30" s="362" t="s">
        <v>1</v>
      </c>
      <c r="B30" s="362"/>
      <c r="C30" s="362"/>
      <c r="D30" s="362"/>
      <c r="E30" s="362"/>
      <c r="F30" s="362"/>
    </row>
    <row r="31" spans="1:6" x14ac:dyDescent="0.25">
      <c r="B31" s="109"/>
      <c r="C31" s="109"/>
      <c r="D31" s="109"/>
      <c r="E31" s="109"/>
    </row>
    <row r="32" spans="1:6" x14ac:dyDescent="0.25">
      <c r="B32" s="109"/>
      <c r="C32" s="109"/>
      <c r="D32" s="109"/>
      <c r="E32" s="109"/>
    </row>
    <row r="33" spans="2:5" x14ac:dyDescent="0.25">
      <c r="B33" s="109"/>
      <c r="C33" s="109"/>
      <c r="D33" s="109"/>
      <c r="E33" s="109"/>
    </row>
    <row r="34" spans="2:5" x14ac:dyDescent="0.25">
      <c r="B34" s="109"/>
      <c r="C34" s="109"/>
      <c r="D34" s="109"/>
      <c r="E34" s="109"/>
    </row>
    <row r="35" spans="2:5" x14ac:dyDescent="0.25">
      <c r="B35" s="109"/>
      <c r="C35" s="109"/>
      <c r="D35" s="109"/>
      <c r="E35" s="109"/>
    </row>
    <row r="36" spans="2:5" x14ac:dyDescent="0.25">
      <c r="B36" s="109"/>
      <c r="C36" s="109"/>
      <c r="D36" s="109"/>
      <c r="E36" s="109"/>
    </row>
    <row r="37" spans="2:5" x14ac:dyDescent="0.25">
      <c r="B37" s="109"/>
      <c r="C37" s="109"/>
      <c r="D37" s="109"/>
      <c r="E37" s="109"/>
    </row>
  </sheetData>
  <mergeCells count="6">
    <mergeCell ref="A30:F30"/>
    <mergeCell ref="A1:F1"/>
    <mergeCell ref="A27:F27"/>
    <mergeCell ref="A28:F28"/>
    <mergeCell ref="A29:F29"/>
    <mergeCell ref="A2:F2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A22" sqref="A22:F22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397" t="s">
        <v>190</v>
      </c>
      <c r="B1" s="397"/>
      <c r="C1" s="397"/>
      <c r="D1" s="397"/>
      <c r="E1" s="397"/>
      <c r="F1" s="397"/>
    </row>
    <row r="2" spans="1:6" x14ac:dyDescent="0.25">
      <c r="A2" s="398" t="s">
        <v>199</v>
      </c>
      <c r="B2" s="398"/>
      <c r="C2" s="398"/>
      <c r="D2" s="398"/>
      <c r="E2" s="398"/>
      <c r="F2" s="398"/>
    </row>
    <row r="3" spans="1:6" x14ac:dyDescent="0.25">
      <c r="A3" s="105" t="s">
        <v>131</v>
      </c>
      <c r="B3" s="105" t="s">
        <v>132</v>
      </c>
      <c r="C3" s="105" t="s">
        <v>191</v>
      </c>
      <c r="D3" s="105" t="s">
        <v>192</v>
      </c>
      <c r="E3" s="105" t="s">
        <v>133</v>
      </c>
      <c r="F3" s="239" t="s">
        <v>193</v>
      </c>
    </row>
    <row r="4" spans="1:6" x14ac:dyDescent="0.25">
      <c r="A4" s="106" t="s">
        <v>6</v>
      </c>
      <c r="B4" s="107">
        <v>0</v>
      </c>
      <c r="C4" s="105"/>
      <c r="D4" s="105"/>
      <c r="E4" s="105"/>
      <c r="F4" s="240"/>
    </row>
    <row r="5" spans="1:6" x14ac:dyDescent="0.25">
      <c r="A5" s="106" t="s">
        <v>7</v>
      </c>
      <c r="B5" s="107">
        <v>0</v>
      </c>
      <c r="C5" s="105"/>
      <c r="D5" s="105"/>
      <c r="E5" s="105"/>
      <c r="F5" s="240"/>
    </row>
    <row r="6" spans="1:6" x14ac:dyDescent="0.25">
      <c r="A6" s="106" t="s">
        <v>8</v>
      </c>
      <c r="B6" s="107">
        <v>0</v>
      </c>
      <c r="C6" s="110"/>
      <c r="D6" s="112"/>
      <c r="E6" s="112"/>
      <c r="F6" s="241"/>
    </row>
    <row r="7" spans="1:6" x14ac:dyDescent="0.25">
      <c r="A7" s="106" t="s">
        <v>9</v>
      </c>
      <c r="B7" s="107">
        <v>0</v>
      </c>
      <c r="C7" s="110"/>
      <c r="D7" s="112"/>
      <c r="E7" s="112"/>
      <c r="F7" s="241"/>
    </row>
    <row r="8" spans="1:6" x14ac:dyDescent="0.25">
      <c r="A8" s="106" t="s">
        <v>41</v>
      </c>
      <c r="B8" s="107">
        <v>0</v>
      </c>
      <c r="C8" s="110"/>
      <c r="D8" s="111"/>
      <c r="E8" s="112"/>
      <c r="F8" s="241"/>
    </row>
    <row r="9" spans="1:6" x14ac:dyDescent="0.25">
      <c r="A9" s="106" t="s">
        <v>42</v>
      </c>
      <c r="B9" s="107">
        <v>0</v>
      </c>
      <c r="C9" s="110"/>
      <c r="D9" s="111"/>
      <c r="E9" s="112"/>
      <c r="F9" s="241"/>
    </row>
    <row r="10" spans="1:6" x14ac:dyDescent="0.25">
      <c r="A10" s="106" t="s">
        <v>43</v>
      </c>
      <c r="B10" s="107">
        <v>0</v>
      </c>
      <c r="C10" s="110"/>
      <c r="D10" s="111"/>
      <c r="E10" s="112"/>
      <c r="F10" s="241"/>
    </row>
    <row r="11" spans="1:6" x14ac:dyDescent="0.25">
      <c r="A11" s="106" t="s">
        <v>44</v>
      </c>
      <c r="B11" s="107">
        <v>0</v>
      </c>
      <c r="C11" s="110"/>
      <c r="D11" s="111"/>
      <c r="E11" s="112"/>
      <c r="F11" s="241"/>
    </row>
    <row r="12" spans="1:6" x14ac:dyDescent="0.25">
      <c r="A12" s="106" t="s">
        <v>45</v>
      </c>
      <c r="B12" s="107">
        <v>0</v>
      </c>
      <c r="C12" s="110"/>
      <c r="D12" s="111"/>
      <c r="E12" s="112"/>
      <c r="F12" s="241"/>
    </row>
    <row r="13" spans="1:6" x14ac:dyDescent="0.25">
      <c r="A13" s="106" t="s">
        <v>46</v>
      </c>
      <c r="B13" s="107">
        <v>15000000</v>
      </c>
      <c r="C13" s="110">
        <v>45217</v>
      </c>
      <c r="D13" s="111">
        <v>261103</v>
      </c>
      <c r="E13" s="112">
        <v>2885740030</v>
      </c>
      <c r="F13" s="241">
        <v>11846</v>
      </c>
    </row>
    <row r="14" spans="1:6" ht="15.75" thickBot="1" x14ac:dyDescent="0.3">
      <c r="A14" s="242" t="s">
        <v>134</v>
      </c>
      <c r="B14" s="108">
        <f>SUM(B4:B13)</f>
        <v>15000000</v>
      </c>
      <c r="C14" s="243"/>
      <c r="D14" s="243"/>
      <c r="E14" s="243"/>
      <c r="F14" s="133"/>
    </row>
    <row r="15" spans="1:6" ht="15.75" thickTop="1" x14ac:dyDescent="0.25">
      <c r="B15" s="109"/>
      <c r="C15" s="109"/>
      <c r="D15" s="109"/>
      <c r="E15" s="109"/>
    </row>
    <row r="16" spans="1:6" x14ac:dyDescent="0.25">
      <c r="B16" s="109"/>
      <c r="C16" s="109"/>
      <c r="D16" s="109"/>
      <c r="E16" s="109"/>
    </row>
    <row r="17" spans="1:6" x14ac:dyDescent="0.25">
      <c r="B17" s="109"/>
      <c r="C17" s="109"/>
      <c r="D17" s="109"/>
      <c r="E17" s="109"/>
    </row>
    <row r="18" spans="1:6" x14ac:dyDescent="0.25">
      <c r="B18" s="109"/>
      <c r="C18" s="109"/>
      <c r="D18" s="109"/>
      <c r="E18" s="109"/>
    </row>
    <row r="19" spans="1:6" x14ac:dyDescent="0.25">
      <c r="B19" s="109"/>
      <c r="C19" s="109"/>
      <c r="D19" s="109"/>
      <c r="E19" s="109"/>
    </row>
    <row r="20" spans="1:6" x14ac:dyDescent="0.25">
      <c r="A20" s="362" t="s">
        <v>80</v>
      </c>
      <c r="B20" s="362"/>
      <c r="C20" s="362"/>
      <c r="D20" s="362"/>
      <c r="E20" s="362"/>
      <c r="F20" s="362"/>
    </row>
    <row r="21" spans="1:6" x14ac:dyDescent="0.25">
      <c r="A21" s="362" t="s">
        <v>194</v>
      </c>
      <c r="B21" s="362"/>
      <c r="C21" s="362"/>
      <c r="D21" s="362"/>
      <c r="E21" s="362"/>
      <c r="F21" s="362"/>
    </row>
    <row r="22" spans="1:6" x14ac:dyDescent="0.25">
      <c r="A22" s="362" t="s">
        <v>78</v>
      </c>
      <c r="B22" s="362"/>
      <c r="C22" s="362"/>
      <c r="D22" s="362"/>
      <c r="E22" s="362"/>
      <c r="F22" s="362"/>
    </row>
    <row r="23" spans="1:6" x14ac:dyDescent="0.25">
      <c r="A23" s="362" t="s">
        <v>1</v>
      </c>
      <c r="B23" s="362"/>
      <c r="C23" s="362"/>
      <c r="D23" s="362"/>
      <c r="E23" s="362"/>
      <c r="F23" s="362"/>
    </row>
    <row r="24" spans="1:6" x14ac:dyDescent="0.25">
      <c r="B24" s="109"/>
      <c r="C24" s="109"/>
      <c r="D24" s="109"/>
      <c r="E24" s="109"/>
    </row>
    <row r="25" spans="1:6" x14ac:dyDescent="0.25">
      <c r="B25" s="109"/>
      <c r="C25" s="109"/>
      <c r="D25" s="109"/>
      <c r="E25" s="109"/>
    </row>
    <row r="26" spans="1:6" x14ac:dyDescent="0.25">
      <c r="B26" s="109"/>
      <c r="C26" s="109"/>
      <c r="D26" s="109"/>
      <c r="E26" s="109"/>
    </row>
    <row r="27" spans="1:6" x14ac:dyDescent="0.25">
      <c r="B27" s="109"/>
      <c r="C27" s="109"/>
      <c r="D27" s="109"/>
      <c r="E27" s="109"/>
    </row>
    <row r="28" spans="1:6" x14ac:dyDescent="0.25">
      <c r="B28" s="109"/>
      <c r="C28" s="109"/>
      <c r="D28" s="109"/>
      <c r="E28" s="109"/>
    </row>
    <row r="29" spans="1:6" x14ac:dyDescent="0.25">
      <c r="B29" s="109"/>
      <c r="C29" s="109"/>
      <c r="D29" s="109"/>
      <c r="E29" s="109"/>
    </row>
    <row r="30" spans="1:6" x14ac:dyDescent="0.25">
      <c r="B30" s="109"/>
      <c r="C30" s="109"/>
      <c r="D30" s="109"/>
      <c r="E30" s="109"/>
    </row>
  </sheetData>
  <mergeCells count="6">
    <mergeCell ref="A1:F1"/>
    <mergeCell ref="A20:F20"/>
    <mergeCell ref="A21:F21"/>
    <mergeCell ref="A22:F22"/>
    <mergeCell ref="A23:F23"/>
    <mergeCell ref="A2:F2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4" workbookViewId="0">
      <selection activeCell="G24" sqref="G24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397" t="s">
        <v>190</v>
      </c>
      <c r="B1" s="397"/>
      <c r="C1" s="397"/>
      <c r="D1" s="397"/>
      <c r="E1" s="397"/>
      <c r="F1" s="397"/>
    </row>
    <row r="2" spans="1:6" x14ac:dyDescent="0.25">
      <c r="A2" s="399" t="s">
        <v>198</v>
      </c>
      <c r="B2" s="399"/>
      <c r="C2" s="399"/>
      <c r="D2" s="399"/>
      <c r="E2" s="399"/>
      <c r="F2" s="399"/>
    </row>
    <row r="3" spans="1:6" x14ac:dyDescent="0.25">
      <c r="A3" s="105" t="s">
        <v>131</v>
      </c>
      <c r="B3" s="105" t="s">
        <v>132</v>
      </c>
      <c r="C3" s="105" t="s">
        <v>191</v>
      </c>
      <c r="D3" s="105" t="s">
        <v>192</v>
      </c>
      <c r="E3" s="105" t="s">
        <v>133</v>
      </c>
      <c r="F3" s="239" t="s">
        <v>193</v>
      </c>
    </row>
    <row r="4" spans="1:6" x14ac:dyDescent="0.25">
      <c r="A4" s="106" t="s">
        <v>6</v>
      </c>
      <c r="B4" s="107">
        <v>0</v>
      </c>
      <c r="C4" s="105"/>
      <c r="D4" s="105"/>
      <c r="E4" s="105"/>
      <c r="F4" s="240"/>
    </row>
    <row r="5" spans="1:6" x14ac:dyDescent="0.25">
      <c r="A5" s="106" t="s">
        <v>7</v>
      </c>
      <c r="B5" s="107">
        <v>0</v>
      </c>
      <c r="C5" s="105"/>
      <c r="D5" s="105"/>
      <c r="E5" s="105"/>
      <c r="F5" s="240"/>
    </row>
    <row r="6" spans="1:6" x14ac:dyDescent="0.25">
      <c r="A6" s="106" t="s">
        <v>8</v>
      </c>
      <c r="B6" s="107">
        <v>16000000</v>
      </c>
      <c r="C6" s="110">
        <v>44998</v>
      </c>
      <c r="D6" s="112">
        <v>261082</v>
      </c>
      <c r="E6" s="112">
        <v>2779817143</v>
      </c>
      <c r="F6" s="241">
        <v>3612</v>
      </c>
    </row>
    <row r="7" spans="1:6" x14ac:dyDescent="0.25">
      <c r="A7" s="106" t="s">
        <v>9</v>
      </c>
      <c r="B7" s="107">
        <v>3150000</v>
      </c>
      <c r="C7" s="110">
        <v>45029</v>
      </c>
      <c r="D7" s="112">
        <v>261084</v>
      </c>
      <c r="E7" s="112">
        <v>2794292440</v>
      </c>
      <c r="F7" s="241">
        <v>4848</v>
      </c>
    </row>
    <row r="8" spans="1:6" x14ac:dyDescent="0.25">
      <c r="A8" s="106" t="s">
        <v>41</v>
      </c>
      <c r="B8" s="107">
        <v>4850000</v>
      </c>
      <c r="C8" s="110">
        <v>45064</v>
      </c>
      <c r="D8" s="111">
        <v>261087</v>
      </c>
      <c r="E8" s="112">
        <v>2811297089</v>
      </c>
      <c r="F8" s="241">
        <v>5512</v>
      </c>
    </row>
    <row r="9" spans="1:6" x14ac:dyDescent="0.25">
      <c r="A9" s="106" t="s">
        <v>41</v>
      </c>
      <c r="B9" s="107">
        <v>5800000</v>
      </c>
      <c r="C9" s="110">
        <v>45064</v>
      </c>
      <c r="D9" s="111">
        <v>261088</v>
      </c>
      <c r="E9" s="112">
        <v>2811297090</v>
      </c>
      <c r="F9" s="241">
        <v>5513</v>
      </c>
    </row>
    <row r="10" spans="1:6" x14ac:dyDescent="0.25">
      <c r="A10" s="106" t="s">
        <v>41</v>
      </c>
      <c r="B10" s="107">
        <v>2200000</v>
      </c>
      <c r="C10" s="110">
        <v>45076</v>
      </c>
      <c r="D10" s="111">
        <v>261090</v>
      </c>
      <c r="E10" s="112">
        <v>2815517436</v>
      </c>
      <c r="F10" s="241">
        <v>5780</v>
      </c>
    </row>
    <row r="11" spans="1:6" x14ac:dyDescent="0.25">
      <c r="A11" s="106" t="s">
        <v>42</v>
      </c>
      <c r="B11" s="107">
        <v>8000000</v>
      </c>
      <c r="C11" s="110">
        <v>45091</v>
      </c>
      <c r="D11" s="111">
        <v>261091</v>
      </c>
      <c r="E11" s="112">
        <v>2823567140</v>
      </c>
      <c r="F11" s="241">
        <v>6232</v>
      </c>
    </row>
    <row r="12" spans="1:6" x14ac:dyDescent="0.25">
      <c r="A12" s="106" t="s">
        <v>43</v>
      </c>
      <c r="B12" s="107">
        <v>5904000</v>
      </c>
      <c r="C12" s="110">
        <v>45121</v>
      </c>
      <c r="D12" s="111">
        <v>261092</v>
      </c>
      <c r="E12" s="112">
        <v>2838541107</v>
      </c>
      <c r="F12" s="241">
        <v>7162</v>
      </c>
    </row>
    <row r="13" spans="1:6" x14ac:dyDescent="0.25">
      <c r="A13" s="106" t="s">
        <v>44</v>
      </c>
      <c r="B13" s="107">
        <v>2096000</v>
      </c>
      <c r="C13" s="110">
        <v>45160</v>
      </c>
      <c r="D13" s="111">
        <v>261093</v>
      </c>
      <c r="E13" s="112">
        <v>2857281501</v>
      </c>
      <c r="F13" s="241">
        <v>9047</v>
      </c>
    </row>
    <row r="14" spans="1:6" x14ac:dyDescent="0.25">
      <c r="A14" s="106" t="s">
        <v>44</v>
      </c>
      <c r="B14" s="107">
        <v>3912000</v>
      </c>
      <c r="C14" s="110">
        <v>45162</v>
      </c>
      <c r="D14" s="111">
        <v>261094</v>
      </c>
      <c r="E14" s="112">
        <v>2858261396</v>
      </c>
      <c r="F14" s="241">
        <v>9327</v>
      </c>
    </row>
    <row r="15" spans="1:6" x14ac:dyDescent="0.25">
      <c r="A15" s="106" t="s">
        <v>44</v>
      </c>
      <c r="B15" s="107">
        <v>2888000</v>
      </c>
      <c r="C15" s="110">
        <v>45166</v>
      </c>
      <c r="D15" s="111">
        <v>261095</v>
      </c>
      <c r="E15" s="112">
        <v>2859461475</v>
      </c>
      <c r="F15" s="241">
        <v>9734</v>
      </c>
    </row>
    <row r="16" spans="1:6" x14ac:dyDescent="0.25">
      <c r="A16" s="106" t="s">
        <v>45</v>
      </c>
      <c r="B16" s="107">
        <v>1200000</v>
      </c>
      <c r="C16" s="110">
        <v>45189</v>
      </c>
      <c r="D16" s="111">
        <v>261096</v>
      </c>
      <c r="E16" s="112">
        <v>2871260068</v>
      </c>
      <c r="F16" s="241">
        <v>10725</v>
      </c>
    </row>
    <row r="17" spans="1:6" x14ac:dyDescent="0.25">
      <c r="A17" s="106" t="s">
        <v>45</v>
      </c>
      <c r="B17" s="107">
        <v>4800000</v>
      </c>
      <c r="C17" s="110">
        <v>45189</v>
      </c>
      <c r="D17" s="111">
        <v>261097</v>
      </c>
      <c r="E17" s="112">
        <v>2871260069</v>
      </c>
      <c r="F17" s="241">
        <v>10757</v>
      </c>
    </row>
    <row r="18" spans="1:6" x14ac:dyDescent="0.25">
      <c r="A18" s="106" t="s">
        <v>45</v>
      </c>
      <c r="B18" s="107">
        <v>3200000</v>
      </c>
      <c r="C18" s="110">
        <v>45198</v>
      </c>
      <c r="D18" s="111">
        <v>261098</v>
      </c>
      <c r="E18" s="112">
        <v>2877384489</v>
      </c>
      <c r="F18" s="241">
        <v>11286</v>
      </c>
    </row>
    <row r="19" spans="1:6" x14ac:dyDescent="0.25">
      <c r="A19" s="106" t="s">
        <v>46</v>
      </c>
      <c r="B19" s="107">
        <v>7200000</v>
      </c>
      <c r="C19" s="110">
        <v>45211</v>
      </c>
      <c r="D19" s="111">
        <v>261099</v>
      </c>
      <c r="E19" s="112">
        <v>2882888235</v>
      </c>
      <c r="F19" s="241">
        <v>11803</v>
      </c>
    </row>
    <row r="20" spans="1:6" x14ac:dyDescent="0.25">
      <c r="A20" s="106" t="s">
        <v>46</v>
      </c>
      <c r="B20" s="107">
        <v>800000</v>
      </c>
      <c r="C20" s="110">
        <v>45217</v>
      </c>
      <c r="D20" s="111">
        <v>261100</v>
      </c>
      <c r="E20" s="112">
        <v>2885718325</v>
      </c>
      <c r="F20" s="241">
        <v>12199</v>
      </c>
    </row>
    <row r="21" spans="1:6" x14ac:dyDescent="0.25">
      <c r="A21" s="106" t="s">
        <v>47</v>
      </c>
      <c r="B21" s="107">
        <v>8000000</v>
      </c>
      <c r="C21" s="110">
        <v>45247</v>
      </c>
      <c r="D21" s="111">
        <v>261104</v>
      </c>
      <c r="E21" s="112">
        <v>2901027122</v>
      </c>
      <c r="F21" s="241">
        <v>13286</v>
      </c>
    </row>
    <row r="22" spans="1:6" ht="15.75" thickBot="1" x14ac:dyDescent="0.3">
      <c r="A22" s="242" t="s">
        <v>134</v>
      </c>
      <c r="B22" s="108">
        <f>SUM(B4:B21)</f>
        <v>80000000</v>
      </c>
      <c r="C22" s="243"/>
      <c r="D22" s="243"/>
      <c r="E22" s="243"/>
      <c r="F22" s="133"/>
    </row>
    <row r="23" spans="1:6" ht="15.75" thickTop="1" x14ac:dyDescent="0.25">
      <c r="B23" s="109"/>
      <c r="C23" s="109"/>
      <c r="D23" s="109"/>
      <c r="E23" s="109"/>
    </row>
    <row r="24" spans="1:6" x14ac:dyDescent="0.25">
      <c r="B24" s="109"/>
      <c r="C24" s="109"/>
      <c r="D24" s="109"/>
      <c r="E24" s="109"/>
    </row>
    <row r="25" spans="1:6" x14ac:dyDescent="0.25">
      <c r="B25" s="109"/>
      <c r="C25" s="109"/>
      <c r="D25" s="109"/>
      <c r="E25" s="109"/>
    </row>
    <row r="26" spans="1:6" x14ac:dyDescent="0.25">
      <c r="B26" s="109"/>
      <c r="C26" s="109"/>
      <c r="D26" s="109"/>
      <c r="E26" s="109"/>
    </row>
    <row r="27" spans="1:6" x14ac:dyDescent="0.25">
      <c r="B27" s="109"/>
      <c r="C27" s="109"/>
      <c r="D27" s="109"/>
      <c r="E27" s="109"/>
    </row>
    <row r="28" spans="1:6" x14ac:dyDescent="0.25">
      <c r="A28" s="362" t="s">
        <v>80</v>
      </c>
      <c r="B28" s="362"/>
      <c r="C28" s="362"/>
      <c r="D28" s="362"/>
      <c r="E28" s="362"/>
      <c r="F28" s="362"/>
    </row>
    <row r="29" spans="1:6" x14ac:dyDescent="0.25">
      <c r="A29" s="362" t="s">
        <v>194</v>
      </c>
      <c r="B29" s="362"/>
      <c r="C29" s="362"/>
      <c r="D29" s="362"/>
      <c r="E29" s="362"/>
      <c r="F29" s="362"/>
    </row>
    <row r="30" spans="1:6" x14ac:dyDescent="0.25">
      <c r="A30" s="362" t="s">
        <v>78</v>
      </c>
      <c r="B30" s="362"/>
      <c r="C30" s="362"/>
      <c r="D30" s="362"/>
      <c r="E30" s="362"/>
      <c r="F30" s="362"/>
    </row>
    <row r="31" spans="1:6" x14ac:dyDescent="0.25">
      <c r="A31" s="362" t="s">
        <v>1</v>
      </c>
      <c r="B31" s="362"/>
      <c r="C31" s="362"/>
      <c r="D31" s="362"/>
      <c r="E31" s="362"/>
      <c r="F31" s="362"/>
    </row>
    <row r="32" spans="1:6" x14ac:dyDescent="0.25">
      <c r="B32" s="109"/>
      <c r="C32" s="109"/>
      <c r="D32" s="109"/>
      <c r="E32" s="109"/>
    </row>
    <row r="33" spans="2:5" x14ac:dyDescent="0.25">
      <c r="B33" s="109"/>
      <c r="C33" s="109"/>
      <c r="D33" s="109"/>
      <c r="E33" s="109"/>
    </row>
    <row r="34" spans="2:5" x14ac:dyDescent="0.25">
      <c r="B34" s="109"/>
      <c r="C34" s="109"/>
      <c r="D34" s="109"/>
      <c r="E34" s="109"/>
    </row>
    <row r="35" spans="2:5" x14ac:dyDescent="0.25">
      <c r="B35" s="109"/>
      <c r="C35" s="109"/>
      <c r="D35" s="109"/>
      <c r="E35" s="109"/>
    </row>
    <row r="36" spans="2:5" x14ac:dyDescent="0.25">
      <c r="B36" s="109"/>
      <c r="C36" s="109"/>
      <c r="D36" s="109"/>
      <c r="E36" s="109"/>
    </row>
    <row r="37" spans="2:5" x14ac:dyDescent="0.25">
      <c r="B37" s="109"/>
      <c r="C37" s="109"/>
      <c r="D37" s="109"/>
      <c r="E37" s="109"/>
    </row>
    <row r="38" spans="2:5" x14ac:dyDescent="0.25">
      <c r="B38" s="109"/>
      <c r="C38" s="109"/>
      <c r="D38" s="109"/>
      <c r="E38" s="109"/>
    </row>
  </sheetData>
  <mergeCells count="6">
    <mergeCell ref="A31:F31"/>
    <mergeCell ref="A1:F1"/>
    <mergeCell ref="A2:F2"/>
    <mergeCell ref="A28:F28"/>
    <mergeCell ref="A29:F29"/>
    <mergeCell ref="A30:F30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opLeftCell="A7" workbookViewId="0">
      <selection activeCell="G24" sqref="G24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397" t="s">
        <v>190</v>
      </c>
      <c r="B1" s="397"/>
      <c r="C1" s="397"/>
      <c r="D1" s="397"/>
      <c r="E1" s="397"/>
      <c r="F1" s="397"/>
    </row>
    <row r="2" spans="1:6" x14ac:dyDescent="0.25">
      <c r="A2" s="398" t="s">
        <v>199</v>
      </c>
      <c r="B2" s="398"/>
      <c r="C2" s="398"/>
      <c r="D2" s="398"/>
      <c r="E2" s="398"/>
      <c r="F2" s="398"/>
    </row>
    <row r="3" spans="1:6" x14ac:dyDescent="0.25">
      <c r="A3" s="105" t="s">
        <v>131</v>
      </c>
      <c r="B3" s="105" t="s">
        <v>132</v>
      </c>
      <c r="C3" s="105" t="s">
        <v>191</v>
      </c>
      <c r="D3" s="105" t="s">
        <v>192</v>
      </c>
      <c r="E3" s="105" t="s">
        <v>133</v>
      </c>
      <c r="F3" s="239" t="s">
        <v>193</v>
      </c>
    </row>
    <row r="4" spans="1:6" x14ac:dyDescent="0.25">
      <c r="A4" s="106" t="s">
        <v>6</v>
      </c>
      <c r="B4" s="107">
        <v>0</v>
      </c>
      <c r="C4" s="105"/>
      <c r="D4" s="105"/>
      <c r="E4" s="105"/>
      <c r="F4" s="240"/>
    </row>
    <row r="5" spans="1:6" x14ac:dyDescent="0.25">
      <c r="A5" s="106" t="s">
        <v>7</v>
      </c>
      <c r="B5" s="107">
        <v>0</v>
      </c>
      <c r="C5" s="105"/>
      <c r="D5" s="105"/>
      <c r="E5" s="105"/>
      <c r="F5" s="240"/>
    </row>
    <row r="6" spans="1:6" x14ac:dyDescent="0.25">
      <c r="A6" s="106" t="s">
        <v>8</v>
      </c>
      <c r="B6" s="107">
        <v>0</v>
      </c>
      <c r="C6" s="110"/>
      <c r="D6" s="112"/>
      <c r="E6" s="112"/>
      <c r="F6" s="241"/>
    </row>
    <row r="7" spans="1:6" x14ac:dyDescent="0.25">
      <c r="A7" s="106" t="s">
        <v>9</v>
      </c>
      <c r="B7" s="107">
        <v>0</v>
      </c>
      <c r="C7" s="110"/>
      <c r="D7" s="112"/>
      <c r="E7" s="112"/>
      <c r="F7" s="241"/>
    </row>
    <row r="8" spans="1:6" x14ac:dyDescent="0.25">
      <c r="A8" s="106" t="s">
        <v>41</v>
      </c>
      <c r="B8" s="107">
        <v>0</v>
      </c>
      <c r="C8" s="110"/>
      <c r="D8" s="111"/>
      <c r="E8" s="112"/>
      <c r="F8" s="241"/>
    </row>
    <row r="9" spans="1:6" x14ac:dyDescent="0.25">
      <c r="A9" s="106" t="s">
        <v>42</v>
      </c>
      <c r="B9" s="107">
        <v>0</v>
      </c>
      <c r="C9" s="110"/>
      <c r="D9" s="111"/>
      <c r="E9" s="112"/>
      <c r="F9" s="241"/>
    </row>
    <row r="10" spans="1:6" x14ac:dyDescent="0.25">
      <c r="A10" s="106" t="s">
        <v>43</v>
      </c>
      <c r="B10" s="107">
        <v>0</v>
      </c>
      <c r="C10" s="110"/>
      <c r="D10" s="111"/>
      <c r="E10" s="112"/>
      <c r="F10" s="241"/>
    </row>
    <row r="11" spans="1:6" x14ac:dyDescent="0.25">
      <c r="A11" s="106" t="s">
        <v>44</v>
      </c>
      <c r="B11" s="107">
        <v>0</v>
      </c>
      <c r="C11" s="110"/>
      <c r="D11" s="111"/>
      <c r="E11" s="112"/>
      <c r="F11" s="241"/>
    </row>
    <row r="12" spans="1:6" x14ac:dyDescent="0.25">
      <c r="A12" s="106" t="s">
        <v>45</v>
      </c>
      <c r="B12" s="107">
        <v>0</v>
      </c>
      <c r="C12" s="110"/>
      <c r="D12" s="111"/>
      <c r="E12" s="112"/>
      <c r="F12" s="241"/>
    </row>
    <row r="13" spans="1:6" x14ac:dyDescent="0.25">
      <c r="A13" s="106" t="s">
        <v>46</v>
      </c>
      <c r="B13" s="107">
        <v>15000000</v>
      </c>
      <c r="C13" s="110">
        <v>45217</v>
      </c>
      <c r="D13" s="111">
        <v>261103</v>
      </c>
      <c r="E13" s="112">
        <v>2885740030</v>
      </c>
      <c r="F13" s="241">
        <v>11846</v>
      </c>
    </row>
    <row r="14" spans="1:6" ht="15.75" thickBot="1" x14ac:dyDescent="0.3">
      <c r="A14" s="242" t="s">
        <v>134</v>
      </c>
      <c r="B14" s="108">
        <f>SUM(B4:B13)</f>
        <v>15000000</v>
      </c>
      <c r="C14" s="243"/>
      <c r="D14" s="243"/>
      <c r="E14" s="243"/>
      <c r="F14" s="133"/>
    </row>
    <row r="15" spans="1:6" ht="15.75" thickTop="1" x14ac:dyDescent="0.25">
      <c r="B15" s="109"/>
      <c r="C15" s="109"/>
      <c r="D15" s="109"/>
      <c r="E15" s="109"/>
    </row>
    <row r="16" spans="1:6" x14ac:dyDescent="0.25">
      <c r="B16" s="109"/>
      <c r="C16" s="109"/>
      <c r="D16" s="109"/>
      <c r="E16" s="109"/>
    </row>
    <row r="17" spans="1:6" x14ac:dyDescent="0.25">
      <c r="B17" s="109"/>
      <c r="C17" s="109"/>
      <c r="D17" s="109"/>
      <c r="E17" s="109"/>
    </row>
    <row r="18" spans="1:6" x14ac:dyDescent="0.25">
      <c r="B18" s="109"/>
      <c r="C18" s="109"/>
      <c r="D18" s="109"/>
      <c r="E18" s="109"/>
    </row>
    <row r="19" spans="1:6" x14ac:dyDescent="0.25">
      <c r="B19" s="109"/>
      <c r="C19" s="109"/>
      <c r="D19" s="109"/>
      <c r="E19" s="109"/>
    </row>
    <row r="20" spans="1:6" x14ac:dyDescent="0.25">
      <c r="A20" s="362" t="s">
        <v>80</v>
      </c>
      <c r="B20" s="362"/>
      <c r="C20" s="362"/>
      <c r="D20" s="362"/>
      <c r="E20" s="362"/>
      <c r="F20" s="362"/>
    </row>
    <row r="21" spans="1:6" x14ac:dyDescent="0.25">
      <c r="A21" s="362" t="s">
        <v>194</v>
      </c>
      <c r="B21" s="362"/>
      <c r="C21" s="362"/>
      <c r="D21" s="362"/>
      <c r="E21" s="362"/>
      <c r="F21" s="362"/>
    </row>
    <row r="22" spans="1:6" x14ac:dyDescent="0.25">
      <c r="A22" s="362" t="s">
        <v>78</v>
      </c>
      <c r="B22" s="362"/>
      <c r="C22" s="362"/>
      <c r="D22" s="362"/>
      <c r="E22" s="362"/>
      <c r="F22" s="362"/>
    </row>
    <row r="23" spans="1:6" x14ac:dyDescent="0.25">
      <c r="A23" s="362" t="s">
        <v>1</v>
      </c>
      <c r="B23" s="362"/>
      <c r="C23" s="362"/>
      <c r="D23" s="362"/>
      <c r="E23" s="362"/>
      <c r="F23" s="362"/>
    </row>
    <row r="24" spans="1:6" x14ac:dyDescent="0.25">
      <c r="B24" s="109"/>
      <c r="C24" s="109"/>
      <c r="D24" s="109"/>
      <c r="E24" s="109"/>
    </row>
    <row r="25" spans="1:6" x14ac:dyDescent="0.25">
      <c r="B25" s="109"/>
      <c r="C25" s="109"/>
      <c r="D25" s="109"/>
      <c r="E25" s="109"/>
    </row>
    <row r="26" spans="1:6" x14ac:dyDescent="0.25">
      <c r="B26" s="109"/>
      <c r="C26" s="109"/>
      <c r="D26" s="109"/>
      <c r="E26" s="109"/>
    </row>
    <row r="27" spans="1:6" x14ac:dyDescent="0.25">
      <c r="B27" s="109"/>
      <c r="C27" s="109"/>
      <c r="D27" s="109"/>
      <c r="E27" s="109"/>
    </row>
    <row r="28" spans="1:6" x14ac:dyDescent="0.25">
      <c r="B28" s="109"/>
      <c r="C28" s="109"/>
      <c r="D28" s="109"/>
      <c r="E28" s="109"/>
    </row>
    <row r="29" spans="1:6" x14ac:dyDescent="0.25">
      <c r="B29" s="109"/>
      <c r="C29" s="109"/>
      <c r="D29" s="109"/>
      <c r="E29" s="109"/>
    </row>
    <row r="30" spans="1:6" x14ac:dyDescent="0.25">
      <c r="B30" s="109"/>
      <c r="C30" s="109"/>
      <c r="D30" s="109"/>
      <c r="E30" s="109"/>
    </row>
  </sheetData>
  <mergeCells count="6">
    <mergeCell ref="A23:F23"/>
    <mergeCell ref="A1:F1"/>
    <mergeCell ref="A2:F2"/>
    <mergeCell ref="A20:F20"/>
    <mergeCell ref="A21:F21"/>
    <mergeCell ref="A22:F22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7" workbookViewId="0">
      <selection activeCell="G24" sqref="G24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397" t="s">
        <v>190</v>
      </c>
      <c r="B1" s="397"/>
      <c r="C1" s="397"/>
      <c r="D1" s="397"/>
      <c r="E1" s="397"/>
      <c r="F1" s="397"/>
    </row>
    <row r="2" spans="1:6" x14ac:dyDescent="0.25">
      <c r="A2" s="399" t="s">
        <v>198</v>
      </c>
      <c r="B2" s="399"/>
      <c r="C2" s="399"/>
      <c r="D2" s="399"/>
      <c r="E2" s="399"/>
      <c r="F2" s="399"/>
    </row>
    <row r="3" spans="1:6" x14ac:dyDescent="0.25">
      <c r="A3" s="105" t="s">
        <v>131</v>
      </c>
      <c r="B3" s="105" t="s">
        <v>132</v>
      </c>
      <c r="C3" s="105" t="s">
        <v>191</v>
      </c>
      <c r="D3" s="105" t="s">
        <v>192</v>
      </c>
      <c r="E3" s="105" t="s">
        <v>133</v>
      </c>
      <c r="F3" s="239" t="s">
        <v>193</v>
      </c>
    </row>
    <row r="4" spans="1:6" x14ac:dyDescent="0.25">
      <c r="A4" s="106" t="s">
        <v>6</v>
      </c>
      <c r="B4" s="107">
        <v>0</v>
      </c>
      <c r="C4" s="105"/>
      <c r="D4" s="105"/>
      <c r="E4" s="105"/>
      <c r="F4" s="240"/>
    </row>
    <row r="5" spans="1:6" x14ac:dyDescent="0.25">
      <c r="A5" s="106" t="s">
        <v>7</v>
      </c>
      <c r="B5" s="107">
        <v>0</v>
      </c>
      <c r="C5" s="105"/>
      <c r="D5" s="105"/>
      <c r="E5" s="105"/>
      <c r="F5" s="240"/>
    </row>
    <row r="6" spans="1:6" x14ac:dyDescent="0.25">
      <c r="A6" s="106" t="s">
        <v>8</v>
      </c>
      <c r="B6" s="107">
        <v>16000000</v>
      </c>
      <c r="C6" s="110">
        <v>44998</v>
      </c>
      <c r="D6" s="112">
        <v>261082</v>
      </c>
      <c r="E6" s="112">
        <v>2779817143</v>
      </c>
      <c r="F6" s="241">
        <v>3612</v>
      </c>
    </row>
    <row r="7" spans="1:6" x14ac:dyDescent="0.25">
      <c r="A7" s="106" t="s">
        <v>9</v>
      </c>
      <c r="B7" s="107">
        <v>3150000</v>
      </c>
      <c r="C7" s="110">
        <v>45029</v>
      </c>
      <c r="D7" s="112">
        <v>261084</v>
      </c>
      <c r="E7" s="112">
        <v>2794292440</v>
      </c>
      <c r="F7" s="241">
        <v>4848</v>
      </c>
    </row>
    <row r="8" spans="1:6" x14ac:dyDescent="0.25">
      <c r="A8" s="106" t="s">
        <v>41</v>
      </c>
      <c r="B8" s="107">
        <v>4850000</v>
      </c>
      <c r="C8" s="110">
        <v>45064</v>
      </c>
      <c r="D8" s="111">
        <v>261087</v>
      </c>
      <c r="E8" s="112">
        <v>2811297089</v>
      </c>
      <c r="F8" s="241">
        <v>5512</v>
      </c>
    </row>
    <row r="9" spans="1:6" x14ac:dyDescent="0.25">
      <c r="A9" s="106" t="s">
        <v>41</v>
      </c>
      <c r="B9" s="107">
        <v>5800000</v>
      </c>
      <c r="C9" s="110">
        <v>45064</v>
      </c>
      <c r="D9" s="111">
        <v>261088</v>
      </c>
      <c r="E9" s="112">
        <v>2811297090</v>
      </c>
      <c r="F9" s="241">
        <v>5513</v>
      </c>
    </row>
    <row r="10" spans="1:6" x14ac:dyDescent="0.25">
      <c r="A10" s="106" t="s">
        <v>41</v>
      </c>
      <c r="B10" s="107">
        <v>2200000</v>
      </c>
      <c r="C10" s="110">
        <v>45076</v>
      </c>
      <c r="D10" s="111">
        <v>261090</v>
      </c>
      <c r="E10" s="112">
        <v>2815517436</v>
      </c>
      <c r="F10" s="241">
        <v>5780</v>
      </c>
    </row>
    <row r="11" spans="1:6" x14ac:dyDescent="0.25">
      <c r="A11" s="106" t="s">
        <v>42</v>
      </c>
      <c r="B11" s="107">
        <v>8000000</v>
      </c>
      <c r="C11" s="110">
        <v>45091</v>
      </c>
      <c r="D11" s="111">
        <v>261091</v>
      </c>
      <c r="E11" s="112">
        <v>2823567140</v>
      </c>
      <c r="F11" s="241">
        <v>6232</v>
      </c>
    </row>
    <row r="12" spans="1:6" x14ac:dyDescent="0.25">
      <c r="A12" s="106" t="s">
        <v>43</v>
      </c>
      <c r="B12" s="107">
        <v>5904000</v>
      </c>
      <c r="C12" s="110">
        <v>45121</v>
      </c>
      <c r="D12" s="111">
        <v>261092</v>
      </c>
      <c r="E12" s="112">
        <v>2838541107</v>
      </c>
      <c r="F12" s="241">
        <v>7162</v>
      </c>
    </row>
    <row r="13" spans="1:6" x14ac:dyDescent="0.25">
      <c r="A13" s="106" t="s">
        <v>44</v>
      </c>
      <c r="B13" s="107">
        <v>2096000</v>
      </c>
      <c r="C13" s="110">
        <v>45160</v>
      </c>
      <c r="D13" s="111">
        <v>261093</v>
      </c>
      <c r="E13" s="112">
        <v>2857281501</v>
      </c>
      <c r="F13" s="241">
        <v>9047</v>
      </c>
    </row>
    <row r="14" spans="1:6" x14ac:dyDescent="0.25">
      <c r="A14" s="106" t="s">
        <v>44</v>
      </c>
      <c r="B14" s="107">
        <v>3912000</v>
      </c>
      <c r="C14" s="110">
        <v>45162</v>
      </c>
      <c r="D14" s="111">
        <v>261094</v>
      </c>
      <c r="E14" s="112">
        <v>2858261396</v>
      </c>
      <c r="F14" s="241">
        <v>9327</v>
      </c>
    </row>
    <row r="15" spans="1:6" x14ac:dyDescent="0.25">
      <c r="A15" s="106" t="s">
        <v>44</v>
      </c>
      <c r="B15" s="107">
        <v>2888000</v>
      </c>
      <c r="C15" s="110">
        <v>45166</v>
      </c>
      <c r="D15" s="111">
        <v>261095</v>
      </c>
      <c r="E15" s="112">
        <v>2859461475</v>
      </c>
      <c r="F15" s="241">
        <v>9734</v>
      </c>
    </row>
    <row r="16" spans="1:6" x14ac:dyDescent="0.25">
      <c r="A16" s="106" t="s">
        <v>45</v>
      </c>
      <c r="B16" s="107">
        <v>1200000</v>
      </c>
      <c r="C16" s="110">
        <v>45189</v>
      </c>
      <c r="D16" s="111">
        <v>261096</v>
      </c>
      <c r="E16" s="112">
        <v>2871260068</v>
      </c>
      <c r="F16" s="241">
        <v>10725</v>
      </c>
    </row>
    <row r="17" spans="1:6" x14ac:dyDescent="0.25">
      <c r="A17" s="106" t="s">
        <v>45</v>
      </c>
      <c r="B17" s="107">
        <v>4800000</v>
      </c>
      <c r="C17" s="110">
        <v>45189</v>
      </c>
      <c r="D17" s="111">
        <v>261097</v>
      </c>
      <c r="E17" s="112">
        <v>2871260069</v>
      </c>
      <c r="F17" s="241">
        <v>10757</v>
      </c>
    </row>
    <row r="18" spans="1:6" x14ac:dyDescent="0.25">
      <c r="A18" s="106" t="s">
        <v>45</v>
      </c>
      <c r="B18" s="107">
        <v>3200000</v>
      </c>
      <c r="C18" s="110">
        <v>45198</v>
      </c>
      <c r="D18" s="111">
        <v>261098</v>
      </c>
      <c r="E18" s="112">
        <v>2877384489</v>
      </c>
      <c r="F18" s="241">
        <v>11286</v>
      </c>
    </row>
    <row r="19" spans="1:6" x14ac:dyDescent="0.25">
      <c r="A19" s="106" t="s">
        <v>46</v>
      </c>
      <c r="B19" s="107">
        <v>7200000</v>
      </c>
      <c r="C19" s="110">
        <v>45211</v>
      </c>
      <c r="D19" s="111">
        <v>261099</v>
      </c>
      <c r="E19" s="112">
        <v>2882888235</v>
      </c>
      <c r="F19" s="241">
        <v>11803</v>
      </c>
    </row>
    <row r="20" spans="1:6" x14ac:dyDescent="0.25">
      <c r="A20" s="106" t="s">
        <v>46</v>
      </c>
      <c r="B20" s="107">
        <v>800000</v>
      </c>
      <c r="C20" s="110">
        <v>45217</v>
      </c>
      <c r="D20" s="111">
        <v>261100</v>
      </c>
      <c r="E20" s="112">
        <v>2885718325</v>
      </c>
      <c r="F20" s="241">
        <v>12199</v>
      </c>
    </row>
    <row r="21" spans="1:6" x14ac:dyDescent="0.25">
      <c r="A21" s="106" t="s">
        <v>47</v>
      </c>
      <c r="B21" s="107">
        <v>8000000</v>
      </c>
      <c r="C21" s="110">
        <v>45247</v>
      </c>
      <c r="D21" s="111">
        <v>261104</v>
      </c>
      <c r="E21" s="112">
        <v>2901027122</v>
      </c>
      <c r="F21" s="241">
        <v>13286</v>
      </c>
    </row>
    <row r="22" spans="1:6" ht="15.75" thickBot="1" x14ac:dyDescent="0.3">
      <c r="A22" s="242" t="s">
        <v>134</v>
      </c>
      <c r="B22" s="108">
        <f>SUM(B4:B21)</f>
        <v>80000000</v>
      </c>
      <c r="C22" s="243"/>
      <c r="D22" s="243"/>
      <c r="E22" s="243"/>
      <c r="F22" s="133"/>
    </row>
    <row r="23" spans="1:6" ht="15.75" thickTop="1" x14ac:dyDescent="0.25">
      <c r="B23" s="109"/>
      <c r="C23" s="109"/>
      <c r="D23" s="109"/>
      <c r="E23" s="109"/>
    </row>
    <row r="24" spans="1:6" x14ac:dyDescent="0.25">
      <c r="B24" s="109"/>
      <c r="C24" s="109"/>
      <c r="D24" s="109"/>
      <c r="E24" s="109"/>
    </row>
    <row r="25" spans="1:6" x14ac:dyDescent="0.25">
      <c r="B25" s="109"/>
      <c r="C25" s="109"/>
      <c r="D25" s="109"/>
      <c r="E25" s="109"/>
    </row>
    <row r="26" spans="1:6" x14ac:dyDescent="0.25">
      <c r="B26" s="109"/>
      <c r="C26" s="109"/>
      <c r="D26" s="109"/>
      <c r="E26" s="109"/>
    </row>
    <row r="27" spans="1:6" x14ac:dyDescent="0.25">
      <c r="B27" s="109"/>
      <c r="C27" s="109"/>
      <c r="D27" s="109"/>
      <c r="E27" s="109"/>
    </row>
    <row r="28" spans="1:6" x14ac:dyDescent="0.25">
      <c r="A28" s="362" t="s">
        <v>80</v>
      </c>
      <c r="B28" s="362"/>
      <c r="C28" s="362"/>
      <c r="D28" s="362"/>
      <c r="E28" s="362"/>
      <c r="F28" s="362"/>
    </row>
    <row r="29" spans="1:6" x14ac:dyDescent="0.25">
      <c r="A29" s="362" t="s">
        <v>194</v>
      </c>
      <c r="B29" s="362"/>
      <c r="C29" s="362"/>
      <c r="D29" s="362"/>
      <c r="E29" s="362"/>
      <c r="F29" s="362"/>
    </row>
    <row r="30" spans="1:6" x14ac:dyDescent="0.25">
      <c r="A30" s="362" t="s">
        <v>78</v>
      </c>
      <c r="B30" s="362"/>
      <c r="C30" s="362"/>
      <c r="D30" s="362"/>
      <c r="E30" s="362"/>
      <c r="F30" s="362"/>
    </row>
    <row r="31" spans="1:6" x14ac:dyDescent="0.25">
      <c r="A31" s="362" t="s">
        <v>1</v>
      </c>
      <c r="B31" s="362"/>
      <c r="C31" s="362"/>
      <c r="D31" s="362"/>
      <c r="E31" s="362"/>
      <c r="F31" s="362"/>
    </row>
    <row r="32" spans="1:6" x14ac:dyDescent="0.25">
      <c r="B32" s="109"/>
      <c r="C32" s="109"/>
      <c r="D32" s="109"/>
      <c r="E32" s="109"/>
    </row>
    <row r="33" spans="2:5" x14ac:dyDescent="0.25">
      <c r="B33" s="109"/>
      <c r="C33" s="109"/>
      <c r="D33" s="109"/>
      <c r="E33" s="109"/>
    </row>
    <row r="34" spans="2:5" x14ac:dyDescent="0.25">
      <c r="B34" s="109"/>
      <c r="C34" s="109"/>
      <c r="D34" s="109"/>
      <c r="E34" s="109"/>
    </row>
    <row r="35" spans="2:5" x14ac:dyDescent="0.25">
      <c r="B35" s="109"/>
      <c r="C35" s="109"/>
      <c r="D35" s="109"/>
      <c r="E35" s="109"/>
    </row>
    <row r="36" spans="2:5" x14ac:dyDescent="0.25">
      <c r="B36" s="109"/>
      <c r="C36" s="109"/>
      <c r="D36" s="109"/>
      <c r="E36" s="109"/>
    </row>
    <row r="37" spans="2:5" x14ac:dyDescent="0.25">
      <c r="B37" s="109"/>
      <c r="C37" s="109"/>
      <c r="D37" s="109"/>
      <c r="E37" s="109"/>
    </row>
    <row r="38" spans="2:5" x14ac:dyDescent="0.25">
      <c r="B38" s="109"/>
      <c r="C38" s="109"/>
      <c r="D38" s="109"/>
      <c r="E38" s="109"/>
    </row>
  </sheetData>
  <mergeCells count="6">
    <mergeCell ref="A31:F31"/>
    <mergeCell ref="A1:F1"/>
    <mergeCell ref="A2:F2"/>
    <mergeCell ref="A28:F28"/>
    <mergeCell ref="A29:F29"/>
    <mergeCell ref="A30:F30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topLeftCell="A4" workbookViewId="0">
      <selection activeCell="G24" sqref="G24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397" t="s">
        <v>190</v>
      </c>
      <c r="B1" s="397"/>
      <c r="C1" s="397"/>
      <c r="D1" s="397"/>
      <c r="E1" s="397"/>
      <c r="F1" s="397"/>
    </row>
    <row r="2" spans="1:6" x14ac:dyDescent="0.25">
      <c r="A2" s="398" t="s">
        <v>199</v>
      </c>
      <c r="B2" s="398"/>
      <c r="C2" s="398"/>
      <c r="D2" s="398"/>
      <c r="E2" s="398"/>
      <c r="F2" s="398"/>
    </row>
    <row r="3" spans="1:6" x14ac:dyDescent="0.25">
      <c r="A3" s="105" t="s">
        <v>131</v>
      </c>
      <c r="B3" s="105" t="s">
        <v>132</v>
      </c>
      <c r="C3" s="105" t="s">
        <v>191</v>
      </c>
      <c r="D3" s="105" t="s">
        <v>192</v>
      </c>
      <c r="E3" s="105" t="s">
        <v>133</v>
      </c>
      <c r="F3" s="239" t="s">
        <v>193</v>
      </c>
    </row>
    <row r="4" spans="1:6" x14ac:dyDescent="0.25">
      <c r="A4" s="106" t="s">
        <v>6</v>
      </c>
      <c r="B4" s="107">
        <v>0</v>
      </c>
      <c r="C4" s="105"/>
      <c r="D4" s="105"/>
      <c r="E4" s="105"/>
      <c r="F4" s="240"/>
    </row>
    <row r="5" spans="1:6" x14ac:dyDescent="0.25">
      <c r="A5" s="106" t="s">
        <v>7</v>
      </c>
      <c r="B5" s="107">
        <v>0</v>
      </c>
      <c r="C5" s="105"/>
      <c r="D5" s="105"/>
      <c r="E5" s="105"/>
      <c r="F5" s="240"/>
    </row>
    <row r="6" spans="1:6" x14ac:dyDescent="0.25">
      <c r="A6" s="106" t="s">
        <v>8</v>
      </c>
      <c r="B6" s="107">
        <v>0</v>
      </c>
      <c r="C6" s="110"/>
      <c r="D6" s="112"/>
      <c r="E6" s="112"/>
      <c r="F6" s="241"/>
    </row>
    <row r="7" spans="1:6" x14ac:dyDescent="0.25">
      <c r="A7" s="106" t="s">
        <v>9</v>
      </c>
      <c r="B7" s="107">
        <v>0</v>
      </c>
      <c r="C7" s="110"/>
      <c r="D7" s="112"/>
      <c r="E7" s="112"/>
      <c r="F7" s="241"/>
    </row>
    <row r="8" spans="1:6" x14ac:dyDescent="0.25">
      <c r="A8" s="106" t="s">
        <v>41</v>
      </c>
      <c r="B8" s="107">
        <v>0</v>
      </c>
      <c r="C8" s="110"/>
      <c r="D8" s="111"/>
      <c r="E8" s="112"/>
      <c r="F8" s="241"/>
    </row>
    <row r="9" spans="1:6" x14ac:dyDescent="0.25">
      <c r="A9" s="106" t="s">
        <v>42</v>
      </c>
      <c r="B9" s="107">
        <v>0</v>
      </c>
      <c r="C9" s="110"/>
      <c r="D9" s="111"/>
      <c r="E9" s="112"/>
      <c r="F9" s="241"/>
    </row>
    <row r="10" spans="1:6" x14ac:dyDescent="0.25">
      <c r="A10" s="106" t="s">
        <v>43</v>
      </c>
      <c r="B10" s="107">
        <v>0</v>
      </c>
      <c r="C10" s="110"/>
      <c r="D10" s="111"/>
      <c r="E10" s="112"/>
      <c r="F10" s="241"/>
    </row>
    <row r="11" spans="1:6" x14ac:dyDescent="0.25">
      <c r="A11" s="106" t="s">
        <v>44</v>
      </c>
      <c r="B11" s="107">
        <v>0</v>
      </c>
      <c r="C11" s="110"/>
      <c r="D11" s="111"/>
      <c r="E11" s="112"/>
      <c r="F11" s="241"/>
    </row>
    <row r="12" spans="1:6" x14ac:dyDescent="0.25">
      <c r="A12" s="106" t="s">
        <v>45</v>
      </c>
      <c r="B12" s="107">
        <v>0</v>
      </c>
      <c r="C12" s="110"/>
      <c r="D12" s="111"/>
      <c r="E12" s="112"/>
      <c r="F12" s="241"/>
    </row>
    <row r="13" spans="1:6" x14ac:dyDescent="0.25">
      <c r="A13" s="106" t="s">
        <v>46</v>
      </c>
      <c r="B13" s="107">
        <v>15000000</v>
      </c>
      <c r="C13" s="110">
        <v>45217</v>
      </c>
      <c r="D13" s="111">
        <v>261103</v>
      </c>
      <c r="E13" s="112">
        <v>2885740030</v>
      </c>
      <c r="F13" s="241">
        <v>11846</v>
      </c>
    </row>
    <row r="14" spans="1:6" ht="15.75" thickBot="1" x14ac:dyDescent="0.3">
      <c r="A14" s="242" t="s">
        <v>134</v>
      </c>
      <c r="B14" s="108">
        <f>SUM(B4:B13)</f>
        <v>15000000</v>
      </c>
      <c r="C14" s="243"/>
      <c r="D14" s="243"/>
      <c r="E14" s="243"/>
      <c r="F14" s="133"/>
    </row>
    <row r="15" spans="1:6" ht="15.75" thickTop="1" x14ac:dyDescent="0.25">
      <c r="B15" s="109"/>
      <c r="C15" s="109"/>
      <c r="D15" s="109"/>
      <c r="E15" s="109"/>
    </row>
    <row r="16" spans="1:6" x14ac:dyDescent="0.25">
      <c r="B16" s="109"/>
      <c r="C16" s="109"/>
      <c r="D16" s="109"/>
      <c r="E16" s="109"/>
    </row>
    <row r="17" spans="1:6" x14ac:dyDescent="0.25">
      <c r="B17" s="109"/>
      <c r="C17" s="109"/>
      <c r="D17" s="109"/>
      <c r="E17" s="109"/>
    </row>
    <row r="18" spans="1:6" x14ac:dyDescent="0.25">
      <c r="B18" s="109"/>
      <c r="C18" s="109"/>
      <c r="D18" s="109"/>
      <c r="E18" s="109"/>
    </row>
    <row r="19" spans="1:6" x14ac:dyDescent="0.25">
      <c r="B19" s="109"/>
      <c r="C19" s="109"/>
      <c r="D19" s="109"/>
      <c r="E19" s="109"/>
    </row>
    <row r="20" spans="1:6" x14ac:dyDescent="0.25">
      <c r="A20" s="362" t="s">
        <v>80</v>
      </c>
      <c r="B20" s="362"/>
      <c r="C20" s="362"/>
      <c r="D20" s="362"/>
      <c r="E20" s="362"/>
      <c r="F20" s="362"/>
    </row>
    <row r="21" spans="1:6" x14ac:dyDescent="0.25">
      <c r="A21" s="362" t="s">
        <v>194</v>
      </c>
      <c r="B21" s="362"/>
      <c r="C21" s="362"/>
      <c r="D21" s="362"/>
      <c r="E21" s="362"/>
      <c r="F21" s="362"/>
    </row>
    <row r="22" spans="1:6" x14ac:dyDescent="0.25">
      <c r="A22" s="362" t="s">
        <v>78</v>
      </c>
      <c r="B22" s="362"/>
      <c r="C22" s="362"/>
      <c r="D22" s="362"/>
      <c r="E22" s="362"/>
      <c r="F22" s="362"/>
    </row>
    <row r="23" spans="1:6" x14ac:dyDescent="0.25">
      <c r="A23" s="362" t="s">
        <v>1</v>
      </c>
      <c r="B23" s="362"/>
      <c r="C23" s="362"/>
      <c r="D23" s="362"/>
      <c r="E23" s="362"/>
      <c r="F23" s="362"/>
    </row>
    <row r="24" spans="1:6" x14ac:dyDescent="0.25">
      <c r="B24" s="109"/>
      <c r="C24" s="109"/>
      <c r="D24" s="109"/>
      <c r="E24" s="109"/>
    </row>
    <row r="25" spans="1:6" x14ac:dyDescent="0.25">
      <c r="B25" s="109"/>
      <c r="C25" s="109"/>
      <c r="D25" s="109"/>
      <c r="E25" s="109"/>
    </row>
    <row r="26" spans="1:6" x14ac:dyDescent="0.25">
      <c r="B26" s="109"/>
      <c r="C26" s="109"/>
      <c r="D26" s="109"/>
      <c r="E26" s="109"/>
    </row>
    <row r="27" spans="1:6" x14ac:dyDescent="0.25">
      <c r="B27" s="109"/>
      <c r="C27" s="109"/>
      <c r="D27" s="109"/>
      <c r="E27" s="109"/>
    </row>
    <row r="28" spans="1:6" x14ac:dyDescent="0.25">
      <c r="B28" s="109"/>
      <c r="C28" s="109"/>
      <c r="D28" s="109"/>
      <c r="E28" s="109"/>
    </row>
    <row r="29" spans="1:6" x14ac:dyDescent="0.25">
      <c r="B29" s="109"/>
      <c r="C29" s="109"/>
      <c r="D29" s="109"/>
      <c r="E29" s="109"/>
    </row>
    <row r="30" spans="1:6" x14ac:dyDescent="0.25">
      <c r="B30" s="109"/>
      <c r="C30" s="109"/>
      <c r="D30" s="109"/>
      <c r="E30" s="109"/>
    </row>
  </sheetData>
  <mergeCells count="6">
    <mergeCell ref="A23:F23"/>
    <mergeCell ref="A1:F1"/>
    <mergeCell ref="A2:F2"/>
    <mergeCell ref="A20:F20"/>
    <mergeCell ref="A21:F21"/>
    <mergeCell ref="A22:F22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39</vt:i4>
      </vt:variant>
      <vt:variant>
        <vt:lpstr>Rangos con nombre</vt:lpstr>
      </vt:variant>
      <vt:variant>
        <vt:i4>39</vt:i4>
      </vt:variant>
    </vt:vector>
  </HeadingPairs>
  <TitlesOfParts>
    <vt:vector size="78" baseType="lpstr">
      <vt:lpstr>SEPTIEMBRE F-5</vt:lpstr>
      <vt:lpstr>SEPTIEMBRE ANEXO A F-5</vt:lpstr>
      <vt:lpstr>SEPTIEMBRE F-6</vt:lpstr>
      <vt:lpstr>OCTUBRE F-5 CONV. 09-2023</vt:lpstr>
      <vt:lpstr>OCTUBRE ANEXO A F-5 CON 09-2023</vt:lpstr>
      <vt:lpstr>OCTUBRE F-6 CONV. 09-2023</vt:lpstr>
      <vt:lpstr>OCTUBRE F-5 CONV-38-2023</vt:lpstr>
      <vt:lpstr>OCTUBRE ANEXO F-5 CONV. 38-2023</vt:lpstr>
      <vt:lpstr>OCTUBRE F-6 CONV. 38-2023</vt:lpstr>
      <vt:lpstr>NOVIEMBRE F-5 CONV. 09-2023</vt:lpstr>
      <vt:lpstr>NOVIEMBRE ANEXO A F-5 C.09-2023</vt:lpstr>
      <vt:lpstr>NOVIEMBRE F-6 CONV. 09-2023</vt:lpstr>
      <vt:lpstr>NOVIEMBRE F-5 CONV. 38-2023</vt:lpstr>
      <vt:lpstr>NOVIEMBRE ANEXO A F-5 C.38-2023</vt:lpstr>
      <vt:lpstr>NOVIEMBRE F-6 CONV. 38-2023</vt:lpstr>
      <vt:lpstr>DICIEMBRE F-5 CONV. 09-2023</vt:lpstr>
      <vt:lpstr>DICIEMBRE ANEXO A F-5 C 09-2023</vt:lpstr>
      <vt:lpstr>DICIEMBRE F-6 CONV. 09-2023</vt:lpstr>
      <vt:lpstr>DICIEMBRE F-5 CONV. 38-2023</vt:lpstr>
      <vt:lpstr>DICIEMBRE ANEXO A F-5 C 38-2023</vt:lpstr>
      <vt:lpstr>DICIEMBRE F-6 CONV. 38-2023</vt:lpstr>
      <vt:lpstr>EJECUCION FISICA SEPTIEMBRE F-8</vt:lpstr>
      <vt:lpstr>EJECUCION FISICA OCTUBRE F-8</vt:lpstr>
      <vt:lpstr>EJECUCION FISICA NOVIEMBRE F-8</vt:lpstr>
      <vt:lpstr>EJECUCION FISICA DICIEMBRE F-8</vt:lpstr>
      <vt:lpstr>PRESUPUESTO SEPTIEMBRE</vt:lpstr>
      <vt:lpstr>PRESUPUESTO OCTUBRE 09-2023</vt:lpstr>
      <vt:lpstr>PRESUPUESTO OCTUBRE 38-2023</vt:lpstr>
      <vt:lpstr>PRESUPUESTO NOVIEMBRE 09-2023</vt:lpstr>
      <vt:lpstr>PRESUPUESTO NOVIEMBRE 38-2023</vt:lpstr>
      <vt:lpstr>PRESUPUESTO DICIEMBRE 09-2023</vt:lpstr>
      <vt:lpstr>PRESUPUESTO DICIEMBRE 38-2023</vt:lpstr>
      <vt:lpstr>APORTES SEPTIEMBRE</vt:lpstr>
      <vt:lpstr>APORTES OCTUBRE CONV. 09-2023</vt:lpstr>
      <vt:lpstr>APORTES OCTUBRE CONV. 38-2023</vt:lpstr>
      <vt:lpstr>APORTES NOVIEMBRE CONV. 09-2023</vt:lpstr>
      <vt:lpstr>APORTES NOVIEMBRE CONV. 38-2023</vt:lpstr>
      <vt:lpstr>APORTES DICIEMBRE CONV. 09-2023</vt:lpstr>
      <vt:lpstr>APORTES DICIEMBRE CONV. 38-2023</vt:lpstr>
      <vt:lpstr>'APORTES DICIEMBRE CONV. 09-2023'!Área_de_impresión</vt:lpstr>
      <vt:lpstr>'APORTES DICIEMBRE CONV. 38-2023'!Área_de_impresión</vt:lpstr>
      <vt:lpstr>'APORTES NOVIEMBRE CONV. 09-2023'!Área_de_impresión</vt:lpstr>
      <vt:lpstr>'APORTES NOVIEMBRE CONV. 38-2023'!Área_de_impresión</vt:lpstr>
      <vt:lpstr>'APORTES OCTUBRE CONV. 09-2023'!Área_de_impresión</vt:lpstr>
      <vt:lpstr>'APORTES OCTUBRE CONV. 38-2023'!Área_de_impresión</vt:lpstr>
      <vt:lpstr>'APORTES SEPTIEMBRE'!Área_de_impresión</vt:lpstr>
      <vt:lpstr>'DICIEMBRE ANEXO A F-5 C 09-2023'!Área_de_impresión</vt:lpstr>
      <vt:lpstr>'DICIEMBRE ANEXO A F-5 C 38-2023'!Área_de_impresión</vt:lpstr>
      <vt:lpstr>'DICIEMBRE F-5 CONV. 09-2023'!Área_de_impresión</vt:lpstr>
      <vt:lpstr>'DICIEMBRE F-5 CONV. 38-2023'!Área_de_impresión</vt:lpstr>
      <vt:lpstr>'DICIEMBRE F-6 CONV. 09-2023'!Área_de_impresión</vt:lpstr>
      <vt:lpstr>'DICIEMBRE F-6 CONV. 38-2023'!Área_de_impresión</vt:lpstr>
      <vt:lpstr>'EJECUCION FISICA DICIEMBRE F-8'!Área_de_impresión</vt:lpstr>
      <vt:lpstr>'EJECUCION FISICA NOVIEMBRE F-8'!Área_de_impresión</vt:lpstr>
      <vt:lpstr>'EJECUCION FISICA OCTUBRE F-8'!Área_de_impresión</vt:lpstr>
      <vt:lpstr>'EJECUCION FISICA SEPTIEMBRE F-8'!Área_de_impresión</vt:lpstr>
      <vt:lpstr>'NOVIEMBRE ANEXO A F-5 C.09-2023'!Área_de_impresión</vt:lpstr>
      <vt:lpstr>'NOVIEMBRE ANEXO A F-5 C.38-2023'!Área_de_impresión</vt:lpstr>
      <vt:lpstr>'NOVIEMBRE F-5 CONV. 09-2023'!Área_de_impresión</vt:lpstr>
      <vt:lpstr>'NOVIEMBRE F-5 CONV. 38-2023'!Área_de_impresión</vt:lpstr>
      <vt:lpstr>'NOVIEMBRE F-6 CONV. 09-2023'!Área_de_impresión</vt:lpstr>
      <vt:lpstr>'NOVIEMBRE F-6 CONV. 38-2023'!Área_de_impresión</vt:lpstr>
      <vt:lpstr>'OCTUBRE ANEXO A F-5 CON 09-2023'!Área_de_impresión</vt:lpstr>
      <vt:lpstr>'OCTUBRE ANEXO F-5 CONV. 38-2023'!Área_de_impresión</vt:lpstr>
      <vt:lpstr>'OCTUBRE F-5 CONV. 09-2023'!Área_de_impresión</vt:lpstr>
      <vt:lpstr>'OCTUBRE F-5 CONV-38-2023'!Área_de_impresión</vt:lpstr>
      <vt:lpstr>'OCTUBRE F-6 CONV. 09-2023'!Área_de_impresión</vt:lpstr>
      <vt:lpstr>'OCTUBRE F-6 CONV. 38-2023'!Área_de_impresión</vt:lpstr>
      <vt:lpstr>'PRESUPUESTO DICIEMBRE 09-2023'!Área_de_impresión</vt:lpstr>
      <vt:lpstr>'PRESUPUESTO DICIEMBRE 38-2023'!Área_de_impresión</vt:lpstr>
      <vt:lpstr>'PRESUPUESTO NOVIEMBRE 09-2023'!Área_de_impresión</vt:lpstr>
      <vt:lpstr>'PRESUPUESTO NOVIEMBRE 38-2023'!Área_de_impresión</vt:lpstr>
      <vt:lpstr>'PRESUPUESTO OCTUBRE 09-2023'!Área_de_impresión</vt:lpstr>
      <vt:lpstr>'PRESUPUESTO OCTUBRE 38-2023'!Área_de_impresión</vt:lpstr>
      <vt:lpstr>'PRESUPUESTO SEPTIEMBRE'!Área_de_impresión</vt:lpstr>
      <vt:lpstr>'SEPTIEMBRE ANEXO A F-5'!Área_de_impresión</vt:lpstr>
      <vt:lpstr>'SEPTIEMBRE F-5'!Área_de_impresión</vt:lpstr>
      <vt:lpstr>'SEPTIEMBRE F-6'!Área_de_impresión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Gonzalez</dc:creator>
  <cp:lastModifiedBy>Victor Reyes</cp:lastModifiedBy>
  <cp:lastPrinted>2023-12-14T16:22:30Z</cp:lastPrinted>
  <dcterms:created xsi:type="dcterms:W3CDTF">2021-05-20T16:42:59Z</dcterms:created>
  <dcterms:modified xsi:type="dcterms:W3CDTF">2024-01-27T01:30:02Z</dcterms:modified>
</cp:coreProperties>
</file>