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040" activeTab="3"/>
  </bookViews>
  <sheets>
    <sheet name="SEPTIEMBRE CTE-5" sheetId="78" r:id="rId1"/>
    <sheet name="OCTUBRE CTE-5" sheetId="84" r:id="rId2"/>
    <sheet name="NOVIEMBRE CTE-5" sheetId="90" r:id="rId3"/>
    <sheet name="DICIEMBRE CTE-5" sheetId="101" r:id="rId4"/>
    <sheet name="SEPTIEMBRE ANEXO A CTE-5" sheetId="79" r:id="rId5"/>
    <sheet name="OCTUBRE ANEXO A CTE-5" sheetId="85" r:id="rId6"/>
    <sheet name="NOVIEMBRE ANEXO A CTE-5" sheetId="91" r:id="rId7"/>
    <sheet name="DICIEMBRE ANEXO A CTE-5" sheetId="100" r:id="rId8"/>
    <sheet name="SEPTIEMBRE CTE-7" sheetId="80" r:id="rId9"/>
    <sheet name="OCTUBRE CTE-7" sheetId="86" r:id="rId10"/>
    <sheet name="NOVIEMBRE CTE-7" sheetId="92" r:id="rId11"/>
    <sheet name="DICIEMBRE CTE-7" sheetId="99" r:id="rId12"/>
    <sheet name="EJECUCION FISICA SEPTIEMBRE" sheetId="81" r:id="rId13"/>
    <sheet name="EJECUCION FISICA OCTUBRE" sheetId="87" r:id="rId14"/>
    <sheet name="EJECUCION FISICA NOVIEMBRE" sheetId="93" r:id="rId15"/>
    <sheet name="EJECUCION FISICA DICIEMBRE" sheetId="98" r:id="rId16"/>
    <sheet name="PRESUPUESTO SEPTIEMBRE 2022" sheetId="82" r:id="rId17"/>
    <sheet name="PRESUPUESTO OCTUBRE 2022" sheetId="88" r:id="rId18"/>
    <sheet name="PRESUPUESTO NOVIEMBRE 2022" sheetId="94" r:id="rId19"/>
    <sheet name="PRESUPUESTO DICIEMBRE 2022" sheetId="97" r:id="rId20"/>
    <sheet name="APORTES SEPTIEMBRE 2022" sheetId="83" r:id="rId21"/>
    <sheet name="APORTES OCTUBRE 2022" sheetId="89" r:id="rId22"/>
    <sheet name="APORTES NOVIEMBRE 2022" sheetId="95" r:id="rId23"/>
    <sheet name="APORTES DICIEMBRE 2022" sheetId="96" r:id="rId24"/>
  </sheets>
  <externalReferences>
    <externalReference r:id="rId25"/>
  </externalReferences>
  <definedNames>
    <definedName name="_xlnm.Print_Area" localSheetId="23">'APORTES DICIEMBRE 2022'!$A$1:$E$30</definedName>
    <definedName name="_xlnm.Print_Area" localSheetId="22">'APORTES NOVIEMBRE 2022'!$A$1:$E$30</definedName>
    <definedName name="_xlnm.Print_Area" localSheetId="21">'APORTES OCTUBRE 2022'!$A$1:$E$30</definedName>
    <definedName name="_xlnm.Print_Area" localSheetId="20">'APORTES SEPTIEMBRE 2022'!$A$1:$E$29</definedName>
    <definedName name="_xlnm.Print_Area" localSheetId="7">'DICIEMBRE ANEXO A CTE-5'!$A$1:$J$243</definedName>
    <definedName name="_xlnm.Print_Area" localSheetId="3">'DICIEMBRE CTE-5'!$A$1:$L$232</definedName>
    <definedName name="_xlnm.Print_Area" localSheetId="11">'DICIEMBRE CTE-7'!$A$1:$K$73</definedName>
    <definedName name="_xlnm.Print_Area" localSheetId="15">'EJECUCION FISICA DICIEMBRE'!$A$1:$N$116</definedName>
    <definedName name="_xlnm.Print_Area" localSheetId="14">'EJECUCION FISICA NOVIEMBRE'!$A$1:$N$116</definedName>
    <definedName name="_xlnm.Print_Area" localSheetId="13">'EJECUCION FISICA OCTUBRE'!$A$1:$N$116</definedName>
    <definedName name="_xlnm.Print_Area" localSheetId="12">'EJECUCION FISICA SEPTIEMBRE'!$A$1:$N$116</definedName>
    <definedName name="_xlnm.Print_Area" localSheetId="6">'NOVIEMBRE ANEXO A CTE-5'!$A$1:$I$243</definedName>
    <definedName name="_xlnm.Print_Area" localSheetId="2">'NOVIEMBRE CTE-5'!$A$1:$N$250</definedName>
    <definedName name="_xlnm.Print_Area" localSheetId="10">'NOVIEMBRE CTE-7'!$A$1:$M$77</definedName>
    <definedName name="_xlnm.Print_Area" localSheetId="5">'OCTUBRE ANEXO A CTE-5'!$A$1:$J$243</definedName>
    <definedName name="_xlnm.Print_Area" localSheetId="1">'OCTUBRE CTE-5'!$A$1:$L$232</definedName>
    <definedName name="_xlnm.Print_Area" localSheetId="9">'OCTUBRE CTE-7'!$A$1:$K$73</definedName>
    <definedName name="_xlnm.Print_Area" localSheetId="19">'PRESUPUESTO DICIEMBRE 2022'!$A$1:$E$53</definedName>
    <definedName name="_xlnm.Print_Area" localSheetId="18">'PRESUPUESTO NOVIEMBRE 2022'!$A$1:$E$53</definedName>
    <definedName name="_xlnm.Print_Area" localSheetId="17">'PRESUPUESTO OCTUBRE 2022'!$A$1:$E$51</definedName>
    <definedName name="_xlnm.Print_Area" localSheetId="16">'PRESUPUESTO SEPTIEMBRE 2022'!$A$1:$E$51</definedName>
    <definedName name="_xlnm.Print_Area" localSheetId="4">'SEPTIEMBRE ANEXO A CTE-5'!$A$1:$J$243</definedName>
    <definedName name="_xlnm.Print_Area" localSheetId="0">'SEPTIEMBRE CTE-5'!$A$1:$L$232</definedName>
    <definedName name="_xlnm.Print_Area" localSheetId="8">'SEPTIEMBRE CTE-7'!$A$1:$K$67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12" i="101" l="1"/>
  <c r="C212" i="101"/>
  <c r="D210" i="101"/>
  <c r="C210" i="101"/>
  <c r="J156" i="101"/>
  <c r="I156" i="101"/>
  <c r="H156" i="101"/>
  <c r="G156" i="101"/>
  <c r="F156" i="101"/>
  <c r="E156" i="101"/>
  <c r="D156" i="101"/>
  <c r="C156" i="101"/>
  <c r="L155" i="101"/>
  <c r="K155" i="101"/>
  <c r="L154" i="101"/>
  <c r="L156" i="101" s="1"/>
  <c r="K154" i="101"/>
  <c r="K156" i="101" s="1"/>
  <c r="I152" i="101"/>
  <c r="H152" i="101"/>
  <c r="G152" i="101"/>
  <c r="F152" i="101"/>
  <c r="E152" i="101"/>
  <c r="D152" i="101"/>
  <c r="C152" i="101"/>
  <c r="L151" i="101"/>
  <c r="N151" i="101" s="1"/>
  <c r="K151" i="101"/>
  <c r="M151" i="101" s="1"/>
  <c r="L150" i="101"/>
  <c r="K150" i="101"/>
  <c r="M150" i="101" s="1"/>
  <c r="L149" i="101"/>
  <c r="K149" i="101"/>
  <c r="M149" i="101" s="1"/>
  <c r="L148" i="101"/>
  <c r="K148" i="101"/>
  <c r="M148" i="101" s="1"/>
  <c r="J148" i="101"/>
  <c r="J152" i="101" s="1"/>
  <c r="M147" i="101"/>
  <c r="L147" i="101"/>
  <c r="K147" i="101"/>
  <c r="M146" i="101"/>
  <c r="L146" i="101"/>
  <c r="K146" i="101"/>
  <c r="M145" i="101"/>
  <c r="L145" i="101"/>
  <c r="K145" i="101"/>
  <c r="M144" i="101"/>
  <c r="L144" i="101"/>
  <c r="K144" i="101"/>
  <c r="M143" i="101"/>
  <c r="L143" i="101"/>
  <c r="K143" i="101"/>
  <c r="M142" i="101"/>
  <c r="L142" i="101"/>
  <c r="K142" i="101"/>
  <c r="J142" i="101"/>
  <c r="L141" i="101"/>
  <c r="K141" i="101"/>
  <c r="L140" i="101"/>
  <c r="K140" i="101"/>
  <c r="L139" i="101"/>
  <c r="K139" i="101"/>
  <c r="N138" i="101"/>
  <c r="L138" i="101"/>
  <c r="L152" i="101" s="1"/>
  <c r="K138" i="101"/>
  <c r="K152" i="101" s="1"/>
  <c r="J136" i="101"/>
  <c r="J124" i="101" s="1"/>
  <c r="I136" i="101"/>
  <c r="H136" i="101"/>
  <c r="G136" i="101"/>
  <c r="F136" i="101"/>
  <c r="F124" i="101" s="1"/>
  <c r="E136" i="101"/>
  <c r="D136" i="101"/>
  <c r="C136" i="101"/>
  <c r="N135" i="101"/>
  <c r="L135" i="101"/>
  <c r="K135" i="101"/>
  <c r="L134" i="101"/>
  <c r="K134" i="101"/>
  <c r="L133" i="101"/>
  <c r="N133" i="101" s="1"/>
  <c r="K133" i="101"/>
  <c r="L132" i="101"/>
  <c r="K132" i="101"/>
  <c r="N131" i="101"/>
  <c r="L131" i="101"/>
  <c r="K131" i="101"/>
  <c r="L130" i="101"/>
  <c r="N130" i="101" s="1"/>
  <c r="K130" i="101"/>
  <c r="L129" i="101"/>
  <c r="N129" i="101" s="1"/>
  <c r="K129" i="101"/>
  <c r="L128" i="101"/>
  <c r="K128" i="101"/>
  <c r="N127" i="101"/>
  <c r="L127" i="101"/>
  <c r="K127" i="101"/>
  <c r="L126" i="101"/>
  <c r="N126" i="101" s="1"/>
  <c r="K126" i="101"/>
  <c r="L125" i="101"/>
  <c r="K125" i="101"/>
  <c r="K136" i="101" s="1"/>
  <c r="I124" i="101"/>
  <c r="H124" i="101"/>
  <c r="G124" i="101"/>
  <c r="E124" i="101"/>
  <c r="D124" i="101"/>
  <c r="L124" i="101" s="1"/>
  <c r="C124" i="101"/>
  <c r="K124" i="101" s="1"/>
  <c r="L122" i="101"/>
  <c r="N122" i="101" s="1"/>
  <c r="K122" i="101"/>
  <c r="J97" i="101"/>
  <c r="I97" i="101"/>
  <c r="H97" i="101"/>
  <c r="G97" i="101"/>
  <c r="F97" i="101"/>
  <c r="E97" i="101"/>
  <c r="D97" i="101"/>
  <c r="C97" i="101"/>
  <c r="L96" i="101"/>
  <c r="K96" i="101"/>
  <c r="L95" i="101"/>
  <c r="L97" i="101" s="1"/>
  <c r="K95" i="101"/>
  <c r="K97" i="101" s="1"/>
  <c r="J93" i="101"/>
  <c r="I93" i="101"/>
  <c r="H93" i="101"/>
  <c r="G93" i="101"/>
  <c r="F93" i="101"/>
  <c r="E93" i="101"/>
  <c r="D93" i="101"/>
  <c r="C93" i="101"/>
  <c r="L92" i="101"/>
  <c r="K92" i="101"/>
  <c r="M92" i="101" s="1"/>
  <c r="N91" i="101"/>
  <c r="L91" i="101"/>
  <c r="K91" i="101"/>
  <c r="M91" i="101" s="1"/>
  <c r="L90" i="101"/>
  <c r="N90" i="101" s="1"/>
  <c r="K90" i="101"/>
  <c r="M90" i="101" s="1"/>
  <c r="L89" i="101"/>
  <c r="N89" i="101" s="1"/>
  <c r="K89" i="101"/>
  <c r="M89" i="101" s="1"/>
  <c r="L88" i="101"/>
  <c r="K88" i="101"/>
  <c r="M88" i="101" s="1"/>
  <c r="N87" i="101"/>
  <c r="L87" i="101"/>
  <c r="K87" i="101"/>
  <c r="M87" i="101" s="1"/>
  <c r="L86" i="101"/>
  <c r="N86" i="101" s="1"/>
  <c r="K86" i="101"/>
  <c r="M86" i="101" s="1"/>
  <c r="L85" i="101"/>
  <c r="N85" i="101" s="1"/>
  <c r="K85" i="101"/>
  <c r="M85" i="101" s="1"/>
  <c r="L84" i="101"/>
  <c r="K84" i="101"/>
  <c r="M84" i="101" s="1"/>
  <c r="N83" i="101"/>
  <c r="L83" i="101"/>
  <c r="K83" i="101"/>
  <c r="M83" i="101" s="1"/>
  <c r="L82" i="101"/>
  <c r="N141" i="101" s="1"/>
  <c r="K82" i="101"/>
  <c r="M82" i="101" s="1"/>
  <c r="L81" i="101"/>
  <c r="N140" i="101" s="1"/>
  <c r="K81" i="101"/>
  <c r="M81" i="101" s="1"/>
  <c r="L80" i="101"/>
  <c r="K80" i="101"/>
  <c r="M80" i="101" s="1"/>
  <c r="N79" i="101"/>
  <c r="L79" i="101"/>
  <c r="K79" i="101"/>
  <c r="M79" i="101" s="1"/>
  <c r="J77" i="101"/>
  <c r="I77" i="101"/>
  <c r="H77" i="101"/>
  <c r="H65" i="101" s="1"/>
  <c r="G77" i="101"/>
  <c r="F77" i="101"/>
  <c r="E77" i="101"/>
  <c r="D77" i="101"/>
  <c r="D65" i="101" s="1"/>
  <c r="L65" i="101" s="1"/>
  <c r="C77" i="101"/>
  <c r="N76" i="101"/>
  <c r="L76" i="101"/>
  <c r="K76" i="101"/>
  <c r="M76" i="101" s="1"/>
  <c r="L75" i="101"/>
  <c r="K75" i="101"/>
  <c r="M75" i="101" s="1"/>
  <c r="L74" i="101"/>
  <c r="N74" i="101" s="1"/>
  <c r="K74" i="101"/>
  <c r="M74" i="101" s="1"/>
  <c r="L73" i="101"/>
  <c r="N132" i="101" s="1"/>
  <c r="K73" i="101"/>
  <c r="M73" i="101" s="1"/>
  <c r="N72" i="101"/>
  <c r="L72" i="101"/>
  <c r="K72" i="101"/>
  <c r="M72" i="101" s="1"/>
  <c r="L71" i="101"/>
  <c r="K71" i="101"/>
  <c r="M71" i="101" s="1"/>
  <c r="L70" i="101"/>
  <c r="N70" i="101" s="1"/>
  <c r="K70" i="101"/>
  <c r="M70" i="101" s="1"/>
  <c r="L69" i="101"/>
  <c r="N128" i="101" s="1"/>
  <c r="K69" i="101"/>
  <c r="M69" i="101" s="1"/>
  <c r="N68" i="101"/>
  <c r="L68" i="101"/>
  <c r="K68" i="101"/>
  <c r="M68" i="101" s="1"/>
  <c r="L67" i="101"/>
  <c r="K67" i="101"/>
  <c r="M67" i="101" s="1"/>
  <c r="L66" i="101"/>
  <c r="L77" i="101" s="1"/>
  <c r="K66" i="101"/>
  <c r="M66" i="101" s="1"/>
  <c r="J65" i="101"/>
  <c r="I65" i="101"/>
  <c r="G65" i="101"/>
  <c r="F65" i="101"/>
  <c r="E65" i="101"/>
  <c r="C65" i="101"/>
  <c r="K65" i="101" s="1"/>
  <c r="N63" i="101"/>
  <c r="L63" i="101"/>
  <c r="K63" i="101"/>
  <c r="M63" i="101" s="1"/>
  <c r="J51" i="101"/>
  <c r="I51" i="101"/>
  <c r="H51" i="101"/>
  <c r="G51" i="101"/>
  <c r="F51" i="101"/>
  <c r="E51" i="101"/>
  <c r="D51" i="101"/>
  <c r="C51" i="101"/>
  <c r="L50" i="101"/>
  <c r="D213" i="101" s="1"/>
  <c r="K50" i="101"/>
  <c r="C213" i="101" s="1"/>
  <c r="L49" i="101"/>
  <c r="K49" i="101"/>
  <c r="C211" i="101" s="1"/>
  <c r="C214" i="101" s="1"/>
  <c r="L47" i="101"/>
  <c r="J47" i="101"/>
  <c r="I47" i="101"/>
  <c r="H47" i="101"/>
  <c r="G47" i="101"/>
  <c r="F47" i="101"/>
  <c r="E47" i="101"/>
  <c r="D47" i="101"/>
  <c r="C47" i="101"/>
  <c r="L46" i="101"/>
  <c r="D206" i="101" s="1"/>
  <c r="K46" i="101"/>
  <c r="C206" i="101" s="1"/>
  <c r="L45" i="101"/>
  <c r="D205" i="101" s="1"/>
  <c r="K45" i="101"/>
  <c r="C205" i="101" s="1"/>
  <c r="L44" i="101"/>
  <c r="K44" i="101"/>
  <c r="C204" i="101" s="1"/>
  <c r="L43" i="101"/>
  <c r="D203" i="101" s="1"/>
  <c r="K43" i="101"/>
  <c r="C203" i="101" s="1"/>
  <c r="L42" i="101"/>
  <c r="D202" i="101" s="1"/>
  <c r="K42" i="101"/>
  <c r="C202" i="101" s="1"/>
  <c r="L41" i="101"/>
  <c r="D201" i="101" s="1"/>
  <c r="K41" i="101"/>
  <c r="C201" i="101" s="1"/>
  <c r="L40" i="101"/>
  <c r="K40" i="101"/>
  <c r="C200" i="101" s="1"/>
  <c r="L39" i="101"/>
  <c r="D199" i="101" s="1"/>
  <c r="K39" i="101"/>
  <c r="C199" i="101" s="1"/>
  <c r="L38" i="101"/>
  <c r="D198" i="101" s="1"/>
  <c r="K38" i="101"/>
  <c r="C198" i="101" s="1"/>
  <c r="L37" i="101"/>
  <c r="D197" i="101" s="1"/>
  <c r="K37" i="101"/>
  <c r="C197" i="101" s="1"/>
  <c r="L36" i="101"/>
  <c r="K36" i="101"/>
  <c r="C196" i="101" s="1"/>
  <c r="L35" i="101"/>
  <c r="D195" i="101" s="1"/>
  <c r="K35" i="101"/>
  <c r="C195" i="101" s="1"/>
  <c r="L34" i="101"/>
  <c r="D194" i="101" s="1"/>
  <c r="K34" i="101"/>
  <c r="C194" i="101" s="1"/>
  <c r="L33" i="101"/>
  <c r="D193" i="101" s="1"/>
  <c r="K33" i="101"/>
  <c r="C193" i="101" s="1"/>
  <c r="C207" i="101" s="1"/>
  <c r="J31" i="101"/>
  <c r="I31" i="101"/>
  <c r="H31" i="101"/>
  <c r="H19" i="101" s="1"/>
  <c r="G31" i="101"/>
  <c r="F31" i="101"/>
  <c r="E31" i="101"/>
  <c r="D31" i="101"/>
  <c r="D19" i="101" s="1"/>
  <c r="L19" i="101" s="1"/>
  <c r="C31" i="101"/>
  <c r="L30" i="101"/>
  <c r="D190" i="101" s="1"/>
  <c r="K30" i="101"/>
  <c r="C190" i="101" s="1"/>
  <c r="L29" i="101"/>
  <c r="D189" i="101" s="1"/>
  <c r="K29" i="101"/>
  <c r="C189" i="101" s="1"/>
  <c r="L28" i="101"/>
  <c r="K28" i="101"/>
  <c r="C188" i="101" s="1"/>
  <c r="L27" i="101"/>
  <c r="D187" i="101" s="1"/>
  <c r="K27" i="101"/>
  <c r="C187" i="101" s="1"/>
  <c r="L26" i="101"/>
  <c r="D186" i="101" s="1"/>
  <c r="K26" i="101"/>
  <c r="C186" i="101" s="1"/>
  <c r="L25" i="101"/>
  <c r="D185" i="101" s="1"/>
  <c r="K25" i="101"/>
  <c r="C185" i="101" s="1"/>
  <c r="L24" i="101"/>
  <c r="K24" i="101"/>
  <c r="C184" i="101" s="1"/>
  <c r="L23" i="101"/>
  <c r="D183" i="101" s="1"/>
  <c r="K23" i="101"/>
  <c r="C183" i="101" s="1"/>
  <c r="L22" i="101"/>
  <c r="D182" i="101" s="1"/>
  <c r="K22" i="101"/>
  <c r="C182" i="101" s="1"/>
  <c r="L21" i="101"/>
  <c r="D181" i="101" s="1"/>
  <c r="K21" i="101"/>
  <c r="C181" i="101" s="1"/>
  <c r="L20" i="101"/>
  <c r="K20" i="101"/>
  <c r="K31" i="101" s="1"/>
  <c r="J19" i="101"/>
  <c r="I19" i="101"/>
  <c r="G19" i="101"/>
  <c r="F19" i="101"/>
  <c r="E19" i="101"/>
  <c r="C19" i="101"/>
  <c r="K19" i="101" s="1"/>
  <c r="L17" i="101"/>
  <c r="K17" i="101"/>
  <c r="C177" i="101" s="1"/>
  <c r="F218" i="100"/>
  <c r="E217" i="100"/>
  <c r="E216" i="100"/>
  <c r="E215" i="100"/>
  <c r="E218" i="100" s="1"/>
  <c r="E214" i="100"/>
  <c r="F211" i="100"/>
  <c r="F212" i="100" s="1"/>
  <c r="F219" i="100" s="1"/>
  <c r="E210" i="100"/>
  <c r="E209" i="100"/>
  <c r="E208" i="100"/>
  <c r="E207" i="100"/>
  <c r="E206" i="100"/>
  <c r="E205" i="100"/>
  <c r="E204" i="100"/>
  <c r="E203" i="100"/>
  <c r="E202" i="100"/>
  <c r="E201" i="100"/>
  <c r="E200" i="100"/>
  <c r="E199" i="100"/>
  <c r="E198" i="100"/>
  <c r="E197" i="100"/>
  <c r="E211" i="100" s="1"/>
  <c r="F195" i="100"/>
  <c r="E194" i="100"/>
  <c r="E193" i="100"/>
  <c r="E192" i="100"/>
  <c r="E191" i="100"/>
  <c r="E190" i="100"/>
  <c r="E189" i="100"/>
  <c r="E188" i="100"/>
  <c r="E187" i="100"/>
  <c r="E186" i="100"/>
  <c r="E185" i="100"/>
  <c r="E184" i="100"/>
  <c r="E195" i="100" s="1"/>
  <c r="F181" i="100"/>
  <c r="E181" i="100"/>
  <c r="J152" i="100"/>
  <c r="I152" i="100"/>
  <c r="H152" i="100"/>
  <c r="G152" i="100"/>
  <c r="F152" i="100"/>
  <c r="E152" i="100"/>
  <c r="D152" i="100"/>
  <c r="C152" i="100"/>
  <c r="J136" i="100"/>
  <c r="I136" i="100"/>
  <c r="H136" i="100"/>
  <c r="G136" i="100"/>
  <c r="F136" i="100"/>
  <c r="E136" i="100"/>
  <c r="D136" i="100"/>
  <c r="C136" i="100"/>
  <c r="J128" i="100"/>
  <c r="I128" i="100"/>
  <c r="H128" i="100"/>
  <c r="G128" i="100"/>
  <c r="F128" i="100"/>
  <c r="E128" i="100"/>
  <c r="D128" i="100"/>
  <c r="C128" i="100"/>
  <c r="J102" i="100"/>
  <c r="I102" i="100"/>
  <c r="H102" i="100"/>
  <c r="G102" i="100"/>
  <c r="F102" i="100"/>
  <c r="E102" i="100"/>
  <c r="D102" i="100"/>
  <c r="C102" i="100"/>
  <c r="J86" i="100"/>
  <c r="I86" i="100"/>
  <c r="H86" i="100"/>
  <c r="G86" i="100"/>
  <c r="F86" i="100"/>
  <c r="E86" i="100"/>
  <c r="D86" i="100"/>
  <c r="C86" i="100"/>
  <c r="J78" i="100"/>
  <c r="I78" i="100"/>
  <c r="H78" i="100"/>
  <c r="G78" i="100"/>
  <c r="F78" i="100"/>
  <c r="E78" i="100"/>
  <c r="D78" i="100"/>
  <c r="C78" i="100"/>
  <c r="J43" i="100"/>
  <c r="I43" i="100"/>
  <c r="H43" i="100"/>
  <c r="G43" i="100"/>
  <c r="F43" i="100"/>
  <c r="E43" i="100"/>
  <c r="D43" i="100"/>
  <c r="C43" i="100"/>
  <c r="J27" i="100"/>
  <c r="I27" i="100"/>
  <c r="H27" i="100"/>
  <c r="G27" i="100"/>
  <c r="F27" i="100"/>
  <c r="E27" i="100"/>
  <c r="D27" i="100"/>
  <c r="C27" i="100"/>
  <c r="J19" i="100"/>
  <c r="I19" i="100"/>
  <c r="H19" i="100"/>
  <c r="G19" i="100"/>
  <c r="F19" i="100"/>
  <c r="E19" i="100"/>
  <c r="D19" i="100"/>
  <c r="C19" i="100"/>
  <c r="I39" i="99"/>
  <c r="H39" i="99"/>
  <c r="G39" i="99"/>
  <c r="F39" i="99"/>
  <c r="E39" i="99"/>
  <c r="D39" i="99"/>
  <c r="C39" i="99"/>
  <c r="B39" i="99"/>
  <c r="K38" i="99"/>
  <c r="C51" i="99" s="1"/>
  <c r="J38" i="99"/>
  <c r="B51" i="99" s="1"/>
  <c r="K37" i="99"/>
  <c r="K39" i="99" s="1"/>
  <c r="J37" i="99"/>
  <c r="K36" i="99"/>
  <c r="J36" i="99"/>
  <c r="J39" i="99" s="1"/>
  <c r="I29" i="99"/>
  <c r="H29" i="99"/>
  <c r="G29" i="99"/>
  <c r="F29" i="99"/>
  <c r="E29" i="99"/>
  <c r="D29" i="99"/>
  <c r="C29" i="99"/>
  <c r="B29" i="99"/>
  <c r="K28" i="99"/>
  <c r="J28" i="99"/>
  <c r="K27" i="99"/>
  <c r="K29" i="99" s="1"/>
  <c r="J27" i="99"/>
  <c r="K26" i="99"/>
  <c r="J26" i="99"/>
  <c r="J29" i="99" s="1"/>
  <c r="I20" i="99"/>
  <c r="H20" i="99"/>
  <c r="G20" i="99"/>
  <c r="F20" i="99"/>
  <c r="E20" i="99"/>
  <c r="D20" i="99"/>
  <c r="C20" i="99"/>
  <c r="B20" i="99"/>
  <c r="K19" i="99"/>
  <c r="J19" i="99"/>
  <c r="K18" i="99"/>
  <c r="C50" i="99" s="1"/>
  <c r="J18" i="99"/>
  <c r="B50" i="99" s="1"/>
  <c r="K17" i="99"/>
  <c r="C49" i="99" s="1"/>
  <c r="J17" i="99"/>
  <c r="J20" i="99" s="1"/>
  <c r="J68" i="98"/>
  <c r="I68" i="98"/>
  <c r="H68" i="98"/>
  <c r="G68" i="98"/>
  <c r="F68" i="98"/>
  <c r="E68" i="98"/>
  <c r="D68" i="98"/>
  <c r="C68" i="98"/>
  <c r="L67" i="98"/>
  <c r="K67" i="98"/>
  <c r="L66" i="98"/>
  <c r="K66" i="98"/>
  <c r="L65" i="98"/>
  <c r="K65" i="98"/>
  <c r="L64" i="98"/>
  <c r="K64" i="98"/>
  <c r="L63" i="98"/>
  <c r="K63" i="98"/>
  <c r="L62" i="98"/>
  <c r="K62" i="98"/>
  <c r="L61" i="98"/>
  <c r="K61" i="98"/>
  <c r="L60" i="98"/>
  <c r="K60" i="98"/>
  <c r="L59" i="98"/>
  <c r="K59" i="98"/>
  <c r="L58" i="98"/>
  <c r="K58" i="98"/>
  <c r="L57" i="98"/>
  <c r="K57" i="98"/>
  <c r="L56" i="98"/>
  <c r="K56" i="98"/>
  <c r="L55" i="98"/>
  <c r="K55" i="98"/>
  <c r="L54" i="98"/>
  <c r="K54" i="98"/>
  <c r="L53" i="98"/>
  <c r="L68" i="98" s="1"/>
  <c r="K53" i="98"/>
  <c r="K68" i="98" s="1"/>
  <c r="J48" i="98"/>
  <c r="I48" i="98"/>
  <c r="H48" i="98"/>
  <c r="G48" i="98"/>
  <c r="F48" i="98"/>
  <c r="E48" i="98"/>
  <c r="D48" i="98"/>
  <c r="C48" i="98"/>
  <c r="N47" i="98"/>
  <c r="N67" i="98" s="1"/>
  <c r="M47" i="98"/>
  <c r="M67" i="98" s="1"/>
  <c r="L47" i="98"/>
  <c r="K47" i="98"/>
  <c r="L46" i="98"/>
  <c r="K46" i="98"/>
  <c r="N45" i="98"/>
  <c r="N65" i="98" s="1"/>
  <c r="M45" i="98"/>
  <c r="M65" i="98" s="1"/>
  <c r="L45" i="98"/>
  <c r="K45" i="98"/>
  <c r="L44" i="98"/>
  <c r="K44" i="98"/>
  <c r="N43" i="98"/>
  <c r="N63" i="98" s="1"/>
  <c r="M43" i="98"/>
  <c r="M63" i="98" s="1"/>
  <c r="L43" i="98"/>
  <c r="K43" i="98"/>
  <c r="L42" i="98"/>
  <c r="K42" i="98"/>
  <c r="N41" i="98"/>
  <c r="N61" i="98" s="1"/>
  <c r="M41" i="98"/>
  <c r="M61" i="98" s="1"/>
  <c r="L41" i="98"/>
  <c r="K41" i="98"/>
  <c r="L40" i="98"/>
  <c r="K40" i="98"/>
  <c r="N39" i="98"/>
  <c r="N59" i="98" s="1"/>
  <c r="M39" i="98"/>
  <c r="M59" i="98" s="1"/>
  <c r="L39" i="98"/>
  <c r="K39" i="98"/>
  <c r="L38" i="98"/>
  <c r="K38" i="98"/>
  <c r="N37" i="98"/>
  <c r="N57" i="98" s="1"/>
  <c r="M37" i="98"/>
  <c r="M57" i="98" s="1"/>
  <c r="L37" i="98"/>
  <c r="K37" i="98"/>
  <c r="L36" i="98"/>
  <c r="K36" i="98"/>
  <c r="N35" i="98"/>
  <c r="N55" i="98" s="1"/>
  <c r="M35" i="98"/>
  <c r="M55" i="98" s="1"/>
  <c r="L35" i="98"/>
  <c r="K35" i="98"/>
  <c r="L34" i="98"/>
  <c r="K34" i="98"/>
  <c r="N33" i="98"/>
  <c r="N53" i="98" s="1"/>
  <c r="M33" i="98"/>
  <c r="M53" i="98" s="1"/>
  <c r="L33" i="98"/>
  <c r="L48" i="98" s="1"/>
  <c r="K33" i="98"/>
  <c r="K48" i="98" s="1"/>
  <c r="J28" i="98"/>
  <c r="I28" i="98"/>
  <c r="H28" i="98"/>
  <c r="G28" i="98"/>
  <c r="F28" i="98"/>
  <c r="E28" i="98"/>
  <c r="D28" i="98"/>
  <c r="C28" i="98"/>
  <c r="L27" i="98"/>
  <c r="D88" i="98" s="1"/>
  <c r="K27" i="98"/>
  <c r="C88" i="98" s="1"/>
  <c r="L26" i="98"/>
  <c r="N46" i="98" s="1"/>
  <c r="N66" i="98" s="1"/>
  <c r="K26" i="98"/>
  <c r="C87" i="98" s="1"/>
  <c r="L25" i="98"/>
  <c r="D86" i="98" s="1"/>
  <c r="K25" i="98"/>
  <c r="C86" i="98" s="1"/>
  <c r="L24" i="98"/>
  <c r="D85" i="98" s="1"/>
  <c r="K24" i="98"/>
  <c r="C85" i="98" s="1"/>
  <c r="L23" i="98"/>
  <c r="D84" i="98" s="1"/>
  <c r="K23" i="98"/>
  <c r="C84" i="98" s="1"/>
  <c r="L22" i="98"/>
  <c r="D83" i="98" s="1"/>
  <c r="K22" i="98"/>
  <c r="M42" i="98" s="1"/>
  <c r="M62" i="98" s="1"/>
  <c r="L21" i="98"/>
  <c r="D82" i="98" s="1"/>
  <c r="K21" i="98"/>
  <c r="C82" i="98" s="1"/>
  <c r="L20" i="98"/>
  <c r="D81" i="98" s="1"/>
  <c r="K20" i="98"/>
  <c r="C81" i="98" s="1"/>
  <c r="L19" i="98"/>
  <c r="D80" i="98" s="1"/>
  <c r="K19" i="98"/>
  <c r="C80" i="98" s="1"/>
  <c r="L18" i="98"/>
  <c r="N38" i="98" s="1"/>
  <c r="N58" i="98" s="1"/>
  <c r="K18" i="98"/>
  <c r="M38" i="98" s="1"/>
  <c r="M58" i="98" s="1"/>
  <c r="L17" i="98"/>
  <c r="D78" i="98" s="1"/>
  <c r="K17" i="98"/>
  <c r="C78" i="98" s="1"/>
  <c r="L16" i="98"/>
  <c r="N36" i="98" s="1"/>
  <c r="N56" i="98" s="1"/>
  <c r="K16" i="98"/>
  <c r="C77" i="98" s="1"/>
  <c r="L15" i="98"/>
  <c r="D76" i="98" s="1"/>
  <c r="K15" i="98"/>
  <c r="C76" i="98" s="1"/>
  <c r="L14" i="98"/>
  <c r="D75" i="98" s="1"/>
  <c r="K14" i="98"/>
  <c r="M34" i="98" s="1"/>
  <c r="M54" i="98" s="1"/>
  <c r="L13" i="98"/>
  <c r="D74" i="98" s="1"/>
  <c r="K13" i="98"/>
  <c r="C74" i="98" s="1"/>
  <c r="C47" i="97"/>
  <c r="D46" i="97"/>
  <c r="C46" i="97"/>
  <c r="E45" i="97"/>
  <c r="E46" i="97" s="1"/>
  <c r="C43" i="97"/>
  <c r="E42" i="97"/>
  <c r="D41" i="97"/>
  <c r="E41" i="97" s="1"/>
  <c r="E40" i="97"/>
  <c r="D39" i="97"/>
  <c r="E39" i="97" s="1"/>
  <c r="E38" i="97"/>
  <c r="D38" i="97"/>
  <c r="E37" i="97"/>
  <c r="E36" i="97"/>
  <c r="E35" i="97"/>
  <c r="D34" i="97"/>
  <c r="E34" i="97" s="1"/>
  <c r="D33" i="97"/>
  <c r="E33" i="97" s="1"/>
  <c r="E32" i="97"/>
  <c r="E31" i="97"/>
  <c r="E30" i="97"/>
  <c r="E29" i="97"/>
  <c r="E28" i="97"/>
  <c r="E27" i="97"/>
  <c r="D26" i="97"/>
  <c r="E26" i="97" s="1"/>
  <c r="D24" i="97"/>
  <c r="C24" i="97"/>
  <c r="D23" i="97"/>
  <c r="E23" i="97" s="1"/>
  <c r="E22" i="97"/>
  <c r="D22" i="97"/>
  <c r="D21" i="97"/>
  <c r="E21" i="97" s="1"/>
  <c r="E20" i="97"/>
  <c r="E19" i="97"/>
  <c r="E18" i="97"/>
  <c r="E17" i="97"/>
  <c r="E16" i="97"/>
  <c r="E15" i="97"/>
  <c r="D14" i="97"/>
  <c r="E14" i="97" s="1"/>
  <c r="E13" i="97"/>
  <c r="E24" i="97" s="1"/>
  <c r="D13" i="97"/>
  <c r="C12" i="97"/>
  <c r="C25" i="97" s="1"/>
  <c r="C44" i="97" s="1"/>
  <c r="E10" i="97"/>
  <c r="D10" i="97"/>
  <c r="C10" i="97"/>
  <c r="E9" i="97"/>
  <c r="E8" i="97"/>
  <c r="E12" i="97" s="1"/>
  <c r="E25" i="97" s="1"/>
  <c r="E44" i="97" s="1"/>
  <c r="C8" i="97"/>
  <c r="D6" i="97"/>
  <c r="C6" i="97"/>
  <c r="E5" i="97"/>
  <c r="E6" i="97" s="1"/>
  <c r="B19" i="96"/>
  <c r="N65" i="101" l="1"/>
  <c r="N124" i="101"/>
  <c r="N67" i="101"/>
  <c r="N75" i="101"/>
  <c r="N145" i="101"/>
  <c r="N149" i="101"/>
  <c r="L51" i="101"/>
  <c r="M65" i="101"/>
  <c r="N66" i="101"/>
  <c r="N82" i="101"/>
  <c r="N93" i="101" s="1"/>
  <c r="L136" i="101"/>
  <c r="N134" i="101"/>
  <c r="N144" i="101"/>
  <c r="D180" i="101"/>
  <c r="D184" i="101"/>
  <c r="D188" i="101"/>
  <c r="D211" i="101"/>
  <c r="D214" i="101" s="1"/>
  <c r="N69" i="101"/>
  <c r="N73" i="101"/>
  <c r="M93" i="101"/>
  <c r="N81" i="101"/>
  <c r="M124" i="101"/>
  <c r="N125" i="101"/>
  <c r="N136" i="101" s="1"/>
  <c r="N143" i="101"/>
  <c r="N147" i="101"/>
  <c r="N148" i="101"/>
  <c r="N150" i="101"/>
  <c r="N71" i="101"/>
  <c r="L93" i="101"/>
  <c r="D177" i="101"/>
  <c r="L31" i="101"/>
  <c r="D196" i="101"/>
  <c r="D207" i="101" s="1"/>
  <c r="D200" i="101"/>
  <c r="D204" i="101"/>
  <c r="M77" i="101"/>
  <c r="N80" i="101"/>
  <c r="N84" i="101"/>
  <c r="N88" i="101"/>
  <c r="N92" i="101"/>
  <c r="N139" i="101"/>
  <c r="N142" i="101"/>
  <c r="N152" i="101" s="1"/>
  <c r="N146" i="101"/>
  <c r="N154" i="101"/>
  <c r="N156" i="101" s="1"/>
  <c r="K47" i="101"/>
  <c r="K77" i="101"/>
  <c r="K93" i="101"/>
  <c r="M122" i="101"/>
  <c r="M125" i="101"/>
  <c r="M126" i="101"/>
  <c r="M127" i="101"/>
  <c r="M128" i="101"/>
  <c r="M129" i="101"/>
  <c r="M130" i="101"/>
  <c r="M131" i="101"/>
  <c r="M132" i="101"/>
  <c r="M133" i="101"/>
  <c r="M134" i="101"/>
  <c r="M135" i="101"/>
  <c r="M138" i="101"/>
  <c r="M139" i="101"/>
  <c r="M140" i="101"/>
  <c r="M141" i="101"/>
  <c r="C180" i="101"/>
  <c r="C191" i="101" s="1"/>
  <c r="C208" i="101" s="1"/>
  <c r="C215" i="101" s="1"/>
  <c r="K51" i="101"/>
  <c r="M154" i="101"/>
  <c r="M156" i="101" s="1"/>
  <c r="E212" i="100"/>
  <c r="E219" i="100" s="1"/>
  <c r="C52" i="99"/>
  <c r="K20" i="99"/>
  <c r="B49" i="99"/>
  <c r="B52" i="99" s="1"/>
  <c r="M40" i="98"/>
  <c r="M60" i="98" s="1"/>
  <c r="M44" i="98"/>
  <c r="M64" i="98" s="1"/>
  <c r="M68" i="98" s="1"/>
  <c r="M48" i="98"/>
  <c r="C75" i="98"/>
  <c r="C79" i="98"/>
  <c r="C89" i="98" s="1"/>
  <c r="C83" i="98"/>
  <c r="L28" i="98"/>
  <c r="N34" i="98"/>
  <c r="N54" i="98" s="1"/>
  <c r="N68" i="98" s="1"/>
  <c r="N40" i="98"/>
  <c r="N60" i="98" s="1"/>
  <c r="N42" i="98"/>
  <c r="N62" i="98" s="1"/>
  <c r="N44" i="98"/>
  <c r="N64" i="98" s="1"/>
  <c r="D77" i="98"/>
  <c r="D79" i="98"/>
  <c r="D87" i="98"/>
  <c r="D89" i="98" s="1"/>
  <c r="K28" i="98"/>
  <c r="M36" i="98"/>
  <c r="M56" i="98" s="1"/>
  <c r="M46" i="98"/>
  <c r="M66" i="98" s="1"/>
  <c r="E43" i="97"/>
  <c r="E47" i="97" s="1"/>
  <c r="D43" i="97"/>
  <c r="D47" i="97" s="1"/>
  <c r="B19" i="95"/>
  <c r="E46" i="94"/>
  <c r="D46" i="94"/>
  <c r="C46" i="94"/>
  <c r="E45" i="94"/>
  <c r="C43" i="94"/>
  <c r="E42" i="94"/>
  <c r="D41" i="94"/>
  <c r="E41" i="94" s="1"/>
  <c r="E40" i="94"/>
  <c r="D39" i="94"/>
  <c r="E39" i="94" s="1"/>
  <c r="D38" i="94"/>
  <c r="E38" i="94" s="1"/>
  <c r="E37" i="94"/>
  <c r="E36" i="94"/>
  <c r="E35" i="94"/>
  <c r="D34" i="94"/>
  <c r="E34" i="94" s="1"/>
  <c r="D33" i="94"/>
  <c r="E32" i="94"/>
  <c r="E31" i="94"/>
  <c r="E30" i="94"/>
  <c r="E29" i="94"/>
  <c r="E28" i="94"/>
  <c r="E27" i="94"/>
  <c r="D26" i="94"/>
  <c r="E26" i="94" s="1"/>
  <c r="C24" i="94"/>
  <c r="C47" i="94" s="1"/>
  <c r="D23" i="94"/>
  <c r="E23" i="94" s="1"/>
  <c r="D22" i="94"/>
  <c r="E22" i="94" s="1"/>
  <c r="D21" i="94"/>
  <c r="E20" i="94"/>
  <c r="E19" i="94"/>
  <c r="E18" i="94"/>
  <c r="E17" i="94"/>
  <c r="E16" i="94"/>
  <c r="E15" i="94"/>
  <c r="E14" i="94"/>
  <c r="D14" i="94"/>
  <c r="D13" i="94"/>
  <c r="E13" i="94" s="1"/>
  <c r="C12" i="94"/>
  <c r="C25" i="94" s="1"/>
  <c r="C44" i="94" s="1"/>
  <c r="D10" i="94"/>
  <c r="C10" i="94"/>
  <c r="E9" i="94"/>
  <c r="E8" i="94"/>
  <c r="E12" i="94" s="1"/>
  <c r="E25" i="94" s="1"/>
  <c r="E44" i="94" s="1"/>
  <c r="C8" i="94"/>
  <c r="D6" i="94"/>
  <c r="C6" i="94"/>
  <c r="E5" i="94"/>
  <c r="E6" i="94" s="1"/>
  <c r="J68" i="93"/>
  <c r="I68" i="93"/>
  <c r="H68" i="93"/>
  <c r="G68" i="93"/>
  <c r="F68" i="93"/>
  <c r="E68" i="93"/>
  <c r="D68" i="93"/>
  <c r="C68" i="93"/>
  <c r="L67" i="93"/>
  <c r="K67" i="93"/>
  <c r="L66" i="93"/>
  <c r="K66" i="93"/>
  <c r="M66" i="93" s="1"/>
  <c r="L65" i="93"/>
  <c r="K65" i="93"/>
  <c r="L64" i="93"/>
  <c r="K64" i="93"/>
  <c r="M64" i="93" s="1"/>
  <c r="L63" i="93"/>
  <c r="K63" i="93"/>
  <c r="L62" i="93"/>
  <c r="K62" i="93"/>
  <c r="M62" i="93" s="1"/>
  <c r="L61" i="93"/>
  <c r="K61" i="93"/>
  <c r="L60" i="93"/>
  <c r="K60" i="93"/>
  <c r="M60" i="93" s="1"/>
  <c r="L59" i="93"/>
  <c r="K59" i="93"/>
  <c r="L58" i="93"/>
  <c r="K58" i="93"/>
  <c r="M58" i="93" s="1"/>
  <c r="L57" i="93"/>
  <c r="K57" i="93"/>
  <c r="L56" i="93"/>
  <c r="K56" i="93"/>
  <c r="M56" i="93" s="1"/>
  <c r="L55" i="93"/>
  <c r="K55" i="93"/>
  <c r="L54" i="93"/>
  <c r="K54" i="93"/>
  <c r="M54" i="93" s="1"/>
  <c r="L53" i="93"/>
  <c r="L68" i="93" s="1"/>
  <c r="K53" i="93"/>
  <c r="J48" i="93"/>
  <c r="I48" i="93"/>
  <c r="H48" i="93"/>
  <c r="G48" i="93"/>
  <c r="F48" i="93"/>
  <c r="E48" i="93"/>
  <c r="D48" i="93"/>
  <c r="C48" i="93"/>
  <c r="L47" i="93"/>
  <c r="N47" i="93" s="1"/>
  <c r="N67" i="93" s="1"/>
  <c r="K47" i="93"/>
  <c r="M47" i="93" s="1"/>
  <c r="L46" i="93"/>
  <c r="N46" i="93" s="1"/>
  <c r="N66" i="93" s="1"/>
  <c r="K46" i="93"/>
  <c r="M46" i="93" s="1"/>
  <c r="L45" i="93"/>
  <c r="N45" i="93" s="1"/>
  <c r="N65" i="93" s="1"/>
  <c r="K45" i="93"/>
  <c r="M45" i="93" s="1"/>
  <c r="L44" i="93"/>
  <c r="N44" i="93" s="1"/>
  <c r="N64" i="93" s="1"/>
  <c r="K44" i="93"/>
  <c r="M44" i="93" s="1"/>
  <c r="L43" i="93"/>
  <c r="N43" i="93" s="1"/>
  <c r="N63" i="93" s="1"/>
  <c r="K43" i="93"/>
  <c r="M43" i="93" s="1"/>
  <c r="L42" i="93"/>
  <c r="N42" i="93" s="1"/>
  <c r="N62" i="93" s="1"/>
  <c r="K42" i="93"/>
  <c r="M42" i="93" s="1"/>
  <c r="L41" i="93"/>
  <c r="N41" i="93" s="1"/>
  <c r="N61" i="93" s="1"/>
  <c r="K41" i="93"/>
  <c r="M41" i="93" s="1"/>
  <c r="L40" i="93"/>
  <c r="N40" i="93" s="1"/>
  <c r="N60" i="93" s="1"/>
  <c r="K40" i="93"/>
  <c r="M40" i="93" s="1"/>
  <c r="L39" i="93"/>
  <c r="N39" i="93" s="1"/>
  <c r="N59" i="93" s="1"/>
  <c r="K39" i="93"/>
  <c r="M39" i="93" s="1"/>
  <c r="L38" i="93"/>
  <c r="N38" i="93" s="1"/>
  <c r="N58" i="93" s="1"/>
  <c r="K38" i="93"/>
  <c r="M38" i="93" s="1"/>
  <c r="L37" i="93"/>
  <c r="N37" i="93" s="1"/>
  <c r="N57" i="93" s="1"/>
  <c r="K37" i="93"/>
  <c r="M37" i="93" s="1"/>
  <c r="L36" i="93"/>
  <c r="N36" i="93" s="1"/>
  <c r="N56" i="93" s="1"/>
  <c r="K36" i="93"/>
  <c r="M36" i="93" s="1"/>
  <c r="L35" i="93"/>
  <c r="N35" i="93" s="1"/>
  <c r="N55" i="93" s="1"/>
  <c r="K35" i="93"/>
  <c r="M35" i="93" s="1"/>
  <c r="L34" i="93"/>
  <c r="N34" i="93" s="1"/>
  <c r="N54" i="93" s="1"/>
  <c r="K34" i="93"/>
  <c r="M34" i="93" s="1"/>
  <c r="L33" i="93"/>
  <c r="N33" i="93" s="1"/>
  <c r="K33" i="93"/>
  <c r="M33" i="93" s="1"/>
  <c r="M48" i="93" s="1"/>
  <c r="J28" i="93"/>
  <c r="I28" i="93"/>
  <c r="H28" i="93"/>
  <c r="G28" i="93"/>
  <c r="F28" i="93"/>
  <c r="E28" i="93"/>
  <c r="D28" i="93"/>
  <c r="C28" i="93"/>
  <c r="L27" i="93"/>
  <c r="D88" i="93" s="1"/>
  <c r="K27" i="93"/>
  <c r="C88" i="93" s="1"/>
  <c r="L26" i="93"/>
  <c r="D87" i="93" s="1"/>
  <c r="K26" i="93"/>
  <c r="C87" i="93" s="1"/>
  <c r="L25" i="93"/>
  <c r="D86" i="93" s="1"/>
  <c r="K25" i="93"/>
  <c r="C86" i="93" s="1"/>
  <c r="L24" i="93"/>
  <c r="D85" i="93" s="1"/>
  <c r="K24" i="93"/>
  <c r="C85" i="93" s="1"/>
  <c r="L23" i="93"/>
  <c r="D84" i="93" s="1"/>
  <c r="K23" i="93"/>
  <c r="C84" i="93" s="1"/>
  <c r="L22" i="93"/>
  <c r="D83" i="93" s="1"/>
  <c r="K22" i="93"/>
  <c r="C83" i="93" s="1"/>
  <c r="L21" i="93"/>
  <c r="D82" i="93" s="1"/>
  <c r="K21" i="93"/>
  <c r="C82" i="93" s="1"/>
  <c r="L20" i="93"/>
  <c r="D81" i="93" s="1"/>
  <c r="K20" i="93"/>
  <c r="C81" i="93" s="1"/>
  <c r="L19" i="93"/>
  <c r="D80" i="93" s="1"/>
  <c r="K19" i="93"/>
  <c r="C80" i="93" s="1"/>
  <c r="L18" i="93"/>
  <c r="D79" i="93" s="1"/>
  <c r="K18" i="93"/>
  <c r="C79" i="93" s="1"/>
  <c r="L17" i="93"/>
  <c r="D78" i="93" s="1"/>
  <c r="K17" i="93"/>
  <c r="C78" i="93" s="1"/>
  <c r="L16" i="93"/>
  <c r="D77" i="93" s="1"/>
  <c r="K16" i="93"/>
  <c r="C77" i="93" s="1"/>
  <c r="L15" i="93"/>
  <c r="D76" i="93" s="1"/>
  <c r="K15" i="93"/>
  <c r="C76" i="93" s="1"/>
  <c r="L14" i="93"/>
  <c r="D75" i="93" s="1"/>
  <c r="K14" i="93"/>
  <c r="C75" i="93" s="1"/>
  <c r="L13" i="93"/>
  <c r="L28" i="93" s="1"/>
  <c r="K13" i="93"/>
  <c r="K28" i="93" s="1"/>
  <c r="I39" i="92"/>
  <c r="H39" i="92"/>
  <c r="G39" i="92"/>
  <c r="F39" i="92"/>
  <c r="E39" i="92"/>
  <c r="D39" i="92"/>
  <c r="C39" i="92"/>
  <c r="B39" i="92"/>
  <c r="M38" i="92"/>
  <c r="K38" i="92"/>
  <c r="C47" i="92" s="1"/>
  <c r="J38" i="92"/>
  <c r="L38" i="92" s="1"/>
  <c r="K37" i="92"/>
  <c r="J37" i="92"/>
  <c r="K36" i="92"/>
  <c r="K39" i="92" s="1"/>
  <c r="J36" i="92"/>
  <c r="J39" i="92" s="1"/>
  <c r="I29" i="92"/>
  <c r="H29" i="92"/>
  <c r="G29" i="92"/>
  <c r="F29" i="92"/>
  <c r="E29" i="92"/>
  <c r="D29" i="92"/>
  <c r="C29" i="92"/>
  <c r="B29" i="92"/>
  <c r="K28" i="92"/>
  <c r="J28" i="92"/>
  <c r="K27" i="92"/>
  <c r="M27" i="92" s="1"/>
  <c r="M37" i="92" s="1"/>
  <c r="J27" i="92"/>
  <c r="K26" i="92"/>
  <c r="K29" i="92" s="1"/>
  <c r="J26" i="92"/>
  <c r="J29" i="92" s="1"/>
  <c r="I20" i="92"/>
  <c r="H20" i="92"/>
  <c r="G20" i="92"/>
  <c r="F20" i="92"/>
  <c r="E20" i="92"/>
  <c r="D20" i="92"/>
  <c r="C20" i="92"/>
  <c r="B20" i="92"/>
  <c r="K19" i="92"/>
  <c r="J19" i="92"/>
  <c r="K18" i="92"/>
  <c r="J18" i="92"/>
  <c r="B46" i="92" s="1"/>
  <c r="K17" i="92"/>
  <c r="C45" i="92" s="1"/>
  <c r="J17" i="92"/>
  <c r="B45" i="92" s="1"/>
  <c r="F218" i="91"/>
  <c r="E217" i="91"/>
  <c r="E216" i="91"/>
  <c r="E214" i="91"/>
  <c r="F211" i="91"/>
  <c r="F212" i="91" s="1"/>
  <c r="F195" i="91"/>
  <c r="I152" i="91"/>
  <c r="H152" i="91"/>
  <c r="H128" i="91" s="1"/>
  <c r="G152" i="91"/>
  <c r="F152" i="91"/>
  <c r="E152" i="91"/>
  <c r="D152" i="91"/>
  <c r="D128" i="91" s="1"/>
  <c r="C152" i="91"/>
  <c r="I136" i="91"/>
  <c r="H136" i="91"/>
  <c r="G136" i="91"/>
  <c r="G128" i="91" s="1"/>
  <c r="F136" i="91"/>
  <c r="E136" i="91"/>
  <c r="D136" i="91"/>
  <c r="C136" i="91"/>
  <c r="C128" i="91" s="1"/>
  <c r="I128" i="91"/>
  <c r="F128" i="91"/>
  <c r="E128" i="91"/>
  <c r="I102" i="91"/>
  <c r="I78" i="91" s="1"/>
  <c r="H102" i="91"/>
  <c r="G102" i="91"/>
  <c r="F102" i="91"/>
  <c r="E102" i="91"/>
  <c r="E78" i="91" s="1"/>
  <c r="D102" i="91"/>
  <c r="C102" i="91"/>
  <c r="I86" i="91"/>
  <c r="H86" i="91"/>
  <c r="H78" i="91" s="1"/>
  <c r="G86" i="91"/>
  <c r="F86" i="91"/>
  <c r="F78" i="91" s="1"/>
  <c r="E86" i="91"/>
  <c r="D86" i="91"/>
  <c r="D78" i="91" s="1"/>
  <c r="C86" i="91"/>
  <c r="G78" i="91"/>
  <c r="C78" i="91"/>
  <c r="I43" i="91"/>
  <c r="H43" i="91"/>
  <c r="G43" i="91"/>
  <c r="F43" i="91"/>
  <c r="F19" i="91" s="1"/>
  <c r="E43" i="91"/>
  <c r="D43" i="91"/>
  <c r="C43" i="91"/>
  <c r="I27" i="91"/>
  <c r="I19" i="91" s="1"/>
  <c r="H27" i="91"/>
  <c r="G27" i="91"/>
  <c r="F27" i="91"/>
  <c r="E27" i="91"/>
  <c r="E19" i="91" s="1"/>
  <c r="D27" i="91"/>
  <c r="C27" i="91"/>
  <c r="H19" i="91"/>
  <c r="G19" i="91"/>
  <c r="D19" i="91"/>
  <c r="C19" i="91"/>
  <c r="D230" i="90"/>
  <c r="C230" i="90"/>
  <c r="D228" i="90"/>
  <c r="C228" i="90"/>
  <c r="D211" i="90"/>
  <c r="J168" i="90"/>
  <c r="I168" i="90"/>
  <c r="H168" i="90"/>
  <c r="G168" i="90"/>
  <c r="F168" i="90"/>
  <c r="E168" i="90"/>
  <c r="D168" i="90"/>
  <c r="C168" i="90"/>
  <c r="L167" i="90"/>
  <c r="K167" i="90"/>
  <c r="L166" i="90"/>
  <c r="K166" i="90"/>
  <c r="K168" i="90" s="1"/>
  <c r="L164" i="90"/>
  <c r="J164" i="90"/>
  <c r="I164" i="90"/>
  <c r="H164" i="90"/>
  <c r="G164" i="90"/>
  <c r="F164" i="90"/>
  <c r="E164" i="90"/>
  <c r="D164" i="90"/>
  <c r="C164" i="90"/>
  <c r="L163" i="90"/>
  <c r="K163" i="90"/>
  <c r="M163" i="90" s="1"/>
  <c r="L162" i="90"/>
  <c r="K162" i="90"/>
  <c r="M162" i="90" s="1"/>
  <c r="L161" i="90"/>
  <c r="K161" i="90"/>
  <c r="M161" i="90" s="1"/>
  <c r="L160" i="90"/>
  <c r="K160" i="90"/>
  <c r="M160" i="90" s="1"/>
  <c r="L159" i="90"/>
  <c r="K159" i="90"/>
  <c r="M159" i="90" s="1"/>
  <c r="L158" i="90"/>
  <c r="K158" i="90"/>
  <c r="M158" i="90" s="1"/>
  <c r="L157" i="90"/>
  <c r="K157" i="90"/>
  <c r="M157" i="90" s="1"/>
  <c r="L156" i="90"/>
  <c r="K156" i="90"/>
  <c r="M156" i="90" s="1"/>
  <c r="L155" i="90"/>
  <c r="K155" i="90"/>
  <c r="M155" i="90" s="1"/>
  <c r="L154" i="90"/>
  <c r="K154" i="90"/>
  <c r="M154" i="90" s="1"/>
  <c r="L153" i="90"/>
  <c r="K153" i="90"/>
  <c r="M153" i="90" s="1"/>
  <c r="L152" i="90"/>
  <c r="K152" i="90"/>
  <c r="M152" i="90" s="1"/>
  <c r="L151" i="90"/>
  <c r="K151" i="90"/>
  <c r="M151" i="90" s="1"/>
  <c r="L150" i="90"/>
  <c r="N150" i="90" s="1"/>
  <c r="K150" i="90"/>
  <c r="K164" i="90" s="1"/>
  <c r="J148" i="90"/>
  <c r="I148" i="90"/>
  <c r="H148" i="90"/>
  <c r="H136" i="90" s="1"/>
  <c r="G148" i="90"/>
  <c r="F148" i="90"/>
  <c r="E148" i="90"/>
  <c r="D148" i="90"/>
  <c r="D136" i="90" s="1"/>
  <c r="L136" i="90" s="1"/>
  <c r="C148" i="90"/>
  <c r="L147" i="90"/>
  <c r="N147" i="90" s="1"/>
  <c r="K147" i="90"/>
  <c r="M147" i="90" s="1"/>
  <c r="L146" i="90"/>
  <c r="K146" i="90"/>
  <c r="M146" i="90" s="1"/>
  <c r="L145" i="90"/>
  <c r="N145" i="90" s="1"/>
  <c r="K145" i="90"/>
  <c r="M145" i="90" s="1"/>
  <c r="L144" i="90"/>
  <c r="K144" i="90"/>
  <c r="M144" i="90" s="1"/>
  <c r="L143" i="90"/>
  <c r="N143" i="90" s="1"/>
  <c r="K143" i="90"/>
  <c r="M143" i="90" s="1"/>
  <c r="L142" i="90"/>
  <c r="K142" i="90"/>
  <c r="M142" i="90" s="1"/>
  <c r="L141" i="90"/>
  <c r="N141" i="90" s="1"/>
  <c r="K141" i="90"/>
  <c r="M141" i="90" s="1"/>
  <c r="L140" i="90"/>
  <c r="K140" i="90"/>
  <c r="M140" i="90" s="1"/>
  <c r="L139" i="90"/>
  <c r="N139" i="90" s="1"/>
  <c r="K139" i="90"/>
  <c r="M139" i="90" s="1"/>
  <c r="L138" i="90"/>
  <c r="K138" i="90"/>
  <c r="M138" i="90" s="1"/>
  <c r="L137" i="90"/>
  <c r="N137" i="90" s="1"/>
  <c r="K137" i="90"/>
  <c r="K148" i="90" s="1"/>
  <c r="J136" i="90"/>
  <c r="I136" i="90"/>
  <c r="G136" i="90"/>
  <c r="F136" i="90"/>
  <c r="E136" i="90"/>
  <c r="C136" i="90"/>
  <c r="K136" i="90" s="1"/>
  <c r="L134" i="90"/>
  <c r="N134" i="90" s="1"/>
  <c r="K134" i="90"/>
  <c r="M134" i="90" s="1"/>
  <c r="J103" i="90"/>
  <c r="I103" i="90"/>
  <c r="H103" i="90"/>
  <c r="G103" i="90"/>
  <c r="F103" i="90"/>
  <c r="E103" i="90"/>
  <c r="D103" i="90"/>
  <c r="C103" i="90"/>
  <c r="L102" i="90"/>
  <c r="K102" i="90"/>
  <c r="L101" i="90"/>
  <c r="L103" i="90" s="1"/>
  <c r="K101" i="90"/>
  <c r="M166" i="90" s="1"/>
  <c r="M168" i="90" s="1"/>
  <c r="J99" i="90"/>
  <c r="J71" i="90" s="1"/>
  <c r="I99" i="90"/>
  <c r="H99" i="90"/>
  <c r="G99" i="90"/>
  <c r="F99" i="90"/>
  <c r="F71" i="90" s="1"/>
  <c r="E99" i="90"/>
  <c r="D99" i="90"/>
  <c r="C99" i="90"/>
  <c r="N98" i="90"/>
  <c r="L98" i="90"/>
  <c r="K98" i="90"/>
  <c r="N97" i="90"/>
  <c r="L97" i="90"/>
  <c r="K97" i="90"/>
  <c r="N96" i="90"/>
  <c r="L96" i="90"/>
  <c r="K96" i="90"/>
  <c r="N95" i="90"/>
  <c r="L95" i="90"/>
  <c r="K95" i="90"/>
  <c r="N94" i="90"/>
  <c r="L94" i="90"/>
  <c r="K94" i="90"/>
  <c r="N93" i="90"/>
  <c r="L93" i="90"/>
  <c r="K93" i="90"/>
  <c r="M93" i="90" s="1"/>
  <c r="N92" i="90"/>
  <c r="L92" i="90"/>
  <c r="K92" i="90"/>
  <c r="M92" i="90" s="1"/>
  <c r="N91" i="90"/>
  <c r="L91" i="90"/>
  <c r="K91" i="90"/>
  <c r="M91" i="90" s="1"/>
  <c r="N90" i="90"/>
  <c r="L90" i="90"/>
  <c r="K90" i="90"/>
  <c r="M90" i="90" s="1"/>
  <c r="N89" i="90"/>
  <c r="L89" i="90"/>
  <c r="K89" i="90"/>
  <c r="M89" i="90" s="1"/>
  <c r="N88" i="90"/>
  <c r="L88" i="90"/>
  <c r="K88" i="90"/>
  <c r="M88" i="90" s="1"/>
  <c r="N87" i="90"/>
  <c r="L87" i="90"/>
  <c r="K87" i="90"/>
  <c r="M87" i="90" s="1"/>
  <c r="N86" i="90"/>
  <c r="L86" i="90"/>
  <c r="K86" i="90"/>
  <c r="M86" i="90" s="1"/>
  <c r="N85" i="90"/>
  <c r="N99" i="90" s="1"/>
  <c r="L85" i="90"/>
  <c r="L99" i="90" s="1"/>
  <c r="K85" i="90"/>
  <c r="M85" i="90" s="1"/>
  <c r="J83" i="90"/>
  <c r="I83" i="90"/>
  <c r="H83" i="90"/>
  <c r="G83" i="90"/>
  <c r="F83" i="90"/>
  <c r="E83" i="90"/>
  <c r="D83" i="90"/>
  <c r="C83" i="90"/>
  <c r="N82" i="90"/>
  <c r="L82" i="90"/>
  <c r="K82" i="90"/>
  <c r="M82" i="90" s="1"/>
  <c r="N81" i="90"/>
  <c r="L81" i="90"/>
  <c r="K81" i="90"/>
  <c r="M81" i="90" s="1"/>
  <c r="N80" i="90"/>
  <c r="L80" i="90"/>
  <c r="K80" i="90"/>
  <c r="M80" i="90" s="1"/>
  <c r="L79" i="90"/>
  <c r="K79" i="90"/>
  <c r="M79" i="90" s="1"/>
  <c r="N78" i="90"/>
  <c r="L78" i="90"/>
  <c r="K78" i="90"/>
  <c r="M78" i="90" s="1"/>
  <c r="N77" i="90"/>
  <c r="L77" i="90"/>
  <c r="K77" i="90"/>
  <c r="M77" i="90" s="1"/>
  <c r="N76" i="90"/>
  <c r="L76" i="90"/>
  <c r="K76" i="90"/>
  <c r="M76" i="90" s="1"/>
  <c r="L75" i="90"/>
  <c r="K75" i="90"/>
  <c r="M75" i="90" s="1"/>
  <c r="N74" i="90"/>
  <c r="L74" i="90"/>
  <c r="K74" i="90"/>
  <c r="M74" i="90" s="1"/>
  <c r="N73" i="90"/>
  <c r="L73" i="90"/>
  <c r="K73" i="90"/>
  <c r="M73" i="90" s="1"/>
  <c r="N72" i="90"/>
  <c r="L72" i="90"/>
  <c r="L83" i="90" s="1"/>
  <c r="K72" i="90"/>
  <c r="M72" i="90" s="1"/>
  <c r="I71" i="90"/>
  <c r="H71" i="90"/>
  <c r="G71" i="90"/>
  <c r="E71" i="90"/>
  <c r="D71" i="90"/>
  <c r="C71" i="90"/>
  <c r="K71" i="90" s="1"/>
  <c r="N69" i="90"/>
  <c r="L69" i="90"/>
  <c r="K69" i="90"/>
  <c r="M69" i="90" s="1"/>
  <c r="L51" i="90"/>
  <c r="J51" i="90"/>
  <c r="I51" i="90"/>
  <c r="H51" i="90"/>
  <c r="G51" i="90"/>
  <c r="F51" i="90"/>
  <c r="E51" i="90"/>
  <c r="D51" i="90"/>
  <c r="C51" i="90"/>
  <c r="L50" i="90"/>
  <c r="K50" i="90"/>
  <c r="C231" i="90" s="1"/>
  <c r="L49" i="90"/>
  <c r="K49" i="90"/>
  <c r="K51" i="90" s="1"/>
  <c r="J47" i="90"/>
  <c r="J19" i="90" s="1"/>
  <c r="I47" i="90"/>
  <c r="H47" i="90"/>
  <c r="G47" i="90"/>
  <c r="G19" i="90" s="1"/>
  <c r="F47" i="90"/>
  <c r="F19" i="90" s="1"/>
  <c r="E47" i="90"/>
  <c r="D47" i="90"/>
  <c r="C47" i="90"/>
  <c r="C19" i="90" s="1"/>
  <c r="K19" i="90" s="1"/>
  <c r="L46" i="90"/>
  <c r="D224" i="90" s="1"/>
  <c r="K46" i="90"/>
  <c r="M98" i="90" s="1"/>
  <c r="L45" i="90"/>
  <c r="K45" i="90"/>
  <c r="C223" i="90" s="1"/>
  <c r="E209" i="91" s="1"/>
  <c r="L44" i="90"/>
  <c r="D222" i="90" s="1"/>
  <c r="K44" i="90"/>
  <c r="M96" i="90" s="1"/>
  <c r="L43" i="90"/>
  <c r="K43" i="90"/>
  <c r="C221" i="90" s="1"/>
  <c r="E207" i="91" s="1"/>
  <c r="L42" i="90"/>
  <c r="D220" i="90" s="1"/>
  <c r="K42" i="90"/>
  <c r="M94" i="90" s="1"/>
  <c r="L41" i="90"/>
  <c r="K41" i="90"/>
  <c r="C219" i="90" s="1"/>
  <c r="E205" i="91" s="1"/>
  <c r="L40" i="90"/>
  <c r="D218" i="90" s="1"/>
  <c r="K40" i="90"/>
  <c r="C218" i="90" s="1"/>
  <c r="E204" i="91" s="1"/>
  <c r="L39" i="90"/>
  <c r="K39" i="90"/>
  <c r="C217" i="90" s="1"/>
  <c r="E203" i="91" s="1"/>
  <c r="L38" i="90"/>
  <c r="D216" i="90" s="1"/>
  <c r="K38" i="90"/>
  <c r="C216" i="90" s="1"/>
  <c r="E202" i="91" s="1"/>
  <c r="L37" i="90"/>
  <c r="K37" i="90"/>
  <c r="C215" i="90" s="1"/>
  <c r="E201" i="91" s="1"/>
  <c r="L36" i="90"/>
  <c r="D214" i="90" s="1"/>
  <c r="K36" i="90"/>
  <c r="C214" i="90" s="1"/>
  <c r="E200" i="91" s="1"/>
  <c r="L35" i="90"/>
  <c r="K35" i="90"/>
  <c r="C213" i="90" s="1"/>
  <c r="E199" i="91" s="1"/>
  <c r="L34" i="90"/>
  <c r="D212" i="90" s="1"/>
  <c r="K34" i="90"/>
  <c r="C212" i="90" s="1"/>
  <c r="E198" i="91" s="1"/>
  <c r="L33" i="90"/>
  <c r="K33" i="90"/>
  <c r="C211" i="90" s="1"/>
  <c r="J31" i="90"/>
  <c r="I31" i="90"/>
  <c r="H31" i="90"/>
  <c r="G31" i="90"/>
  <c r="F31" i="90"/>
  <c r="E31" i="90"/>
  <c r="D31" i="90"/>
  <c r="C31" i="90"/>
  <c r="L30" i="90"/>
  <c r="K30" i="90"/>
  <c r="C208" i="90" s="1"/>
  <c r="E194" i="91" s="1"/>
  <c r="L29" i="90"/>
  <c r="D207" i="90" s="1"/>
  <c r="K29" i="90"/>
  <c r="C207" i="90" s="1"/>
  <c r="E193" i="91" s="1"/>
  <c r="L28" i="90"/>
  <c r="K28" i="90"/>
  <c r="C206" i="90" s="1"/>
  <c r="E192" i="91" s="1"/>
  <c r="L27" i="90"/>
  <c r="D205" i="90" s="1"/>
  <c r="K27" i="90"/>
  <c r="C205" i="90" s="1"/>
  <c r="E191" i="91" s="1"/>
  <c r="L26" i="90"/>
  <c r="K26" i="90"/>
  <c r="C204" i="90" s="1"/>
  <c r="E190" i="91" s="1"/>
  <c r="L25" i="90"/>
  <c r="D203" i="90" s="1"/>
  <c r="K25" i="90"/>
  <c r="C203" i="90" s="1"/>
  <c r="E189" i="91" s="1"/>
  <c r="L24" i="90"/>
  <c r="K24" i="90"/>
  <c r="C202" i="90" s="1"/>
  <c r="E188" i="91" s="1"/>
  <c r="L23" i="90"/>
  <c r="D201" i="90" s="1"/>
  <c r="K23" i="90"/>
  <c r="C201" i="90" s="1"/>
  <c r="E187" i="91" s="1"/>
  <c r="L22" i="90"/>
  <c r="K22" i="90"/>
  <c r="C200" i="90" s="1"/>
  <c r="E186" i="91" s="1"/>
  <c r="L21" i="90"/>
  <c r="D199" i="90" s="1"/>
  <c r="K21" i="90"/>
  <c r="C199" i="90" s="1"/>
  <c r="E185" i="91" s="1"/>
  <c r="L20" i="90"/>
  <c r="K20" i="90"/>
  <c r="C198" i="90" s="1"/>
  <c r="I19" i="90"/>
  <c r="H19" i="90"/>
  <c r="E19" i="90"/>
  <c r="D19" i="90"/>
  <c r="L19" i="90" s="1"/>
  <c r="L17" i="90"/>
  <c r="D195" i="90" s="1"/>
  <c r="F181" i="91" s="1"/>
  <c r="K17" i="90"/>
  <c r="C195" i="90" s="1"/>
  <c r="E181" i="91" s="1"/>
  <c r="C217" i="101" l="1"/>
  <c r="D191" i="101"/>
  <c r="D208" i="101" s="1"/>
  <c r="D215" i="101" s="1"/>
  <c r="D216" i="101" s="1"/>
  <c r="D217" i="101" s="1"/>
  <c r="M152" i="101"/>
  <c r="M136" i="101"/>
  <c r="N77" i="101"/>
  <c r="E221" i="100"/>
  <c r="F220" i="100"/>
  <c r="F221" i="100" s="1"/>
  <c r="B54" i="99"/>
  <c r="C53" i="99"/>
  <c r="C54" i="99" s="1"/>
  <c r="N48" i="98"/>
  <c r="D43" i="94"/>
  <c r="D24" i="94"/>
  <c r="D47" i="94" s="1"/>
  <c r="E10" i="94"/>
  <c r="E21" i="94"/>
  <c r="E33" i="94"/>
  <c r="N53" i="93"/>
  <c r="N68" i="93" s="1"/>
  <c r="N48" i="93"/>
  <c r="M53" i="93"/>
  <c r="M55" i="93"/>
  <c r="M57" i="93"/>
  <c r="M59" i="93"/>
  <c r="M61" i="93"/>
  <c r="M63" i="93"/>
  <c r="M65" i="93"/>
  <c r="M67" i="93"/>
  <c r="K48" i="93"/>
  <c r="K68" i="93"/>
  <c r="C74" i="93"/>
  <c r="C89" i="93" s="1"/>
  <c r="L48" i="93"/>
  <c r="D74" i="93"/>
  <c r="D89" i="93" s="1"/>
  <c r="E197" i="91"/>
  <c r="E184" i="91"/>
  <c r="E195" i="91" s="1"/>
  <c r="C209" i="90"/>
  <c r="L47" i="90"/>
  <c r="D229" i="90"/>
  <c r="D232" i="90" s="1"/>
  <c r="L71" i="90"/>
  <c r="N71" i="90" s="1"/>
  <c r="M83" i="90"/>
  <c r="D213" i="90"/>
  <c r="N152" i="90"/>
  <c r="N154" i="90"/>
  <c r="D215" i="90"/>
  <c r="D225" i="90" s="1"/>
  <c r="D217" i="90"/>
  <c r="N156" i="90"/>
  <c r="N158" i="90"/>
  <c r="D219" i="90"/>
  <c r="N160" i="90"/>
  <c r="D221" i="90"/>
  <c r="D223" i="90"/>
  <c r="N162" i="90"/>
  <c r="D204" i="90"/>
  <c r="F219" i="91"/>
  <c r="L168" i="90"/>
  <c r="N166" i="90"/>
  <c r="N168" i="90" s="1"/>
  <c r="D198" i="90"/>
  <c r="D206" i="90"/>
  <c r="B48" i="92"/>
  <c r="L31" i="90"/>
  <c r="D231" i="90"/>
  <c r="L148" i="90"/>
  <c r="N151" i="90"/>
  <c r="N153" i="90"/>
  <c r="N155" i="90"/>
  <c r="N157" i="90"/>
  <c r="N164" i="90" s="1"/>
  <c r="N159" i="90"/>
  <c r="N161" i="90"/>
  <c r="N163" i="90"/>
  <c r="D200" i="90"/>
  <c r="D208" i="90"/>
  <c r="M71" i="90"/>
  <c r="N75" i="90"/>
  <c r="N83" i="90" s="1"/>
  <c r="N79" i="90"/>
  <c r="M136" i="90"/>
  <c r="N138" i="90"/>
  <c r="N148" i="90" s="1"/>
  <c r="N140" i="90"/>
  <c r="N142" i="90"/>
  <c r="N144" i="90"/>
  <c r="N146" i="90"/>
  <c r="D202" i="90"/>
  <c r="K47" i="90"/>
  <c r="K83" i="90"/>
  <c r="K99" i="90"/>
  <c r="K103" i="90"/>
  <c r="M137" i="90"/>
  <c r="M148" i="90" s="1"/>
  <c r="M150" i="90"/>
  <c r="M164" i="90" s="1"/>
  <c r="C220" i="90"/>
  <c r="E206" i="91" s="1"/>
  <c r="C222" i="90"/>
  <c r="E208" i="91" s="1"/>
  <c r="C224" i="90"/>
  <c r="E210" i="91" s="1"/>
  <c r="C229" i="90"/>
  <c r="J20" i="92"/>
  <c r="L29" i="92" s="1"/>
  <c r="L39" i="92" s="1"/>
  <c r="L26" i="92"/>
  <c r="L36" i="92" s="1"/>
  <c r="L27" i="92"/>
  <c r="L37" i="92" s="1"/>
  <c r="B47" i="92"/>
  <c r="C46" i="92"/>
  <c r="C48" i="92" s="1"/>
  <c r="K20" i="92"/>
  <c r="M29" i="92" s="1"/>
  <c r="M39" i="92" s="1"/>
  <c r="M26" i="92"/>
  <c r="M36" i="92" s="1"/>
  <c r="K31" i="90"/>
  <c r="M95" i="90"/>
  <c r="M99" i="90" s="1"/>
  <c r="M97" i="90"/>
  <c r="B19" i="89"/>
  <c r="C45" i="88"/>
  <c r="D44" i="88"/>
  <c r="C44" i="88"/>
  <c r="E43" i="88"/>
  <c r="E44" i="88" s="1"/>
  <c r="D41" i="88"/>
  <c r="C41" i="88"/>
  <c r="E40" i="88"/>
  <c r="E39" i="88"/>
  <c r="E38" i="88"/>
  <c r="E37" i="88"/>
  <c r="E36" i="88"/>
  <c r="E35" i="88"/>
  <c r="E34" i="88"/>
  <c r="E33" i="88"/>
  <c r="E32" i="88"/>
  <c r="E31" i="88"/>
  <c r="E30" i="88"/>
  <c r="E29" i="88"/>
  <c r="E28" i="88"/>
  <c r="E27" i="88"/>
  <c r="E26" i="88"/>
  <c r="E25" i="88"/>
  <c r="E24" i="88"/>
  <c r="E41" i="88" s="1"/>
  <c r="D22" i="88"/>
  <c r="C22" i="88"/>
  <c r="E21" i="88"/>
  <c r="E20" i="88"/>
  <c r="E19" i="88"/>
  <c r="E18" i="88"/>
  <c r="E17" i="88"/>
  <c r="E16" i="88"/>
  <c r="E15" i="88"/>
  <c r="E14" i="88"/>
  <c r="E13" i="88"/>
  <c r="E12" i="88"/>
  <c r="E11" i="88"/>
  <c r="E22" i="88" s="1"/>
  <c r="D9" i="88"/>
  <c r="D45" i="88" s="1"/>
  <c r="C9" i="88"/>
  <c r="E8" i="88"/>
  <c r="E9" i="88" s="1"/>
  <c r="E45" i="88" s="1"/>
  <c r="E7" i="88"/>
  <c r="E10" i="88" s="1"/>
  <c r="E23" i="88" s="1"/>
  <c r="E42" i="88" s="1"/>
  <c r="C7" i="88"/>
  <c r="C10" i="88" s="1"/>
  <c r="C23" i="88" s="1"/>
  <c r="C42" i="88" s="1"/>
  <c r="D6" i="88"/>
  <c r="C6" i="88"/>
  <c r="E5" i="88"/>
  <c r="E6" i="88" s="1"/>
  <c r="J68" i="87"/>
  <c r="I68" i="87"/>
  <c r="H68" i="87"/>
  <c r="G68" i="87"/>
  <c r="F68" i="87"/>
  <c r="E68" i="87"/>
  <c r="D68" i="87"/>
  <c r="C68" i="87"/>
  <c r="L67" i="87"/>
  <c r="K67" i="87"/>
  <c r="L66" i="87"/>
  <c r="K66" i="87"/>
  <c r="M66" i="87" s="1"/>
  <c r="L65" i="87"/>
  <c r="K65" i="87"/>
  <c r="L64" i="87"/>
  <c r="K64" i="87"/>
  <c r="L63" i="87"/>
  <c r="K63" i="87"/>
  <c r="L62" i="87"/>
  <c r="K62" i="87"/>
  <c r="L61" i="87"/>
  <c r="K61" i="87"/>
  <c r="L60" i="87"/>
  <c r="K60" i="87"/>
  <c r="M60" i="87" s="1"/>
  <c r="L59" i="87"/>
  <c r="K59" i="87"/>
  <c r="L58" i="87"/>
  <c r="K58" i="87"/>
  <c r="M58" i="87" s="1"/>
  <c r="L57" i="87"/>
  <c r="K57" i="87"/>
  <c r="L56" i="87"/>
  <c r="K56" i="87"/>
  <c r="L55" i="87"/>
  <c r="K55" i="87"/>
  <c r="L54" i="87"/>
  <c r="K54" i="87"/>
  <c r="L53" i="87"/>
  <c r="L68" i="87" s="1"/>
  <c r="K53" i="87"/>
  <c r="J48" i="87"/>
  <c r="I48" i="87"/>
  <c r="H48" i="87"/>
  <c r="G48" i="87"/>
  <c r="F48" i="87"/>
  <c r="E48" i="87"/>
  <c r="D48" i="87"/>
  <c r="C48" i="87"/>
  <c r="N47" i="87"/>
  <c r="N67" i="87" s="1"/>
  <c r="L47" i="87"/>
  <c r="K47" i="87"/>
  <c r="M47" i="87" s="1"/>
  <c r="L46" i="87"/>
  <c r="K46" i="87"/>
  <c r="M46" i="87" s="1"/>
  <c r="N45" i="87"/>
  <c r="N65" i="87" s="1"/>
  <c r="L45" i="87"/>
  <c r="K45" i="87"/>
  <c r="M45" i="87" s="1"/>
  <c r="L44" i="87"/>
  <c r="K44" i="87"/>
  <c r="M44" i="87" s="1"/>
  <c r="N43" i="87"/>
  <c r="N63" i="87" s="1"/>
  <c r="L43" i="87"/>
  <c r="K43" i="87"/>
  <c r="M43" i="87" s="1"/>
  <c r="L42" i="87"/>
  <c r="K42" i="87"/>
  <c r="M42" i="87" s="1"/>
  <c r="N41" i="87"/>
  <c r="N61" i="87" s="1"/>
  <c r="L41" i="87"/>
  <c r="K41" i="87"/>
  <c r="M41" i="87" s="1"/>
  <c r="L40" i="87"/>
  <c r="K40" i="87"/>
  <c r="M40" i="87" s="1"/>
  <c r="N39" i="87"/>
  <c r="N59" i="87" s="1"/>
  <c r="L39" i="87"/>
  <c r="K39" i="87"/>
  <c r="M39" i="87" s="1"/>
  <c r="L38" i="87"/>
  <c r="K38" i="87"/>
  <c r="M38" i="87" s="1"/>
  <c r="N37" i="87"/>
  <c r="N57" i="87" s="1"/>
  <c r="L37" i="87"/>
  <c r="K37" i="87"/>
  <c r="M37" i="87" s="1"/>
  <c r="L36" i="87"/>
  <c r="K36" i="87"/>
  <c r="M36" i="87" s="1"/>
  <c r="N35" i="87"/>
  <c r="N55" i="87" s="1"/>
  <c r="L35" i="87"/>
  <c r="K35" i="87"/>
  <c r="M35" i="87" s="1"/>
  <c r="L34" i="87"/>
  <c r="K34" i="87"/>
  <c r="M34" i="87" s="1"/>
  <c r="N33" i="87"/>
  <c r="L33" i="87"/>
  <c r="L48" i="87" s="1"/>
  <c r="K33" i="87"/>
  <c r="M33" i="87" s="1"/>
  <c r="J28" i="87"/>
  <c r="I28" i="87"/>
  <c r="H28" i="87"/>
  <c r="G28" i="87"/>
  <c r="F28" i="87"/>
  <c r="E28" i="87"/>
  <c r="D28" i="87"/>
  <c r="C28" i="87"/>
  <c r="L27" i="87"/>
  <c r="D88" i="87" s="1"/>
  <c r="K27" i="87"/>
  <c r="C88" i="87" s="1"/>
  <c r="L26" i="87"/>
  <c r="N46" i="87" s="1"/>
  <c r="N66" i="87" s="1"/>
  <c r="K26" i="87"/>
  <c r="C87" i="87" s="1"/>
  <c r="L25" i="87"/>
  <c r="D86" i="87" s="1"/>
  <c r="K25" i="87"/>
  <c r="C86" i="87" s="1"/>
  <c r="L24" i="87"/>
  <c r="D85" i="87" s="1"/>
  <c r="K24" i="87"/>
  <c r="C85" i="87" s="1"/>
  <c r="L23" i="87"/>
  <c r="D84" i="87" s="1"/>
  <c r="K23" i="87"/>
  <c r="C84" i="87" s="1"/>
  <c r="L22" i="87"/>
  <c r="D83" i="87" s="1"/>
  <c r="K22" i="87"/>
  <c r="C83" i="87" s="1"/>
  <c r="L21" i="87"/>
  <c r="D82" i="87" s="1"/>
  <c r="K21" i="87"/>
  <c r="C82" i="87" s="1"/>
  <c r="L20" i="87"/>
  <c r="D81" i="87" s="1"/>
  <c r="K20" i="87"/>
  <c r="C81" i="87" s="1"/>
  <c r="L19" i="87"/>
  <c r="D80" i="87" s="1"/>
  <c r="K19" i="87"/>
  <c r="C80" i="87" s="1"/>
  <c r="L18" i="87"/>
  <c r="D79" i="87" s="1"/>
  <c r="K18" i="87"/>
  <c r="C79" i="87" s="1"/>
  <c r="L17" i="87"/>
  <c r="D78" i="87" s="1"/>
  <c r="K17" i="87"/>
  <c r="C78" i="87" s="1"/>
  <c r="L16" i="87"/>
  <c r="D77" i="87" s="1"/>
  <c r="K16" i="87"/>
  <c r="C77" i="87" s="1"/>
  <c r="L15" i="87"/>
  <c r="D76" i="87" s="1"/>
  <c r="K15" i="87"/>
  <c r="C76" i="87" s="1"/>
  <c r="L14" i="87"/>
  <c r="D75" i="87" s="1"/>
  <c r="K14" i="87"/>
  <c r="C75" i="87" s="1"/>
  <c r="L13" i="87"/>
  <c r="D74" i="87" s="1"/>
  <c r="K13" i="87"/>
  <c r="K28" i="87" s="1"/>
  <c r="I39" i="86"/>
  <c r="H39" i="86"/>
  <c r="G39" i="86"/>
  <c r="F39" i="86"/>
  <c r="E39" i="86"/>
  <c r="D39" i="86"/>
  <c r="C39" i="86"/>
  <c r="B39" i="86"/>
  <c r="K38" i="86"/>
  <c r="C51" i="86" s="1"/>
  <c r="J38" i="86"/>
  <c r="B51" i="86" s="1"/>
  <c r="K37" i="86"/>
  <c r="K39" i="86" s="1"/>
  <c r="J37" i="86"/>
  <c r="K36" i="86"/>
  <c r="J36" i="86"/>
  <c r="J39" i="86" s="1"/>
  <c r="I29" i="86"/>
  <c r="H29" i="86"/>
  <c r="G29" i="86"/>
  <c r="F29" i="86"/>
  <c r="E29" i="86"/>
  <c r="D29" i="86"/>
  <c r="C29" i="86"/>
  <c r="B29" i="86"/>
  <c r="K28" i="86"/>
  <c r="J28" i="86"/>
  <c r="K27" i="86"/>
  <c r="K29" i="86" s="1"/>
  <c r="J27" i="86"/>
  <c r="K26" i="86"/>
  <c r="J26" i="86"/>
  <c r="J29" i="86" s="1"/>
  <c r="I20" i="86"/>
  <c r="H20" i="86"/>
  <c r="G20" i="86"/>
  <c r="F20" i="86"/>
  <c r="E20" i="86"/>
  <c r="D20" i="86"/>
  <c r="C20" i="86"/>
  <c r="B20" i="86"/>
  <c r="K19" i="86"/>
  <c r="J19" i="86"/>
  <c r="K18" i="86"/>
  <c r="C50" i="86" s="1"/>
  <c r="J18" i="86"/>
  <c r="B50" i="86" s="1"/>
  <c r="K17" i="86"/>
  <c r="C49" i="86" s="1"/>
  <c r="J17" i="86"/>
  <c r="J20" i="86" s="1"/>
  <c r="F218" i="85"/>
  <c r="E217" i="85"/>
  <c r="E216" i="85"/>
  <c r="E214" i="85"/>
  <c r="F211" i="85"/>
  <c r="F195" i="85"/>
  <c r="F212" i="85" s="1"/>
  <c r="J152" i="85"/>
  <c r="I152" i="85"/>
  <c r="H152" i="85"/>
  <c r="G152" i="85"/>
  <c r="F152" i="85"/>
  <c r="E152" i="85"/>
  <c r="D152" i="85"/>
  <c r="C152" i="85"/>
  <c r="J136" i="85"/>
  <c r="I136" i="85"/>
  <c r="H136" i="85"/>
  <c r="G136" i="85"/>
  <c r="F136" i="85"/>
  <c r="E136" i="85"/>
  <c r="D136" i="85"/>
  <c r="C136" i="85"/>
  <c r="J128" i="85"/>
  <c r="I128" i="85"/>
  <c r="H128" i="85"/>
  <c r="G128" i="85"/>
  <c r="F128" i="85"/>
  <c r="E128" i="85"/>
  <c r="D128" i="85"/>
  <c r="C128" i="85"/>
  <c r="J102" i="85"/>
  <c r="I102" i="85"/>
  <c r="H102" i="85"/>
  <c r="G102" i="85"/>
  <c r="F102" i="85"/>
  <c r="E102" i="85"/>
  <c r="D102" i="85"/>
  <c r="C102" i="85"/>
  <c r="J86" i="85"/>
  <c r="I86" i="85"/>
  <c r="H86" i="85"/>
  <c r="G86" i="85"/>
  <c r="F86" i="85"/>
  <c r="E86" i="85"/>
  <c r="D86" i="85"/>
  <c r="C86" i="85"/>
  <c r="J78" i="85"/>
  <c r="I78" i="85"/>
  <c r="H78" i="85"/>
  <c r="G78" i="85"/>
  <c r="F78" i="85"/>
  <c r="E78" i="85"/>
  <c r="D78" i="85"/>
  <c r="C78" i="85"/>
  <c r="J43" i="85"/>
  <c r="I43" i="85"/>
  <c r="H43" i="85"/>
  <c r="G43" i="85"/>
  <c r="F43" i="85"/>
  <c r="E43" i="85"/>
  <c r="D43" i="85"/>
  <c r="C43" i="85"/>
  <c r="J27" i="85"/>
  <c r="I27" i="85"/>
  <c r="H27" i="85"/>
  <c r="G27" i="85"/>
  <c r="F27" i="85"/>
  <c r="E27" i="85"/>
  <c r="D27" i="85"/>
  <c r="C27" i="85"/>
  <c r="J19" i="85"/>
  <c r="I19" i="85"/>
  <c r="H19" i="85"/>
  <c r="G19" i="85"/>
  <c r="F19" i="85"/>
  <c r="E19" i="85"/>
  <c r="D19" i="85"/>
  <c r="C19" i="85"/>
  <c r="D212" i="84"/>
  <c r="C212" i="84"/>
  <c r="D210" i="84"/>
  <c r="C210" i="84"/>
  <c r="L156" i="84"/>
  <c r="J156" i="84"/>
  <c r="I156" i="84"/>
  <c r="H156" i="84"/>
  <c r="G156" i="84"/>
  <c r="F156" i="84"/>
  <c r="E156" i="84"/>
  <c r="D156" i="84"/>
  <c r="C156" i="84"/>
  <c r="L155" i="84"/>
  <c r="K155" i="84"/>
  <c r="L154" i="84"/>
  <c r="K154" i="84"/>
  <c r="K156" i="84" s="1"/>
  <c r="J152" i="84"/>
  <c r="I152" i="84"/>
  <c r="H152" i="84"/>
  <c r="G152" i="84"/>
  <c r="F152" i="84"/>
  <c r="E152" i="84"/>
  <c r="D152" i="84"/>
  <c r="C152" i="84"/>
  <c r="L151" i="84"/>
  <c r="K151" i="84"/>
  <c r="L150" i="84"/>
  <c r="K150" i="84"/>
  <c r="L149" i="84"/>
  <c r="K149" i="84"/>
  <c r="L148" i="84"/>
  <c r="K148" i="84"/>
  <c r="L147" i="84"/>
  <c r="K147" i="84"/>
  <c r="L146" i="84"/>
  <c r="K146" i="84"/>
  <c r="L145" i="84"/>
  <c r="K145" i="84"/>
  <c r="L144" i="84"/>
  <c r="K144" i="84"/>
  <c r="L143" i="84"/>
  <c r="K143" i="84"/>
  <c r="L142" i="84"/>
  <c r="K142" i="84"/>
  <c r="L141" i="84"/>
  <c r="K141" i="84"/>
  <c r="L140" i="84"/>
  <c r="K140" i="84"/>
  <c r="L139" i="84"/>
  <c r="K139" i="84"/>
  <c r="L138" i="84"/>
  <c r="L152" i="84" s="1"/>
  <c r="K138" i="84"/>
  <c r="K152" i="84" s="1"/>
  <c r="L136" i="84"/>
  <c r="J136" i="84"/>
  <c r="I136" i="84"/>
  <c r="H136" i="84"/>
  <c r="G136" i="84"/>
  <c r="F136" i="84"/>
  <c r="E136" i="84"/>
  <c r="D136" i="84"/>
  <c r="C136" i="84"/>
  <c r="L135" i="84"/>
  <c r="K135" i="84"/>
  <c r="L134" i="84"/>
  <c r="K134" i="84"/>
  <c r="L133" i="84"/>
  <c r="K133" i="84"/>
  <c r="L132" i="84"/>
  <c r="K132" i="84"/>
  <c r="L131" i="84"/>
  <c r="K131" i="84"/>
  <c r="L130" i="84"/>
  <c r="K130" i="84"/>
  <c r="L129" i="84"/>
  <c r="K129" i="84"/>
  <c r="L128" i="84"/>
  <c r="K128" i="84"/>
  <c r="L127" i="84"/>
  <c r="K127" i="84"/>
  <c r="L126" i="84"/>
  <c r="K126" i="84"/>
  <c r="L125" i="84"/>
  <c r="K125" i="84"/>
  <c r="K136" i="84" s="1"/>
  <c r="J124" i="84"/>
  <c r="I124" i="84"/>
  <c r="H124" i="84"/>
  <c r="G124" i="84"/>
  <c r="F124" i="84"/>
  <c r="E124" i="84"/>
  <c r="D124" i="84"/>
  <c r="L124" i="84" s="1"/>
  <c r="C124" i="84"/>
  <c r="K124" i="84" s="1"/>
  <c r="L122" i="84"/>
  <c r="K122" i="84"/>
  <c r="L97" i="84"/>
  <c r="J97" i="84"/>
  <c r="I97" i="84"/>
  <c r="H97" i="84"/>
  <c r="G97" i="84"/>
  <c r="F97" i="84"/>
  <c r="E97" i="84"/>
  <c r="D97" i="84"/>
  <c r="C97" i="84"/>
  <c r="L96" i="84"/>
  <c r="K96" i="84"/>
  <c r="L95" i="84"/>
  <c r="K95" i="84"/>
  <c r="K97" i="84" s="1"/>
  <c r="J93" i="84"/>
  <c r="I93" i="84"/>
  <c r="H93" i="84"/>
  <c r="G93" i="84"/>
  <c r="F93" i="84"/>
  <c r="E93" i="84"/>
  <c r="D93" i="84"/>
  <c r="C93" i="84"/>
  <c r="L92" i="84"/>
  <c r="N92" i="84" s="1"/>
  <c r="K92" i="84"/>
  <c r="M92" i="84" s="1"/>
  <c r="N91" i="84"/>
  <c r="L91" i="84"/>
  <c r="K91" i="84"/>
  <c r="M91" i="84" s="1"/>
  <c r="L90" i="84"/>
  <c r="N90" i="84" s="1"/>
  <c r="K90" i="84"/>
  <c r="M90" i="84" s="1"/>
  <c r="N89" i="84"/>
  <c r="L89" i="84"/>
  <c r="K89" i="84"/>
  <c r="M89" i="84" s="1"/>
  <c r="L88" i="84"/>
  <c r="N88" i="84" s="1"/>
  <c r="K88" i="84"/>
  <c r="M88" i="84" s="1"/>
  <c r="N87" i="84"/>
  <c r="L87" i="84"/>
  <c r="K87" i="84"/>
  <c r="M87" i="84" s="1"/>
  <c r="L86" i="84"/>
  <c r="N86" i="84" s="1"/>
  <c r="K86" i="84"/>
  <c r="M86" i="84" s="1"/>
  <c r="N85" i="84"/>
  <c r="L85" i="84"/>
  <c r="K85" i="84"/>
  <c r="M85" i="84" s="1"/>
  <c r="L84" i="84"/>
  <c r="N84" i="84" s="1"/>
  <c r="K84" i="84"/>
  <c r="M84" i="84" s="1"/>
  <c r="N83" i="84"/>
  <c r="L83" i="84"/>
  <c r="K83" i="84"/>
  <c r="M83" i="84" s="1"/>
  <c r="L82" i="84"/>
  <c r="N82" i="84" s="1"/>
  <c r="K82" i="84"/>
  <c r="M82" i="84" s="1"/>
  <c r="N81" i="84"/>
  <c r="L81" i="84"/>
  <c r="K81" i="84"/>
  <c r="M81" i="84" s="1"/>
  <c r="L80" i="84"/>
  <c r="N80" i="84" s="1"/>
  <c r="K80" i="84"/>
  <c r="M80" i="84" s="1"/>
  <c r="N79" i="84"/>
  <c r="L79" i="84"/>
  <c r="K79" i="84"/>
  <c r="M79" i="84" s="1"/>
  <c r="M93" i="84" s="1"/>
  <c r="J77" i="84"/>
  <c r="I77" i="84"/>
  <c r="H77" i="84"/>
  <c r="G77" i="84"/>
  <c r="F77" i="84"/>
  <c r="E77" i="84"/>
  <c r="D77" i="84"/>
  <c r="C77" i="84"/>
  <c r="L76" i="84"/>
  <c r="N76" i="84" s="1"/>
  <c r="K76" i="84"/>
  <c r="M76" i="84" s="1"/>
  <c r="L75" i="84"/>
  <c r="K75" i="84"/>
  <c r="M75" i="84" s="1"/>
  <c r="L74" i="84"/>
  <c r="N74" i="84" s="1"/>
  <c r="K74" i="84"/>
  <c r="M74" i="84" s="1"/>
  <c r="L73" i="84"/>
  <c r="K73" i="84"/>
  <c r="M73" i="84" s="1"/>
  <c r="L72" i="84"/>
  <c r="N72" i="84" s="1"/>
  <c r="K72" i="84"/>
  <c r="M72" i="84" s="1"/>
  <c r="L71" i="84"/>
  <c r="K71" i="84"/>
  <c r="M71" i="84" s="1"/>
  <c r="L70" i="84"/>
  <c r="N70" i="84" s="1"/>
  <c r="K70" i="84"/>
  <c r="M70" i="84" s="1"/>
  <c r="L69" i="84"/>
  <c r="K69" i="84"/>
  <c r="M69" i="84" s="1"/>
  <c r="L68" i="84"/>
  <c r="N68" i="84" s="1"/>
  <c r="K68" i="84"/>
  <c r="M68" i="84" s="1"/>
  <c r="L67" i="84"/>
  <c r="K67" i="84"/>
  <c r="M67" i="84" s="1"/>
  <c r="L66" i="84"/>
  <c r="N66" i="84" s="1"/>
  <c r="K66" i="84"/>
  <c r="M66" i="84" s="1"/>
  <c r="J65" i="84"/>
  <c r="I65" i="84"/>
  <c r="H65" i="84"/>
  <c r="G65" i="84"/>
  <c r="F65" i="84"/>
  <c r="E65" i="84"/>
  <c r="D65" i="84"/>
  <c r="L65" i="84" s="1"/>
  <c r="C65" i="84"/>
  <c r="K65" i="84" s="1"/>
  <c r="N63" i="84"/>
  <c r="L63" i="84"/>
  <c r="K63" i="84"/>
  <c r="M63" i="84" s="1"/>
  <c r="J51" i="84"/>
  <c r="I51" i="84"/>
  <c r="H51" i="84"/>
  <c r="G51" i="84"/>
  <c r="F51" i="84"/>
  <c r="E51" i="84"/>
  <c r="D51" i="84"/>
  <c r="C51" i="84"/>
  <c r="L50" i="84"/>
  <c r="D213" i="84" s="1"/>
  <c r="K50" i="84"/>
  <c r="C213" i="84" s="1"/>
  <c r="L49" i="84"/>
  <c r="D211" i="84" s="1"/>
  <c r="K49" i="84"/>
  <c r="C211" i="84" s="1"/>
  <c r="L47" i="84"/>
  <c r="J47" i="84"/>
  <c r="I47" i="84"/>
  <c r="H47" i="84"/>
  <c r="G47" i="84"/>
  <c r="F47" i="84"/>
  <c r="E47" i="84"/>
  <c r="D47" i="84"/>
  <c r="C47" i="84"/>
  <c r="L46" i="84"/>
  <c r="K46" i="84"/>
  <c r="C206" i="84" s="1"/>
  <c r="E210" i="85" s="1"/>
  <c r="L45" i="84"/>
  <c r="K45" i="84"/>
  <c r="C205" i="84" s="1"/>
  <c r="E209" i="85" s="1"/>
  <c r="L44" i="84"/>
  <c r="K44" i="84"/>
  <c r="C204" i="84" s="1"/>
  <c r="E208" i="85" s="1"/>
  <c r="L43" i="84"/>
  <c r="K43" i="84"/>
  <c r="C203" i="84" s="1"/>
  <c r="E207" i="85" s="1"/>
  <c r="L42" i="84"/>
  <c r="K42" i="84"/>
  <c r="C202" i="84" s="1"/>
  <c r="E206" i="85" s="1"/>
  <c r="L41" i="84"/>
  <c r="K41" i="84"/>
  <c r="C201" i="84" s="1"/>
  <c r="E205" i="85" s="1"/>
  <c r="L40" i="84"/>
  <c r="K40" i="84"/>
  <c r="C200" i="84" s="1"/>
  <c r="E204" i="85" s="1"/>
  <c r="L39" i="84"/>
  <c r="K39" i="84"/>
  <c r="C199" i="84" s="1"/>
  <c r="E203" i="85" s="1"/>
  <c r="L38" i="84"/>
  <c r="K38" i="84"/>
  <c r="C198" i="84" s="1"/>
  <c r="E202" i="85" s="1"/>
  <c r="L37" i="84"/>
  <c r="K37" i="84"/>
  <c r="C197" i="84" s="1"/>
  <c r="E201" i="85" s="1"/>
  <c r="L36" i="84"/>
  <c r="K36" i="84"/>
  <c r="C196" i="84" s="1"/>
  <c r="E200" i="85" s="1"/>
  <c r="L35" i="84"/>
  <c r="K35" i="84"/>
  <c r="C195" i="84" s="1"/>
  <c r="E199" i="85" s="1"/>
  <c r="L34" i="84"/>
  <c r="K34" i="84"/>
  <c r="C194" i="84" s="1"/>
  <c r="E198" i="85" s="1"/>
  <c r="L33" i="84"/>
  <c r="K33" i="84"/>
  <c r="C193" i="84" s="1"/>
  <c r="J31" i="84"/>
  <c r="J19" i="84" s="1"/>
  <c r="I31" i="84"/>
  <c r="H31" i="84"/>
  <c r="H19" i="84" s="1"/>
  <c r="G31" i="84"/>
  <c r="F31" i="84"/>
  <c r="F19" i="84" s="1"/>
  <c r="E31" i="84"/>
  <c r="D31" i="84"/>
  <c r="D19" i="84" s="1"/>
  <c r="L19" i="84" s="1"/>
  <c r="C31" i="84"/>
  <c r="L30" i="84"/>
  <c r="D190" i="84" s="1"/>
  <c r="K30" i="84"/>
  <c r="C190" i="84" s="1"/>
  <c r="E194" i="85" s="1"/>
  <c r="L29" i="84"/>
  <c r="D189" i="84" s="1"/>
  <c r="K29" i="84"/>
  <c r="C189" i="84" s="1"/>
  <c r="E193" i="85" s="1"/>
  <c r="L28" i="84"/>
  <c r="D188" i="84" s="1"/>
  <c r="K28" i="84"/>
  <c r="C188" i="84" s="1"/>
  <c r="E192" i="85" s="1"/>
  <c r="L27" i="84"/>
  <c r="D187" i="84" s="1"/>
  <c r="K27" i="84"/>
  <c r="C187" i="84" s="1"/>
  <c r="E191" i="85" s="1"/>
  <c r="L26" i="84"/>
  <c r="D186" i="84" s="1"/>
  <c r="K26" i="84"/>
  <c r="C186" i="84" s="1"/>
  <c r="E190" i="85" s="1"/>
  <c r="L25" i="84"/>
  <c r="D185" i="84" s="1"/>
  <c r="K25" i="84"/>
  <c r="C185" i="84" s="1"/>
  <c r="E189" i="85" s="1"/>
  <c r="L24" i="84"/>
  <c r="D184" i="84" s="1"/>
  <c r="K24" i="84"/>
  <c r="C184" i="84" s="1"/>
  <c r="E188" i="85" s="1"/>
  <c r="L23" i="84"/>
  <c r="D183" i="84" s="1"/>
  <c r="K23" i="84"/>
  <c r="C183" i="84" s="1"/>
  <c r="E187" i="85" s="1"/>
  <c r="L22" i="84"/>
  <c r="D182" i="84" s="1"/>
  <c r="K22" i="84"/>
  <c r="C182" i="84" s="1"/>
  <c r="E186" i="85" s="1"/>
  <c r="L21" i="84"/>
  <c r="D181" i="84" s="1"/>
  <c r="K21" i="84"/>
  <c r="C181" i="84" s="1"/>
  <c r="E185" i="85" s="1"/>
  <c r="L20" i="84"/>
  <c r="L31" i="84" s="1"/>
  <c r="K20" i="84"/>
  <c r="K31" i="84" s="1"/>
  <c r="I19" i="84"/>
  <c r="G19" i="84"/>
  <c r="E19" i="84"/>
  <c r="C19" i="84"/>
  <c r="K19" i="84" s="1"/>
  <c r="L17" i="84"/>
  <c r="D177" i="84" s="1"/>
  <c r="F181" i="85" s="1"/>
  <c r="K17" i="84"/>
  <c r="C177" i="84" s="1"/>
  <c r="E181" i="85" s="1"/>
  <c r="E43" i="94" l="1"/>
  <c r="E24" i="94"/>
  <c r="E47" i="94" s="1"/>
  <c r="M68" i="93"/>
  <c r="D226" i="90"/>
  <c r="D233" i="90" s="1"/>
  <c r="C232" i="90"/>
  <c r="E215" i="91"/>
  <c r="E218" i="91" s="1"/>
  <c r="E211" i="91"/>
  <c r="E212" i="91" s="1"/>
  <c r="N136" i="90"/>
  <c r="C225" i="90"/>
  <c r="C226" i="90" s="1"/>
  <c r="D209" i="90"/>
  <c r="M54" i="87"/>
  <c r="M62" i="87"/>
  <c r="M48" i="87"/>
  <c r="M56" i="87"/>
  <c r="M64" i="87"/>
  <c r="M53" i="87"/>
  <c r="M55" i="87"/>
  <c r="M57" i="87"/>
  <c r="M59" i="87"/>
  <c r="M61" i="87"/>
  <c r="M63" i="87"/>
  <c r="M65" i="87"/>
  <c r="M67" i="87"/>
  <c r="N34" i="87"/>
  <c r="N54" i="87" s="1"/>
  <c r="N36" i="87"/>
  <c r="N56" i="87" s="1"/>
  <c r="N42" i="87"/>
  <c r="N62" i="87" s="1"/>
  <c r="N44" i="87"/>
  <c r="N64" i="87" s="1"/>
  <c r="N53" i="87"/>
  <c r="D87" i="87"/>
  <c r="D89" i="87" s="1"/>
  <c r="K48" i="87"/>
  <c r="K68" i="87"/>
  <c r="C74" i="87"/>
  <c r="C89" i="87" s="1"/>
  <c r="L28" i="87"/>
  <c r="N38" i="87"/>
  <c r="N58" i="87" s="1"/>
  <c r="N40" i="87"/>
  <c r="N60" i="87" s="1"/>
  <c r="N65" i="84"/>
  <c r="N93" i="84"/>
  <c r="E197" i="85"/>
  <c r="E211" i="85" s="1"/>
  <c r="C207" i="84"/>
  <c r="N67" i="84"/>
  <c r="N71" i="84"/>
  <c r="N77" i="84" s="1"/>
  <c r="N75" i="84"/>
  <c r="L77" i="84"/>
  <c r="L93" i="84"/>
  <c r="D180" i="84"/>
  <c r="D191" i="84" s="1"/>
  <c r="C52" i="86"/>
  <c r="D193" i="84"/>
  <c r="D195" i="84"/>
  <c r="D197" i="84"/>
  <c r="D199" i="84"/>
  <c r="D201" i="84"/>
  <c r="D203" i="84"/>
  <c r="D205" i="84"/>
  <c r="E215" i="85"/>
  <c r="E218" i="85" s="1"/>
  <c r="C214" i="84"/>
  <c r="L51" i="84"/>
  <c r="M65" i="84"/>
  <c r="F219" i="85"/>
  <c r="N69" i="84"/>
  <c r="N73" i="84"/>
  <c r="D194" i="84"/>
  <c r="D196" i="84"/>
  <c r="D198" i="84"/>
  <c r="D200" i="84"/>
  <c r="D202" i="84"/>
  <c r="D204" i="84"/>
  <c r="D206" i="84"/>
  <c r="M77" i="84"/>
  <c r="K20" i="86"/>
  <c r="K47" i="84"/>
  <c r="K77" i="84"/>
  <c r="K93" i="84"/>
  <c r="C180" i="84"/>
  <c r="B49" i="86"/>
  <c r="B52" i="86" s="1"/>
  <c r="K51" i="84"/>
  <c r="B18" i="83"/>
  <c r="D44" i="82"/>
  <c r="C44" i="82"/>
  <c r="E43" i="82"/>
  <c r="E44" i="82" s="1"/>
  <c r="D41" i="82"/>
  <c r="C41" i="82"/>
  <c r="E40" i="82"/>
  <c r="E39" i="82"/>
  <c r="E38" i="82"/>
  <c r="E37" i="82"/>
  <c r="E36" i="82"/>
  <c r="E35" i="82"/>
  <c r="E34" i="82"/>
  <c r="E33" i="82"/>
  <c r="E32" i="82"/>
  <c r="E31" i="82"/>
  <c r="E30" i="82"/>
  <c r="E29" i="82"/>
  <c r="E28" i="82"/>
  <c r="E27" i="82"/>
  <c r="E26" i="82"/>
  <c r="E25" i="82"/>
  <c r="E24" i="82"/>
  <c r="D22" i="82"/>
  <c r="C22" i="82"/>
  <c r="E21" i="82"/>
  <c r="E20" i="82"/>
  <c r="E19" i="82"/>
  <c r="E18" i="82"/>
  <c r="E17" i="82"/>
  <c r="E16" i="82"/>
  <c r="E15" i="82"/>
  <c r="E14" i="82"/>
  <c r="E13" i="82"/>
  <c r="E12" i="82"/>
  <c r="E11" i="82"/>
  <c r="D9" i="82"/>
  <c r="C9" i="82"/>
  <c r="E8" i="82"/>
  <c r="E9" i="82" s="1"/>
  <c r="E7" i="82"/>
  <c r="E10" i="82" s="1"/>
  <c r="E23" i="82" s="1"/>
  <c r="E42" i="82" s="1"/>
  <c r="C7" i="82"/>
  <c r="C10" i="82" s="1"/>
  <c r="C23" i="82" s="1"/>
  <c r="C42" i="82" s="1"/>
  <c r="D6" i="82"/>
  <c r="C6" i="82"/>
  <c r="E5" i="82"/>
  <c r="E6" i="82" s="1"/>
  <c r="C84" i="81"/>
  <c r="C78" i="81"/>
  <c r="J68" i="81"/>
  <c r="I68" i="81"/>
  <c r="H68" i="81"/>
  <c r="G68" i="81"/>
  <c r="F68" i="81"/>
  <c r="E68" i="81"/>
  <c r="D68" i="81"/>
  <c r="C68" i="81"/>
  <c r="L67" i="81"/>
  <c r="N67" i="81" s="1"/>
  <c r="K67" i="81"/>
  <c r="M67" i="81" s="1"/>
  <c r="L66" i="81"/>
  <c r="K66" i="81"/>
  <c r="L65" i="81"/>
  <c r="K65" i="81"/>
  <c r="L64" i="81"/>
  <c r="N64" i="81" s="1"/>
  <c r="K64" i="81"/>
  <c r="K68" i="81" s="1"/>
  <c r="L63" i="81"/>
  <c r="N63" i="81" s="1"/>
  <c r="K63" i="81"/>
  <c r="M63" i="81" s="1"/>
  <c r="L62" i="81"/>
  <c r="K62" i="81"/>
  <c r="L61" i="81"/>
  <c r="N61" i="81" s="1"/>
  <c r="K61" i="81"/>
  <c r="M61" i="81" s="1"/>
  <c r="L60" i="81"/>
  <c r="K60" i="81"/>
  <c r="L59" i="81"/>
  <c r="K59" i="81"/>
  <c r="L58" i="81"/>
  <c r="N58" i="81" s="1"/>
  <c r="K58" i="81"/>
  <c r="L57" i="81"/>
  <c r="N57" i="81" s="1"/>
  <c r="K57" i="81"/>
  <c r="M57" i="81" s="1"/>
  <c r="L56" i="81"/>
  <c r="K56" i="81"/>
  <c r="L55" i="81"/>
  <c r="N55" i="81" s="1"/>
  <c r="K55" i="81"/>
  <c r="L54" i="81"/>
  <c r="K54" i="81"/>
  <c r="L53" i="81"/>
  <c r="K53" i="81"/>
  <c r="J48" i="81"/>
  <c r="I48" i="81"/>
  <c r="H48" i="81"/>
  <c r="G48" i="81"/>
  <c r="F48" i="81"/>
  <c r="E48" i="81"/>
  <c r="D48" i="81"/>
  <c r="C48" i="81"/>
  <c r="L47" i="81"/>
  <c r="N47" i="81" s="1"/>
  <c r="K47" i="81"/>
  <c r="M47" i="81" s="1"/>
  <c r="L46" i="81"/>
  <c r="N46" i="81" s="1"/>
  <c r="K46" i="81"/>
  <c r="M46" i="81" s="1"/>
  <c r="L45" i="81"/>
  <c r="N45" i="81" s="1"/>
  <c r="K45" i="81"/>
  <c r="M45" i="81" s="1"/>
  <c r="L44" i="81"/>
  <c r="N44" i="81" s="1"/>
  <c r="K44" i="81"/>
  <c r="M44" i="81" s="1"/>
  <c r="L43" i="81"/>
  <c r="N43" i="81" s="1"/>
  <c r="K43" i="81"/>
  <c r="M43" i="81" s="1"/>
  <c r="L42" i="81"/>
  <c r="N42" i="81" s="1"/>
  <c r="K42" i="81"/>
  <c r="M42" i="81" s="1"/>
  <c r="L41" i="81"/>
  <c r="N41" i="81" s="1"/>
  <c r="K41" i="81"/>
  <c r="M41" i="81" s="1"/>
  <c r="L40" i="81"/>
  <c r="N40" i="81" s="1"/>
  <c r="K40" i="81"/>
  <c r="M40" i="81" s="1"/>
  <c r="L39" i="81"/>
  <c r="N39" i="81" s="1"/>
  <c r="K39" i="81"/>
  <c r="M39" i="81" s="1"/>
  <c r="L38" i="81"/>
  <c r="N38" i="81" s="1"/>
  <c r="K38" i="81"/>
  <c r="M38" i="81" s="1"/>
  <c r="L37" i="81"/>
  <c r="N37" i="81" s="1"/>
  <c r="K37" i="81"/>
  <c r="M37" i="81" s="1"/>
  <c r="L36" i="81"/>
  <c r="N36" i="81" s="1"/>
  <c r="K36" i="81"/>
  <c r="M36" i="81" s="1"/>
  <c r="L35" i="81"/>
  <c r="N35" i="81" s="1"/>
  <c r="K35" i="81"/>
  <c r="K48" i="81" s="1"/>
  <c r="L34" i="81"/>
  <c r="N34" i="81" s="1"/>
  <c r="K34" i="81"/>
  <c r="M34" i="81" s="1"/>
  <c r="L33" i="81"/>
  <c r="N33" i="81" s="1"/>
  <c r="N48" i="81" s="1"/>
  <c r="K33" i="81"/>
  <c r="M33" i="81" s="1"/>
  <c r="J28" i="81"/>
  <c r="I28" i="81"/>
  <c r="H28" i="81"/>
  <c r="G28" i="81"/>
  <c r="F28" i="81"/>
  <c r="E28" i="81"/>
  <c r="D28" i="81"/>
  <c r="C28" i="81"/>
  <c r="L27" i="81"/>
  <c r="D88" i="81" s="1"/>
  <c r="K27" i="81"/>
  <c r="C88" i="81" s="1"/>
  <c r="L26" i="81"/>
  <c r="D87" i="81" s="1"/>
  <c r="K26" i="81"/>
  <c r="C87" i="81" s="1"/>
  <c r="L25" i="81"/>
  <c r="D86" i="81" s="1"/>
  <c r="K25" i="81"/>
  <c r="C86" i="81" s="1"/>
  <c r="L24" i="81"/>
  <c r="D85" i="81" s="1"/>
  <c r="K24" i="81"/>
  <c r="C85" i="81" s="1"/>
  <c r="L23" i="81"/>
  <c r="D84" i="81" s="1"/>
  <c r="K23" i="81"/>
  <c r="L22" i="81"/>
  <c r="D83" i="81" s="1"/>
  <c r="K22" i="81"/>
  <c r="C83" i="81" s="1"/>
  <c r="L21" i="81"/>
  <c r="D82" i="81" s="1"/>
  <c r="K21" i="81"/>
  <c r="C82" i="81" s="1"/>
  <c r="L20" i="81"/>
  <c r="D81" i="81" s="1"/>
  <c r="K20" i="81"/>
  <c r="C81" i="81" s="1"/>
  <c r="L19" i="81"/>
  <c r="D80" i="81" s="1"/>
  <c r="K19" i="81"/>
  <c r="C80" i="81" s="1"/>
  <c r="L18" i="81"/>
  <c r="D79" i="81" s="1"/>
  <c r="K18" i="81"/>
  <c r="C79" i="81" s="1"/>
  <c r="L17" i="81"/>
  <c r="D78" i="81" s="1"/>
  <c r="K17" i="81"/>
  <c r="L16" i="81"/>
  <c r="D77" i="81" s="1"/>
  <c r="K16" i="81"/>
  <c r="C77" i="81" s="1"/>
  <c r="L15" i="81"/>
  <c r="D76" i="81" s="1"/>
  <c r="K15" i="81"/>
  <c r="C76" i="81" s="1"/>
  <c r="L14" i="81"/>
  <c r="D75" i="81" s="1"/>
  <c r="K14" i="81"/>
  <c r="C75" i="81" s="1"/>
  <c r="L13" i="81"/>
  <c r="D74" i="81" s="1"/>
  <c r="K13" i="81"/>
  <c r="C74" i="81" s="1"/>
  <c r="C89" i="81" s="1"/>
  <c r="B43" i="80"/>
  <c r="I38" i="80"/>
  <c r="H38" i="80"/>
  <c r="G38" i="80"/>
  <c r="F38" i="80"/>
  <c r="E38" i="80"/>
  <c r="D38" i="80"/>
  <c r="C38" i="80"/>
  <c r="B38" i="80"/>
  <c r="K37" i="80"/>
  <c r="C45" i="80" s="1"/>
  <c r="J37" i="80"/>
  <c r="B45" i="80" s="1"/>
  <c r="K36" i="80"/>
  <c r="K38" i="80" s="1"/>
  <c r="J36" i="80"/>
  <c r="K35" i="80"/>
  <c r="J35" i="80"/>
  <c r="J38" i="80" s="1"/>
  <c r="I29" i="80"/>
  <c r="H29" i="80"/>
  <c r="G29" i="80"/>
  <c r="F29" i="80"/>
  <c r="E29" i="80"/>
  <c r="D29" i="80"/>
  <c r="C29" i="80"/>
  <c r="B29" i="80"/>
  <c r="K28" i="80"/>
  <c r="J28" i="80"/>
  <c r="K27" i="80"/>
  <c r="J27" i="80"/>
  <c r="K26" i="80"/>
  <c r="K29" i="80" s="1"/>
  <c r="J26" i="80"/>
  <c r="J29" i="80" s="1"/>
  <c r="I20" i="80"/>
  <c r="H20" i="80"/>
  <c r="G20" i="80"/>
  <c r="F20" i="80"/>
  <c r="E20" i="80"/>
  <c r="D20" i="80"/>
  <c r="C20" i="80"/>
  <c r="B20" i="80"/>
  <c r="K19" i="80"/>
  <c r="J19" i="80"/>
  <c r="K18" i="80"/>
  <c r="C44" i="80" s="1"/>
  <c r="J18" i="80"/>
  <c r="B44" i="80" s="1"/>
  <c r="K17" i="80"/>
  <c r="K20" i="80" s="1"/>
  <c r="J17" i="80"/>
  <c r="J20" i="80" s="1"/>
  <c r="F218" i="79"/>
  <c r="E217" i="79"/>
  <c r="E216" i="79"/>
  <c r="E214" i="79"/>
  <c r="F211" i="79"/>
  <c r="F212" i="79" s="1"/>
  <c r="F195" i="79"/>
  <c r="J152" i="79"/>
  <c r="I152" i="79"/>
  <c r="H152" i="79"/>
  <c r="G152" i="79"/>
  <c r="F152" i="79"/>
  <c r="E152" i="79"/>
  <c r="D152" i="79"/>
  <c r="C152" i="79"/>
  <c r="C128" i="79" s="1"/>
  <c r="J136" i="79"/>
  <c r="J128" i="79" s="1"/>
  <c r="I136" i="79"/>
  <c r="I128" i="79" s="1"/>
  <c r="H136" i="79"/>
  <c r="H128" i="79" s="1"/>
  <c r="G136" i="79"/>
  <c r="F136" i="79"/>
  <c r="E136" i="79"/>
  <c r="D136" i="79"/>
  <c r="C136" i="79"/>
  <c r="G128" i="79"/>
  <c r="F128" i="79"/>
  <c r="E128" i="79"/>
  <c r="D128" i="79"/>
  <c r="J102" i="79"/>
  <c r="I102" i="79"/>
  <c r="H102" i="79"/>
  <c r="G102" i="79"/>
  <c r="F102" i="79"/>
  <c r="E102" i="79"/>
  <c r="D102" i="79"/>
  <c r="C102" i="79"/>
  <c r="J86" i="79"/>
  <c r="J78" i="79" s="1"/>
  <c r="I86" i="79"/>
  <c r="I78" i="79" s="1"/>
  <c r="H86" i="79"/>
  <c r="H78" i="79" s="1"/>
  <c r="G86" i="79"/>
  <c r="F86" i="79"/>
  <c r="E86" i="79"/>
  <c r="D86" i="79"/>
  <c r="C86" i="79"/>
  <c r="C78" i="79" s="1"/>
  <c r="G78" i="79"/>
  <c r="F78" i="79"/>
  <c r="E78" i="79"/>
  <c r="D78" i="79"/>
  <c r="J43" i="79"/>
  <c r="I43" i="79"/>
  <c r="H43" i="79"/>
  <c r="G43" i="79"/>
  <c r="F43" i="79"/>
  <c r="E43" i="79"/>
  <c r="D43" i="79"/>
  <c r="C43" i="79"/>
  <c r="J27" i="79"/>
  <c r="J19" i="79" s="1"/>
  <c r="I27" i="79"/>
  <c r="I19" i="79" s="1"/>
  <c r="H27" i="79"/>
  <c r="H19" i="79" s="1"/>
  <c r="G27" i="79"/>
  <c r="F27" i="79"/>
  <c r="E27" i="79"/>
  <c r="D27" i="79"/>
  <c r="C27" i="79"/>
  <c r="C19" i="79" s="1"/>
  <c r="G19" i="79"/>
  <c r="F19" i="79"/>
  <c r="E19" i="79"/>
  <c r="D19" i="79"/>
  <c r="D212" i="78"/>
  <c r="C212" i="78"/>
  <c r="D210" i="78"/>
  <c r="C210" i="78"/>
  <c r="C203" i="78"/>
  <c r="E207" i="79" s="1"/>
  <c r="C197" i="78"/>
  <c r="E201" i="79" s="1"/>
  <c r="J156" i="78"/>
  <c r="I156" i="78"/>
  <c r="H156" i="78"/>
  <c r="G156" i="78"/>
  <c r="F156" i="78"/>
  <c r="E156" i="78"/>
  <c r="D156" i="78"/>
  <c r="C156" i="78"/>
  <c r="L155" i="78"/>
  <c r="K155" i="78"/>
  <c r="L154" i="78"/>
  <c r="L156" i="78" s="1"/>
  <c r="K154" i="78"/>
  <c r="K156" i="78" s="1"/>
  <c r="J152" i="78"/>
  <c r="I152" i="78"/>
  <c r="H152" i="78"/>
  <c r="G152" i="78"/>
  <c r="F152" i="78"/>
  <c r="E152" i="78"/>
  <c r="D152" i="78"/>
  <c r="C152" i="78"/>
  <c r="L151" i="78"/>
  <c r="K151" i="78"/>
  <c r="L150" i="78"/>
  <c r="K150" i="78"/>
  <c r="L149" i="78"/>
  <c r="K149" i="78"/>
  <c r="L148" i="78"/>
  <c r="K148" i="78"/>
  <c r="L147" i="78"/>
  <c r="K147" i="78"/>
  <c r="L146" i="78"/>
  <c r="K146" i="78"/>
  <c r="L145" i="78"/>
  <c r="K145" i="78"/>
  <c r="L144" i="78"/>
  <c r="K144" i="78"/>
  <c r="L143" i="78"/>
  <c r="K143" i="78"/>
  <c r="L142" i="78"/>
  <c r="K142" i="78"/>
  <c r="L141" i="78"/>
  <c r="K141" i="78"/>
  <c r="L140" i="78"/>
  <c r="K140" i="78"/>
  <c r="L139" i="78"/>
  <c r="K139" i="78"/>
  <c r="L138" i="78"/>
  <c r="L152" i="78" s="1"/>
  <c r="K138" i="78"/>
  <c r="K152" i="78" s="1"/>
  <c r="J136" i="78"/>
  <c r="I136" i="78"/>
  <c r="H136" i="78"/>
  <c r="G136" i="78"/>
  <c r="G124" i="78" s="1"/>
  <c r="F136" i="78"/>
  <c r="E136" i="78"/>
  <c r="E124" i="78" s="1"/>
  <c r="D136" i="78"/>
  <c r="C136" i="78"/>
  <c r="C124" i="78" s="1"/>
  <c r="L135" i="78"/>
  <c r="K135" i="78"/>
  <c r="L134" i="78"/>
  <c r="K134" i="78"/>
  <c r="L133" i="78"/>
  <c r="K133" i="78"/>
  <c r="L132" i="78"/>
  <c r="K132" i="78"/>
  <c r="L131" i="78"/>
  <c r="K131" i="78"/>
  <c r="L130" i="78"/>
  <c r="K130" i="78"/>
  <c r="L129" i="78"/>
  <c r="K129" i="78"/>
  <c r="L128" i="78"/>
  <c r="K128" i="78"/>
  <c r="L127" i="78"/>
  <c r="K127" i="78"/>
  <c r="L126" i="78"/>
  <c r="K126" i="78"/>
  <c r="L125" i="78"/>
  <c r="L136" i="78" s="1"/>
  <c r="K125" i="78"/>
  <c r="K136" i="78" s="1"/>
  <c r="J124" i="78"/>
  <c r="I124" i="78"/>
  <c r="H124" i="78"/>
  <c r="F124" i="78"/>
  <c r="D124" i="78"/>
  <c r="L124" i="78" s="1"/>
  <c r="L122" i="78"/>
  <c r="K122" i="78"/>
  <c r="J97" i="78"/>
  <c r="I97" i="78"/>
  <c r="H97" i="78"/>
  <c r="G97" i="78"/>
  <c r="F97" i="78"/>
  <c r="E97" i="78"/>
  <c r="D97" i="78"/>
  <c r="C97" i="78"/>
  <c r="L96" i="78"/>
  <c r="K96" i="78"/>
  <c r="L95" i="78"/>
  <c r="L97" i="78" s="1"/>
  <c r="K95" i="78"/>
  <c r="K97" i="78" s="1"/>
  <c r="J93" i="78"/>
  <c r="I93" i="78"/>
  <c r="H93" i="78"/>
  <c r="G93" i="78"/>
  <c r="F93" i="78"/>
  <c r="E93" i="78"/>
  <c r="E65" i="78" s="1"/>
  <c r="D93" i="78"/>
  <c r="C93" i="78"/>
  <c r="L92" i="78"/>
  <c r="N92" i="78" s="1"/>
  <c r="K92" i="78"/>
  <c r="M92" i="78" s="1"/>
  <c r="L91" i="78"/>
  <c r="K91" i="78"/>
  <c r="M91" i="78" s="1"/>
  <c r="L90" i="78"/>
  <c r="N90" i="78" s="1"/>
  <c r="K90" i="78"/>
  <c r="C204" i="78" s="1"/>
  <c r="E208" i="79" s="1"/>
  <c r="L89" i="78"/>
  <c r="N89" i="78" s="1"/>
  <c r="K89" i="78"/>
  <c r="M89" i="78" s="1"/>
  <c r="L88" i="78"/>
  <c r="N88" i="78" s="1"/>
  <c r="K88" i="78"/>
  <c r="M88" i="78" s="1"/>
  <c r="L87" i="78"/>
  <c r="N87" i="78" s="1"/>
  <c r="K87" i="78"/>
  <c r="M87" i="78" s="1"/>
  <c r="L86" i="78"/>
  <c r="N86" i="78" s="1"/>
  <c r="K86" i="78"/>
  <c r="M86" i="78" s="1"/>
  <c r="L85" i="78"/>
  <c r="N85" i="78" s="1"/>
  <c r="K85" i="78"/>
  <c r="M85" i="78" s="1"/>
  <c r="L84" i="78"/>
  <c r="N84" i="78" s="1"/>
  <c r="K84" i="78"/>
  <c r="C198" i="78" s="1"/>
  <c r="E202" i="79" s="1"/>
  <c r="L83" i="78"/>
  <c r="N83" i="78" s="1"/>
  <c r="K83" i="78"/>
  <c r="M83" i="78" s="1"/>
  <c r="L82" i="78"/>
  <c r="K82" i="78"/>
  <c r="M82" i="78" s="1"/>
  <c r="L81" i="78"/>
  <c r="N81" i="78" s="1"/>
  <c r="K81" i="78"/>
  <c r="M81" i="78" s="1"/>
  <c r="L80" i="78"/>
  <c r="N80" i="78" s="1"/>
  <c r="K80" i="78"/>
  <c r="M80" i="78" s="1"/>
  <c r="L79" i="78"/>
  <c r="L93" i="78" s="1"/>
  <c r="K79" i="78"/>
  <c r="K93" i="78" s="1"/>
  <c r="J77" i="78"/>
  <c r="I77" i="78"/>
  <c r="H77" i="78"/>
  <c r="G77" i="78"/>
  <c r="F77" i="78"/>
  <c r="E77" i="78"/>
  <c r="D77" i="78"/>
  <c r="C77" i="78"/>
  <c r="C65" i="78" s="1"/>
  <c r="L76" i="78"/>
  <c r="N76" i="78" s="1"/>
  <c r="K76" i="78"/>
  <c r="M76" i="78" s="1"/>
  <c r="L75" i="78"/>
  <c r="N75" i="78" s="1"/>
  <c r="K75" i="78"/>
  <c r="M75" i="78" s="1"/>
  <c r="L74" i="78"/>
  <c r="N74" i="78" s="1"/>
  <c r="K74" i="78"/>
  <c r="M74" i="78" s="1"/>
  <c r="L73" i="78"/>
  <c r="N73" i="78" s="1"/>
  <c r="K73" i="78"/>
  <c r="M73" i="78" s="1"/>
  <c r="L72" i="78"/>
  <c r="N72" i="78" s="1"/>
  <c r="K72" i="78"/>
  <c r="M72" i="78" s="1"/>
  <c r="L71" i="78"/>
  <c r="K71" i="78"/>
  <c r="M71" i="78" s="1"/>
  <c r="L70" i="78"/>
  <c r="N70" i="78" s="1"/>
  <c r="K70" i="78"/>
  <c r="M70" i="78" s="1"/>
  <c r="L69" i="78"/>
  <c r="N69" i="78" s="1"/>
  <c r="K69" i="78"/>
  <c r="M69" i="78" s="1"/>
  <c r="L68" i="78"/>
  <c r="N68" i="78" s="1"/>
  <c r="K68" i="78"/>
  <c r="M68" i="78" s="1"/>
  <c r="L67" i="78"/>
  <c r="N67" i="78" s="1"/>
  <c r="K67" i="78"/>
  <c r="M67" i="78" s="1"/>
  <c r="L66" i="78"/>
  <c r="L77" i="78" s="1"/>
  <c r="K66" i="78"/>
  <c r="M66" i="78" s="1"/>
  <c r="J65" i="78"/>
  <c r="I65" i="78"/>
  <c r="H65" i="78"/>
  <c r="G65" i="78"/>
  <c r="F65" i="78"/>
  <c r="D65" i="78"/>
  <c r="L65" i="78" s="1"/>
  <c r="N65" i="78" s="1"/>
  <c r="L63" i="78"/>
  <c r="N63" i="78" s="1"/>
  <c r="K63" i="78"/>
  <c r="M63" i="78" s="1"/>
  <c r="J51" i="78"/>
  <c r="I51" i="78"/>
  <c r="H51" i="78"/>
  <c r="G51" i="78"/>
  <c r="F51" i="78"/>
  <c r="E51" i="78"/>
  <c r="D51" i="78"/>
  <c r="C51" i="78"/>
  <c r="L50" i="78"/>
  <c r="D213" i="78" s="1"/>
  <c r="K50" i="78"/>
  <c r="C213" i="78" s="1"/>
  <c r="L49" i="78"/>
  <c r="D211" i="78" s="1"/>
  <c r="K49" i="78"/>
  <c r="C211" i="78" s="1"/>
  <c r="K47" i="78"/>
  <c r="J47" i="78"/>
  <c r="I47" i="78"/>
  <c r="H47" i="78"/>
  <c r="G47" i="78"/>
  <c r="F47" i="78"/>
  <c r="E47" i="78"/>
  <c r="D47" i="78"/>
  <c r="C47" i="78"/>
  <c r="L46" i="78"/>
  <c r="D206" i="78" s="1"/>
  <c r="K46" i="78"/>
  <c r="C206" i="78" s="1"/>
  <c r="E210" i="79" s="1"/>
  <c r="L45" i="78"/>
  <c r="N91" i="78" s="1"/>
  <c r="K45" i="78"/>
  <c r="C205" i="78" s="1"/>
  <c r="E209" i="79" s="1"/>
  <c r="L44" i="78"/>
  <c r="D204" i="78" s="1"/>
  <c r="K44" i="78"/>
  <c r="L43" i="78"/>
  <c r="D203" i="78" s="1"/>
  <c r="K43" i="78"/>
  <c r="L42" i="78"/>
  <c r="D202" i="78" s="1"/>
  <c r="K42" i="78"/>
  <c r="C202" i="78" s="1"/>
  <c r="E206" i="79" s="1"/>
  <c r="L41" i="78"/>
  <c r="D201" i="78" s="1"/>
  <c r="K41" i="78"/>
  <c r="C201" i="78" s="1"/>
  <c r="E205" i="79" s="1"/>
  <c r="L40" i="78"/>
  <c r="D200" i="78" s="1"/>
  <c r="K40" i="78"/>
  <c r="C200" i="78" s="1"/>
  <c r="E204" i="79" s="1"/>
  <c r="L39" i="78"/>
  <c r="D199" i="78" s="1"/>
  <c r="K39" i="78"/>
  <c r="C199" i="78" s="1"/>
  <c r="E203" i="79" s="1"/>
  <c r="L38" i="78"/>
  <c r="D198" i="78" s="1"/>
  <c r="K38" i="78"/>
  <c r="L37" i="78"/>
  <c r="D197" i="78" s="1"/>
  <c r="K37" i="78"/>
  <c r="L36" i="78"/>
  <c r="D196" i="78" s="1"/>
  <c r="K36" i="78"/>
  <c r="C196" i="78" s="1"/>
  <c r="E200" i="79" s="1"/>
  <c r="L35" i="78"/>
  <c r="D195" i="78" s="1"/>
  <c r="K35" i="78"/>
  <c r="C195" i="78" s="1"/>
  <c r="E199" i="79" s="1"/>
  <c r="L34" i="78"/>
  <c r="D194" i="78" s="1"/>
  <c r="K34" i="78"/>
  <c r="C194" i="78" s="1"/>
  <c r="E198" i="79" s="1"/>
  <c r="L33" i="78"/>
  <c r="D193" i="78" s="1"/>
  <c r="K33" i="78"/>
  <c r="C193" i="78" s="1"/>
  <c r="J31" i="78"/>
  <c r="I31" i="78"/>
  <c r="H31" i="78"/>
  <c r="G31" i="78"/>
  <c r="F31" i="78"/>
  <c r="E31" i="78"/>
  <c r="E19" i="78" s="1"/>
  <c r="D31" i="78"/>
  <c r="C31" i="78"/>
  <c r="C19" i="78" s="1"/>
  <c r="K19" i="78" s="1"/>
  <c r="L30" i="78"/>
  <c r="D190" i="78" s="1"/>
  <c r="K30" i="78"/>
  <c r="C190" i="78" s="1"/>
  <c r="E194" i="79" s="1"/>
  <c r="L29" i="78"/>
  <c r="D189" i="78" s="1"/>
  <c r="K29" i="78"/>
  <c r="C189" i="78" s="1"/>
  <c r="E193" i="79" s="1"/>
  <c r="L28" i="78"/>
  <c r="D188" i="78" s="1"/>
  <c r="K28" i="78"/>
  <c r="C188" i="78" s="1"/>
  <c r="E192" i="79" s="1"/>
  <c r="L27" i="78"/>
  <c r="D187" i="78" s="1"/>
  <c r="K27" i="78"/>
  <c r="C187" i="78" s="1"/>
  <c r="E191" i="79" s="1"/>
  <c r="L26" i="78"/>
  <c r="D186" i="78" s="1"/>
  <c r="K26" i="78"/>
  <c r="C186" i="78" s="1"/>
  <c r="E190" i="79" s="1"/>
  <c r="L25" i="78"/>
  <c r="N71" i="78" s="1"/>
  <c r="K25" i="78"/>
  <c r="C185" i="78" s="1"/>
  <c r="E189" i="79" s="1"/>
  <c r="L24" i="78"/>
  <c r="D184" i="78" s="1"/>
  <c r="K24" i="78"/>
  <c r="C184" i="78" s="1"/>
  <c r="E188" i="79" s="1"/>
  <c r="L23" i="78"/>
  <c r="D183" i="78" s="1"/>
  <c r="K23" i="78"/>
  <c r="C183" i="78" s="1"/>
  <c r="E187" i="79" s="1"/>
  <c r="L22" i="78"/>
  <c r="D182" i="78" s="1"/>
  <c r="K22" i="78"/>
  <c r="C182" i="78" s="1"/>
  <c r="E186" i="79" s="1"/>
  <c r="L21" i="78"/>
  <c r="D181" i="78" s="1"/>
  <c r="K21" i="78"/>
  <c r="C181" i="78" s="1"/>
  <c r="E185" i="79" s="1"/>
  <c r="L20" i="78"/>
  <c r="N66" i="78" s="1"/>
  <c r="K20" i="78"/>
  <c r="K31" i="78" s="1"/>
  <c r="J19" i="78"/>
  <c r="I19" i="78"/>
  <c r="H19" i="78"/>
  <c r="G19" i="78"/>
  <c r="F19" i="78"/>
  <c r="D19" i="78"/>
  <c r="L19" i="78" s="1"/>
  <c r="L17" i="78"/>
  <c r="D177" i="78" s="1"/>
  <c r="F181" i="79" s="1"/>
  <c r="K17" i="78"/>
  <c r="C177" i="78" s="1"/>
  <c r="E181" i="79" s="1"/>
  <c r="E219" i="91" l="1"/>
  <c r="C233" i="90"/>
  <c r="N68" i="87"/>
  <c r="M68" i="87"/>
  <c r="N48" i="87"/>
  <c r="C191" i="84"/>
  <c r="E184" i="85"/>
  <c r="E195" i="85" s="1"/>
  <c r="C215" i="84"/>
  <c r="D207" i="84"/>
  <c r="D208" i="84" s="1"/>
  <c r="D215" i="84" s="1"/>
  <c r="C208" i="84"/>
  <c r="E212" i="85"/>
  <c r="E219" i="85" s="1"/>
  <c r="E22" i="82"/>
  <c r="C45" i="82"/>
  <c r="D45" i="82"/>
  <c r="E41" i="82"/>
  <c r="M56" i="81"/>
  <c r="M62" i="81"/>
  <c r="N56" i="81"/>
  <c r="N62" i="81"/>
  <c r="D89" i="81"/>
  <c r="M58" i="81"/>
  <c r="M53" i="81"/>
  <c r="M59" i="81"/>
  <c r="M65" i="81"/>
  <c r="N53" i="81"/>
  <c r="N59" i="81"/>
  <c r="N65" i="81"/>
  <c r="M54" i="81"/>
  <c r="M60" i="81"/>
  <c r="M66" i="81"/>
  <c r="N54" i="81"/>
  <c r="N60" i="81"/>
  <c r="N66" i="81"/>
  <c r="L48" i="81"/>
  <c r="L68" i="81"/>
  <c r="K28" i="81"/>
  <c r="M35" i="81"/>
  <c r="M55" i="81" s="1"/>
  <c r="M64" i="81"/>
  <c r="L28" i="81"/>
  <c r="F219" i="79"/>
  <c r="C207" i="78"/>
  <c r="E197" i="79"/>
  <c r="E211" i="79" s="1"/>
  <c r="E215" i="79"/>
  <c r="E218" i="79" s="1"/>
  <c r="C214" i="78"/>
  <c r="N77" i="78"/>
  <c r="K65" i="78"/>
  <c r="M65" i="78" s="1"/>
  <c r="K124" i="78"/>
  <c r="M77" i="78"/>
  <c r="B46" i="80"/>
  <c r="K77" i="78"/>
  <c r="L47" i="78"/>
  <c r="K51" i="78"/>
  <c r="M84" i="78"/>
  <c r="M90" i="78"/>
  <c r="L51" i="78"/>
  <c r="D185" i="78"/>
  <c r="D180" i="78"/>
  <c r="D191" i="78" s="1"/>
  <c r="D205" i="78"/>
  <c r="D207" i="78" s="1"/>
  <c r="D208" i="78" s="1"/>
  <c r="D215" i="78" s="1"/>
  <c r="C43" i="80"/>
  <c r="C46" i="80" s="1"/>
  <c r="M79" i="78"/>
  <c r="M93" i="78" s="1"/>
  <c r="N79" i="78"/>
  <c r="N82" i="78"/>
  <c r="C180" i="78"/>
  <c r="L31" i="78"/>
  <c r="E45" i="82" l="1"/>
  <c r="N68" i="81"/>
  <c r="M48" i="81"/>
  <c r="M68" i="81"/>
  <c r="N93" i="78"/>
  <c r="E212" i="79"/>
  <c r="E219" i="79" s="1"/>
  <c r="C191" i="78"/>
  <c r="C208" i="78" s="1"/>
  <c r="C215" i="78" s="1"/>
  <c r="E184" i="79"/>
  <c r="E195" i="79" s="1"/>
</calcChain>
</file>

<file path=xl/sharedStrings.xml><?xml version="1.0" encoding="utf-8"?>
<sst xmlns="http://schemas.openxmlformats.org/spreadsheetml/2006/main" count="2964" uniqueCount="206">
  <si>
    <t>ÀREA FINANCIERA</t>
  </si>
  <si>
    <t>CTE-5</t>
  </si>
  <si>
    <t>UNIDAD DE CIRUGIA CARDIOVASCULAR DE GUATEMALA</t>
  </si>
  <si>
    <t>5a. AVENIDA 6-22 ZONA 11</t>
  </si>
  <si>
    <t>dgunicar@yahoo.es                            Tel. 24163000</t>
  </si>
  <si>
    <t>No.</t>
  </si>
  <si>
    <t>CATEGORIA DE GASTO</t>
  </si>
  <si>
    <t>ENERO</t>
  </si>
  <si>
    <t>FEBRERO</t>
  </si>
  <si>
    <t>MARZO</t>
  </si>
  <si>
    <t>ABRIL</t>
  </si>
  <si>
    <t>TOTAL CUATRIMESTRE</t>
  </si>
  <si>
    <t>PRESUPUESTO</t>
  </si>
  <si>
    <t>REAL</t>
  </si>
  <si>
    <t>RECURSO HUMANO</t>
  </si>
  <si>
    <t>GASTOS DE FUNCIONAMIENTO</t>
  </si>
  <si>
    <t>ENERGIA ELECTRICA</t>
  </si>
  <si>
    <t>TELEFONIA</t>
  </si>
  <si>
    <t>IMPRESIÓN, ENCUADERNACION Y REPRODUCCION</t>
  </si>
  <si>
    <t>MANT. Y REP. EQUIPO MEDICO SANITARIO Y DE LAB.</t>
  </si>
  <si>
    <t>MANT. Y REP. DE INSTALACIONES</t>
  </si>
  <si>
    <t>SERVICIOS MEDICO-SANITARIOS</t>
  </si>
  <si>
    <t>SERVICIOS DE VIGILANCIA</t>
  </si>
  <si>
    <t>OTROS SERVICIOS NO PERSONALES</t>
  </si>
  <si>
    <t>SUMA GASTOS GENERALES</t>
  </si>
  <si>
    <t>MATERIALES Y SUMINISTROS</t>
  </si>
  <si>
    <t>ALIMENTOS PARA PERSONAS</t>
  </si>
  <si>
    <t>ACABADOS TEXTILES</t>
  </si>
  <si>
    <t>ELEMENTOS Y COMPUESTOS QUIMICOS</t>
  </si>
  <si>
    <t>COMBUSTIBLES Y LUBRICANTES</t>
  </si>
  <si>
    <t>PRODUCTOS MEDICINALES Y FARMACEUTICOS</t>
  </si>
  <si>
    <t>TINTES, PINTURAS Y COLORANTES</t>
  </si>
  <si>
    <t>PRODUCTOS PLASTICOS, NYLON, VINIL Y PVC</t>
  </si>
  <si>
    <t>OTROS PRODUCTOS QUIMICOS Y CONEXOS</t>
  </si>
  <si>
    <t>OTROS PRODUCTOS METALICOS</t>
  </si>
  <si>
    <t>UTILES DE LIMPIEZA Y PRODUCTOS SANITARIOS</t>
  </si>
  <si>
    <t>UTILES MENORES MEDICO QUIRURGICOS Y DE LAB.</t>
  </si>
  <si>
    <t>UTILES, ACCESORIOS Y MATERIALES ELECTRICOS</t>
  </si>
  <si>
    <t>ACCESORIOS Y REPUESTOS EN GENERAL</t>
  </si>
  <si>
    <t>OTROS MATERIALES Y SUMINISTROS</t>
  </si>
  <si>
    <t>TOTAL MATERIALES Y SUMINISTROS</t>
  </si>
  <si>
    <t>PROPIEDAD PLANTA Y EQUIPO</t>
  </si>
  <si>
    <t>EQUIPO MEDICO SANITARIO Y DE LABORATORIO</t>
  </si>
  <si>
    <t>OTRAS MAQUINARIAS Y EQUIPOS</t>
  </si>
  <si>
    <t>TOTAL PROPIEDAD PLANTA Y EQUIPO</t>
  </si>
  <si>
    <t>MAYO</t>
  </si>
  <si>
    <t>JUNIO</t>
  </si>
  <si>
    <t>JULIO</t>
  </si>
  <si>
    <t>AGOSTO</t>
  </si>
  <si>
    <t>EQUIPO DE OFICINA</t>
  </si>
  <si>
    <t>EQUIPO DE COMPUTACION</t>
  </si>
  <si>
    <t>SEPTIEMBRE</t>
  </si>
  <si>
    <t>OCTUBRE</t>
  </si>
  <si>
    <t>NOVIEMBRE</t>
  </si>
  <si>
    <t>DICIEMBRE</t>
  </si>
  <si>
    <t>PAPEL DE ESCRITORIO</t>
  </si>
  <si>
    <t>PRODUCTOS DE PAPEL O CARTON</t>
  </si>
  <si>
    <t>TOTAL ANUAL</t>
  </si>
  <si>
    <t>TOTAL GASTOS DE FUNCIONAMIENTO</t>
  </si>
  <si>
    <t>SUMA PROPIEDAD PLANTA Y EQUIPO</t>
  </si>
  <si>
    <t>TOTAL GENERAL</t>
  </si>
  <si>
    <t>Elaborado por:</t>
  </si>
  <si>
    <t>______________________________</t>
  </si>
  <si>
    <t xml:space="preserve">                               Autorizado por: </t>
  </si>
  <si>
    <t>P.C. Víctor Cresencio Reyes Porres</t>
  </si>
  <si>
    <t xml:space="preserve">              Jefe de Contabilidad</t>
  </si>
  <si>
    <t>Fecha:</t>
  </si>
  <si>
    <t>___________________________________</t>
  </si>
  <si>
    <t>Dr. Walter Antonio Mazariegos Samayoa</t>
  </si>
  <si>
    <t>Programación mensual por tipo de gasto año  2018, Expresado en Quetzales primer cuatrimestre 2018</t>
  </si>
  <si>
    <t>Programación mensual por tipo de gasto año  2016, Expresado en Quetzales</t>
  </si>
  <si>
    <t>Categoría de Gasto</t>
  </si>
  <si>
    <t>Julio</t>
  </si>
  <si>
    <t>Agosto</t>
  </si>
  <si>
    <t>Septiembre</t>
  </si>
  <si>
    <t>Recurso Humano</t>
  </si>
  <si>
    <t>Pto.</t>
  </si>
  <si>
    <t xml:space="preserve">Real </t>
  </si>
  <si>
    <t>Gastos de Funcionamiento</t>
  </si>
  <si>
    <t>detallar cada gasto cargado</t>
  </si>
  <si>
    <t>TOTALES</t>
  </si>
  <si>
    <t>Programación mensual por tipo de gasto año  2018, Expresado en Quetzales segundo cuatrimestre 2018</t>
  </si>
  <si>
    <t>Programación mensual por tipo de gasto año  2017, Expresado en Quetzales tercer cuatrimestre 2018</t>
  </si>
  <si>
    <t>AVABADOS TEXTILES</t>
  </si>
  <si>
    <t>COMPROMETIDO</t>
  </si>
  <si>
    <t xml:space="preserve">Autorizado por: </t>
  </si>
  <si>
    <t>Víctor Cresencio Reyes Porres</t>
  </si>
  <si>
    <t>Jefe de Contabilidad</t>
  </si>
  <si>
    <t>ANEXO DE CTE-5</t>
  </si>
  <si>
    <t>___________________________</t>
  </si>
  <si>
    <t>____________________________________</t>
  </si>
  <si>
    <t xml:space="preserve"> Víctor Cresencio Reyes Porres</t>
  </si>
  <si>
    <t xml:space="preserve">           Jefe de Contabilidad</t>
  </si>
  <si>
    <t>CTE-7</t>
  </si>
  <si>
    <t>Categoría del gasto</t>
  </si>
  <si>
    <t>Enero</t>
  </si>
  <si>
    <t>Febrero</t>
  </si>
  <si>
    <t>Marzo</t>
  </si>
  <si>
    <t>Abril</t>
  </si>
  <si>
    <t>Totales</t>
  </si>
  <si>
    <t>Presupuestado</t>
  </si>
  <si>
    <t>Ejecutado</t>
  </si>
  <si>
    <t>Propiedad planta y equipo</t>
  </si>
  <si>
    <t>TOTAL</t>
  </si>
  <si>
    <t>Mayo</t>
  </si>
  <si>
    <t>Junio</t>
  </si>
  <si>
    <t>Octubre</t>
  </si>
  <si>
    <t>Noviembre</t>
  </si>
  <si>
    <t>Diciembre</t>
  </si>
  <si>
    <t>Propiedad Planta y Equipo</t>
  </si>
  <si>
    <t xml:space="preserve">        Jefe de Contabilidad</t>
  </si>
  <si>
    <t>CTE-9</t>
  </si>
  <si>
    <t xml:space="preserve">Servicio </t>
  </si>
  <si>
    <t>Programado</t>
  </si>
  <si>
    <t>CIRUGIA DE ADULTOS</t>
  </si>
  <si>
    <t>CIRUGIA DE PEDIATRIA</t>
  </si>
  <si>
    <t>HEMODINAMIA ADULTOS</t>
  </si>
  <si>
    <t>HEMODINAMIA PEDIATRIA</t>
  </si>
  <si>
    <t>ECOCARDIOGRAMA ADULTOS</t>
  </si>
  <si>
    <t>ECOCARDIOGRAMA PEDIATRIA</t>
  </si>
  <si>
    <t>ELECTROCARDIOGRAMAS ADULTOS</t>
  </si>
  <si>
    <t>ELECTROCARDIOGRAMAS PEDIATRIA</t>
  </si>
  <si>
    <t>CONSULTAS MEDICAS ADULTOS</t>
  </si>
  <si>
    <t>CONSULTA MEDICAS PEDIATRICAS</t>
  </si>
  <si>
    <t>ESTOMATOLOGIA</t>
  </si>
  <si>
    <t>ENCAMAMIENTO POR COMPLICACIONES</t>
  </si>
  <si>
    <t>LABORATORIO CLINICO PRE-QUIRUR.</t>
  </si>
  <si>
    <t>ESTUDIOS ELECTROFISIOLOGICOS</t>
  </si>
  <si>
    <t>HOLTERS</t>
  </si>
  <si>
    <t>Total</t>
  </si>
  <si>
    <t>Programacion de metas fisicas versus ejecucion (mensual) segundo cuatrimestre</t>
  </si>
  <si>
    <t>Programacion de metas fisicas versus ejecucion (mensual) tercer cuatrimestre</t>
  </si>
  <si>
    <t xml:space="preserve">                    Autorizado por: </t>
  </si>
  <si>
    <t xml:space="preserve"> VÍctor Cresencio Reyes Porres</t>
  </si>
  <si>
    <t xml:space="preserve">          Jefe de Contabilidad</t>
  </si>
  <si>
    <t>Total cuatrimestre</t>
  </si>
  <si>
    <t>_______________________________________</t>
  </si>
  <si>
    <t xml:space="preserve">    Dr. Walter Antonio Mazariegos Samayoa</t>
  </si>
  <si>
    <t>FONDOS ESTATALES</t>
  </si>
  <si>
    <t>ASIGNACION DEL ESTADO</t>
  </si>
  <si>
    <t>TOTAL ASIGNACION DEL ESTADO</t>
  </si>
  <si>
    <t>011</t>
  </si>
  <si>
    <t>TOTAL RECURSO HUMANO</t>
  </si>
  <si>
    <t>GASTOS GENERALES</t>
  </si>
  <si>
    <t>MAT. Y REP. DE OTRAS MAQ. Y EQUIPO</t>
  </si>
  <si>
    <t>MAT. Y REP. DE EDIFICIOS</t>
  </si>
  <si>
    <t>PRENDAS DE VESTIR</t>
  </si>
  <si>
    <t>ESPECIES TIMBRADAS Y VALORES</t>
  </si>
  <si>
    <t>TOTAL GENERAL EGRESOS</t>
  </si>
  <si>
    <t>_______________________________</t>
  </si>
  <si>
    <t>TRANSFERENCIAS (+-), AMPLIACION</t>
  </si>
  <si>
    <t>TRANSFERENCIAS (+-)</t>
  </si>
  <si>
    <t>MES</t>
  </si>
  <si>
    <t>VALOR</t>
  </si>
  <si>
    <t>FECHA</t>
  </si>
  <si>
    <t>RECIBO</t>
  </si>
  <si>
    <t>N/A</t>
  </si>
  <si>
    <t>TOTALES…</t>
  </si>
  <si>
    <t>UNICAR</t>
  </si>
  <si>
    <t>Total acumulado</t>
  </si>
  <si>
    <t>_____________________________________</t>
  </si>
  <si>
    <t xml:space="preserve">                             Director General</t>
  </si>
  <si>
    <t xml:space="preserve">                     Director General</t>
  </si>
  <si>
    <t xml:space="preserve">                         Director General</t>
  </si>
  <si>
    <t>Programación y ejecucion mensual por tipo de gasto año  2022, Expresado en Quetzales primer cuatrimestre 2022</t>
  </si>
  <si>
    <t>MANTENIMIENTO Y REPARACION DE EQUIPO DE COMPUTO</t>
  </si>
  <si>
    <t>MANT. Y REP. DE OTRAS MAQ. Y EQUIPO</t>
  </si>
  <si>
    <t>MANT. Y REPARACION DE EDIFICIOS</t>
  </si>
  <si>
    <t>Programación y ejecucion mensual por tipo de gasto año  2022, Expresado en Quetzales segundo cuatrimestre 2022</t>
  </si>
  <si>
    <t>TOTAL ACUMULADO</t>
  </si>
  <si>
    <t>Programación y ejecucion mensual por tipo de gasto año  2022, Expresado en Quetzales tercer cuatrimestre 2022</t>
  </si>
  <si>
    <t>RESUMEN AÑO 2022</t>
  </si>
  <si>
    <t>10 de octubre 2022</t>
  </si>
  <si>
    <t>PROGRAMACION POR TIPO DE GASTO AÑO 2022</t>
  </si>
  <si>
    <t>RESUMEN AL 30 DE SEPTIEMBRE 2022</t>
  </si>
  <si>
    <t>dgunicar@yahoo.es          Tel. 24163000</t>
  </si>
  <si>
    <t>Ejecucion de avance fìnanciero programado-ejecutado por categoria del gasto primer cuatrimestre 2022</t>
  </si>
  <si>
    <t>Ejecucion de avance fìnanciero programado-ejecutado por categoria del gasto segundo cuatrimestre 2022</t>
  </si>
  <si>
    <t>Ejecucion de avance fìnanciero programado-ejecutado por categoria del gasto tercer cuatrimestre 2022</t>
  </si>
  <si>
    <t>Resumen año 2022</t>
  </si>
  <si>
    <t>año 2022</t>
  </si>
  <si>
    <t>Vigente abril 2022</t>
  </si>
  <si>
    <t>Ejecucion y/o avance de cumplimiento de metas fisicas correspondiente al primer cuatrimestre</t>
  </si>
  <si>
    <t xml:space="preserve">               10 de octubre 2,022</t>
  </si>
  <si>
    <t>PRESUPUESTO SEPTIEMBRE 2,022</t>
  </si>
  <si>
    <t>PRESUPUESTO 2022</t>
  </si>
  <si>
    <t>PRESUPUESTO AJUSTADO 2,022</t>
  </si>
  <si>
    <t>MANT. DE SOFTWARE</t>
  </si>
  <si>
    <t>PROPIEDAD, PLANTA, EQUIPO E INTANGIBLES</t>
  </si>
  <si>
    <t>EQUIPO MEDICO-SANITARIO Y DE LABORATORIO</t>
  </si>
  <si>
    <t>TOTAL PROPIEDAD, PLANTA, EQUIPO E INTANGIBLES</t>
  </si>
  <si>
    <t>INGRESOS ESTATALES AÑO 2,022</t>
  </si>
  <si>
    <t>10 de noviembre 2022</t>
  </si>
  <si>
    <t>RESUMEN AL 31 DE OCTUBRE 2022</t>
  </si>
  <si>
    <t>PRESUPUESTO OCTUBRE 2,022</t>
  </si>
  <si>
    <t>9 de diciembre 2022</t>
  </si>
  <si>
    <t>RESUMEN AL 30 DE NOVIEMBRE 2022</t>
  </si>
  <si>
    <t xml:space="preserve">               9 de diciembre 2,022</t>
  </si>
  <si>
    <t>PRESUPUESTO NOVIEMBRE 2,022</t>
  </si>
  <si>
    <t>MANT. Y REPARACION DE EQ. DE COMPUTO</t>
  </si>
  <si>
    <t>PRESUPUESTO DICIEMBRE 2,022</t>
  </si>
  <si>
    <t xml:space="preserve">               10 de enero 2,023</t>
  </si>
  <si>
    <t>DEPOSITO FONDO COMUN</t>
  </si>
  <si>
    <t>SUMAS IGUALES</t>
  </si>
  <si>
    <t>10 de enero 2023</t>
  </si>
  <si>
    <t>RESUMEN AL 31 DE DICIEMBRE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</si>
</sst>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(* #,##0.00_);_(* \(#,##0.00\);_(* &quot;-&quot;??_);_(@_)"/>
    <numFmt numFmtId="164" formatCode="_-* #,##0.00_-;\-* #,##0.00_-;_-* &quot;-&quot;??_-;_-@_-"/>
    <numFmt numFmtId="165" formatCode="_-* #,##0.00\ _€_-;\-* #,##0.00\ _€_-;_-* &quot;-&quot;??\ _€_-;_-@_-"/>
    <numFmt numFmtId="166" formatCode="_-* #,##0\ _€_-;\-* #,##0\ _€_-;_-* &quot;-&quot;??\ _€_-;_-@_-"/>
    <numFmt numFmtId="167" formatCode="&quot;Q&quot;#,##0.00"/>
    <numFmt numFmtId="168" formatCode="#,##0.00;[Red]#,##0.00"/>
    <numFmt numFmtId="169" formatCode="0_);[Red]\(0\)"/>
  </numFmts>
  <fonts count="6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9"/>
      <color theme="1"/>
      <name val="Book Antiqua"/>
      <family val="1"/>
    </font>
    <font>
      <sz val="9"/>
      <color theme="1"/>
      <name val="Book Antiqua"/>
      <family val="1"/>
    </font>
    <font>
      <sz val="9"/>
      <name val="Book Antiqua"/>
      <family val="1"/>
    </font>
    <font>
      <b/>
      <sz val="9"/>
      <name val="Book Antiqua"/>
      <family val="1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1"/>
      <color theme="3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sz val="9.3000000000000007"/>
      <name val="Calibri"/>
      <family val="2"/>
      <scheme val="minor"/>
    </font>
    <font>
      <sz val="9.5"/>
      <name val="Calibri"/>
      <family val="2"/>
      <scheme val="minor"/>
    </font>
    <font>
      <b/>
      <sz val="10"/>
      <name val="Calibri"/>
      <family val="2"/>
      <scheme val="minor"/>
    </font>
    <font>
      <b/>
      <sz val="9.5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0"/>
      <name val="Calibri"/>
      <family val="2"/>
      <scheme val="minor"/>
    </font>
    <font>
      <b/>
      <sz val="9.3000000000000007"/>
      <name val="Calibri"/>
      <family val="2"/>
      <scheme val="minor"/>
    </font>
    <font>
      <b/>
      <sz val="9.3000000000000007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.3000000000000007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10"/>
      <name val="Arial"/>
    </font>
    <font>
      <b/>
      <sz val="10"/>
      <name val="Book Antiqua"/>
      <family val="1"/>
    </font>
    <font>
      <b/>
      <sz val="10"/>
      <color theme="0"/>
      <name val="Book Antiqua"/>
      <family val="1"/>
    </font>
    <font>
      <sz val="12"/>
      <name val="Book Antiqua"/>
      <family val="1"/>
    </font>
    <font>
      <b/>
      <sz val="12"/>
      <name val="Book Antiqua"/>
      <family val="1"/>
    </font>
    <font>
      <b/>
      <i/>
      <sz val="10"/>
      <color theme="0"/>
      <name val="Book Antiqua"/>
      <family val="1"/>
    </font>
    <font>
      <sz val="12"/>
      <name val="Cambria"/>
      <family val="1"/>
    </font>
    <font>
      <sz val="8.5"/>
      <name val="Book Antiqua"/>
      <family val="1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Arial"/>
      <family val="2"/>
    </font>
    <font>
      <sz val="9"/>
      <name val="Calibri"/>
      <family val="2"/>
    </font>
    <font>
      <b/>
      <sz val="8"/>
      <color theme="1"/>
      <name val="Calibri"/>
      <family val="2"/>
      <scheme val="minor"/>
    </font>
    <font>
      <sz val="12"/>
      <name val="Arial"/>
      <family val="2"/>
    </font>
    <font>
      <sz val="11"/>
      <color theme="0"/>
      <name val="Calibri"/>
      <family val="2"/>
      <scheme val="minor"/>
    </font>
    <font>
      <sz val="9"/>
      <color theme="0"/>
      <name val="Book Antiqua"/>
      <family val="1"/>
    </font>
    <font>
      <sz val="9"/>
      <color theme="0"/>
      <name val="Calibri"/>
      <family val="2"/>
      <scheme val="minor"/>
    </font>
    <font>
      <sz val="9.5"/>
      <color theme="1"/>
      <name val="Calibri"/>
      <family val="2"/>
      <scheme val="minor"/>
    </font>
    <font>
      <b/>
      <sz val="9.5"/>
      <color theme="1"/>
      <name val="Calibri"/>
      <family val="2"/>
      <scheme val="minor"/>
    </font>
    <font>
      <sz val="11"/>
      <name val="Book Antiqua"/>
      <family val="1"/>
    </font>
    <font>
      <sz val="9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165" fontId="1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43" fontId="45" fillId="0" borderId="0" applyFont="0" applyFill="0" applyBorder="0" applyAlignment="0" applyProtection="0"/>
  </cellStyleXfs>
  <cellXfs count="442">
    <xf numFmtId="0" fontId="0" fillId="0" borderId="0" xfId="0"/>
    <xf numFmtId="0" fontId="3" fillId="0" borderId="1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2" xfId="0" applyFont="1" applyBorder="1"/>
    <xf numFmtId="0" fontId="6" fillId="0" borderId="13" xfId="0" applyFont="1" applyBorder="1" applyAlignment="1">
      <alignment horizontal="center"/>
    </xf>
    <xf numFmtId="49" fontId="7" fillId="0" borderId="12" xfId="0" applyNumberFormat="1" applyFont="1" applyBorder="1" applyAlignment="1">
      <alignment horizontal="center"/>
    </xf>
    <xf numFmtId="165" fontId="6" fillId="0" borderId="12" xfId="2" applyFont="1" applyBorder="1"/>
    <xf numFmtId="0" fontId="8" fillId="0" borderId="12" xfId="0" applyFont="1" applyBorder="1"/>
    <xf numFmtId="0" fontId="9" fillId="0" borderId="12" xfId="0" applyFont="1" applyBorder="1"/>
    <xf numFmtId="43" fontId="8" fillId="0" borderId="12" xfId="0" applyNumberFormat="1" applyFont="1" applyBorder="1"/>
    <xf numFmtId="165" fontId="8" fillId="0" borderId="12" xfId="0" applyNumberFormat="1" applyFont="1" applyBorder="1"/>
    <xf numFmtId="165" fontId="9" fillId="0" borderId="12" xfId="2" applyFont="1" applyBorder="1"/>
    <xf numFmtId="0" fontId="10" fillId="0" borderId="12" xfId="0" applyFont="1" applyBorder="1" applyAlignment="1">
      <alignment horizontal="center"/>
    </xf>
    <xf numFmtId="37" fontId="8" fillId="0" borderId="14" xfId="0" applyNumberFormat="1" applyFont="1" applyBorder="1"/>
    <xf numFmtId="165" fontId="10" fillId="0" borderId="12" xfId="2" applyFont="1" applyBorder="1"/>
    <xf numFmtId="37" fontId="9" fillId="0" borderId="15" xfId="0" applyNumberFormat="1" applyFont="1" applyBorder="1"/>
    <xf numFmtId="165" fontId="11" fillId="0" borderId="15" xfId="2" applyFont="1" applyBorder="1"/>
    <xf numFmtId="37" fontId="9" fillId="0" borderId="14" xfId="0" applyNumberFormat="1" applyFont="1" applyBorder="1"/>
    <xf numFmtId="165" fontId="10" fillId="0" borderId="14" xfId="2" applyFont="1" applyBorder="1"/>
    <xf numFmtId="37" fontId="9" fillId="0" borderId="16" xfId="0" applyNumberFormat="1" applyFont="1" applyBorder="1"/>
    <xf numFmtId="0" fontId="12" fillId="0" borderId="12" xfId="0" applyFont="1" applyBorder="1"/>
    <xf numFmtId="0" fontId="12" fillId="0" borderId="6" xfId="0" applyFont="1" applyBorder="1"/>
    <xf numFmtId="37" fontId="8" fillId="0" borderId="18" xfId="0" applyNumberFormat="1" applyFont="1" applyBorder="1"/>
    <xf numFmtId="37" fontId="9" fillId="0" borderId="19" xfId="0" applyNumberFormat="1" applyFont="1" applyBorder="1"/>
    <xf numFmtId="165" fontId="11" fillId="0" borderId="12" xfId="0" applyNumberFormat="1" applyFont="1" applyBorder="1"/>
    <xf numFmtId="0" fontId="12" fillId="0" borderId="0" xfId="0" applyFont="1"/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37" fontId="9" fillId="0" borderId="12" xfId="0" applyNumberFormat="1" applyFont="1" applyBorder="1"/>
    <xf numFmtId="165" fontId="11" fillId="0" borderId="12" xfId="2" applyFont="1" applyBorder="1"/>
    <xf numFmtId="0" fontId="12" fillId="0" borderId="16" xfId="0" applyFont="1" applyBorder="1"/>
    <xf numFmtId="0" fontId="12" fillId="0" borderId="20" xfId="0" applyFont="1" applyBorder="1"/>
    <xf numFmtId="0" fontId="12" fillId="0" borderId="14" xfId="0" applyFont="1" applyBorder="1"/>
    <xf numFmtId="165" fontId="13" fillId="0" borderId="12" xfId="2" applyFont="1" applyBorder="1"/>
    <xf numFmtId="165" fontId="14" fillId="0" borderId="12" xfId="2" applyFont="1" applyBorder="1"/>
    <xf numFmtId="0" fontId="2" fillId="0" borderId="0" xfId="0" applyFont="1"/>
    <xf numFmtId="43" fontId="0" fillId="0" borderId="0" xfId="0" applyNumberFormat="1"/>
    <xf numFmtId="165" fontId="0" fillId="0" borderId="0" xfId="0" applyNumberFormat="1"/>
    <xf numFmtId="0" fontId="7" fillId="0" borderId="12" xfId="0" applyFont="1" applyBorder="1"/>
    <xf numFmtId="43" fontId="7" fillId="0" borderId="12" xfId="0" applyNumberFormat="1" applyFont="1" applyBorder="1"/>
    <xf numFmtId="165" fontId="15" fillId="0" borderId="0" xfId="0" applyNumberFormat="1" applyFont="1"/>
    <xf numFmtId="43" fontId="16" fillId="0" borderId="0" xfId="0" applyNumberFormat="1" applyFont="1"/>
    <xf numFmtId="0" fontId="14" fillId="0" borderId="12" xfId="0" applyFont="1" applyBorder="1" applyAlignment="1">
      <alignment horizontal="center"/>
    </xf>
    <xf numFmtId="165" fontId="17" fillId="0" borderId="15" xfId="2" applyFont="1" applyBorder="1"/>
    <xf numFmtId="165" fontId="14" fillId="0" borderId="14" xfId="2" applyFont="1" applyBorder="1"/>
    <xf numFmtId="165" fontId="1" fillId="0" borderId="0" xfId="2" applyFont="1"/>
    <xf numFmtId="165" fontId="17" fillId="0" borderId="12" xfId="2" applyFont="1" applyBorder="1"/>
    <xf numFmtId="0" fontId="0" fillId="0" borderId="12" xfId="0" applyBorder="1"/>
    <xf numFmtId="37" fontId="8" fillId="0" borderId="12" xfId="0" applyNumberFormat="1" applyFont="1" applyBorder="1"/>
    <xf numFmtId="43" fontId="14" fillId="0" borderId="0" xfId="0" applyNumberFormat="1" applyFont="1"/>
    <xf numFmtId="165" fontId="6" fillId="0" borderId="21" xfId="2" applyFont="1" applyBorder="1"/>
    <xf numFmtId="40" fontId="18" fillId="0" borderId="0" xfId="0" applyNumberFormat="1" applyFont="1"/>
    <xf numFmtId="165" fontId="6" fillId="0" borderId="0" xfId="2" applyFont="1" applyBorder="1"/>
    <xf numFmtId="165" fontId="19" fillId="0" borderId="0" xfId="0" applyNumberFormat="1" applyFont="1"/>
    <xf numFmtId="0" fontId="2" fillId="0" borderId="0" xfId="0" applyFont="1" applyAlignment="1">
      <alignment horizontal="right"/>
    </xf>
    <xf numFmtId="0" fontId="0" fillId="0" borderId="0" xfId="0" applyAlignment="1">
      <alignment horizontal="center" wrapText="1"/>
    </xf>
    <xf numFmtId="0" fontId="0" fillId="0" borderId="0" xfId="0" applyAlignment="1">
      <alignment horizontal="right"/>
    </xf>
    <xf numFmtId="165" fontId="7" fillId="0" borderId="12" xfId="0" applyNumberFormat="1" applyFont="1" applyBorder="1"/>
    <xf numFmtId="0" fontId="2" fillId="0" borderId="13" xfId="0" applyFont="1" applyBorder="1" applyAlignment="1">
      <alignment horizontal="center"/>
    </xf>
    <xf numFmtId="0" fontId="2" fillId="0" borderId="12" xfId="0" applyFont="1" applyBorder="1"/>
    <xf numFmtId="165" fontId="14" fillId="0" borderId="0" xfId="2" applyFont="1"/>
    <xf numFmtId="0" fontId="6" fillId="0" borderId="2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6" fillId="0" borderId="14" xfId="0" applyFont="1" applyBorder="1"/>
    <xf numFmtId="0" fontId="6" fillId="0" borderId="24" xfId="0" applyFont="1" applyBorder="1" applyAlignment="1">
      <alignment horizontal="center"/>
    </xf>
    <xf numFmtId="0" fontId="6" fillId="0" borderId="19" xfId="0" applyFont="1" applyBorder="1"/>
    <xf numFmtId="165" fontId="6" fillId="0" borderId="25" xfId="2" applyFont="1" applyBorder="1"/>
    <xf numFmtId="165" fontId="9" fillId="0" borderId="25" xfId="2" applyFont="1" applyBorder="1"/>
    <xf numFmtId="37" fontId="9" fillId="0" borderId="26" xfId="0" applyNumberFormat="1" applyFont="1" applyBorder="1"/>
    <xf numFmtId="165" fontId="6" fillId="0" borderId="5" xfId="2" applyFont="1" applyBorder="1"/>
    <xf numFmtId="165" fontId="9" fillId="0" borderId="17" xfId="2" applyFont="1" applyBorder="1"/>
    <xf numFmtId="165" fontId="9" fillId="0" borderId="21" xfId="2" applyFont="1" applyBorder="1"/>
    <xf numFmtId="165" fontId="9" fillId="0" borderId="0" xfId="2" applyFont="1" applyBorder="1"/>
    <xf numFmtId="0" fontId="18" fillId="0" borderId="0" xfId="0" applyFont="1"/>
    <xf numFmtId="166" fontId="5" fillId="0" borderId="0" xfId="2" applyNumberFormat="1" applyFont="1" applyFill="1" applyBorder="1" applyAlignment="1">
      <alignment wrapText="1"/>
    </xf>
    <xf numFmtId="166" fontId="21" fillId="0" borderId="0" xfId="2" applyNumberFormat="1" applyFont="1" applyFill="1" applyBorder="1" applyAlignment="1">
      <alignment horizontal="center" wrapText="1"/>
    </xf>
    <xf numFmtId="166" fontId="23" fillId="0" borderId="12" xfId="2" applyNumberFormat="1" applyFont="1" applyFill="1" applyBorder="1" applyAlignment="1">
      <alignment horizontal="center"/>
    </xf>
    <xf numFmtId="166" fontId="22" fillId="0" borderId="0" xfId="2" applyNumberFormat="1" applyFont="1" applyFill="1" applyBorder="1"/>
    <xf numFmtId="166" fontId="24" fillId="0" borderId="12" xfId="2" applyNumberFormat="1" applyFont="1" applyBorder="1" applyAlignment="1">
      <alignment vertical="top" wrapText="1"/>
    </xf>
    <xf numFmtId="165" fontId="25" fillId="0" borderId="12" xfId="2" applyFont="1" applyBorder="1"/>
    <xf numFmtId="165" fontId="8" fillId="0" borderId="12" xfId="2" applyFont="1" applyBorder="1"/>
    <xf numFmtId="165" fontId="26" fillId="0" borderId="12" xfId="2" applyFont="1" applyBorder="1"/>
    <xf numFmtId="39" fontId="1" fillId="0" borderId="0" xfId="2" applyNumberFormat="1" applyFont="1" applyBorder="1"/>
    <xf numFmtId="165" fontId="12" fillId="0" borderId="12" xfId="2" applyFont="1" applyBorder="1"/>
    <xf numFmtId="165" fontId="27" fillId="0" borderId="12" xfId="2" applyFont="1" applyBorder="1"/>
    <xf numFmtId="165" fontId="28" fillId="0" borderId="12" xfId="2" applyFont="1" applyBorder="1"/>
    <xf numFmtId="166" fontId="1" fillId="0" borderId="0" xfId="2" applyNumberFormat="1" applyFont="1" applyBorder="1"/>
    <xf numFmtId="39" fontId="12" fillId="0" borderId="0" xfId="0" applyNumberFormat="1" applyFont="1"/>
    <xf numFmtId="39" fontId="29" fillId="0" borderId="0" xfId="0" applyNumberFormat="1" applyFont="1"/>
    <xf numFmtId="166" fontId="29" fillId="0" borderId="0" xfId="0" applyNumberFormat="1" applyFont="1"/>
    <xf numFmtId="39" fontId="2" fillId="0" borderId="0" xfId="0" applyNumberFormat="1" applyFont="1"/>
    <xf numFmtId="166" fontId="22" fillId="0" borderId="0" xfId="2" applyNumberFormat="1" applyFont="1" applyFill="1" applyBorder="1" applyAlignment="1">
      <alignment wrapText="1"/>
    </xf>
    <xf numFmtId="166" fontId="30" fillId="0" borderId="12" xfId="2" applyNumberFormat="1" applyFont="1" applyFill="1" applyBorder="1" applyAlignment="1">
      <alignment horizontal="center"/>
    </xf>
    <xf numFmtId="166" fontId="24" fillId="0" borderId="0" xfId="2" applyNumberFormat="1" applyFont="1" applyBorder="1" applyAlignment="1">
      <alignment vertical="top" wrapText="1"/>
    </xf>
    <xf numFmtId="165" fontId="31" fillId="0" borderId="0" xfId="2" applyFont="1" applyBorder="1"/>
    <xf numFmtId="165" fontId="27" fillId="0" borderId="0" xfId="2" applyFont="1" applyBorder="1"/>
    <xf numFmtId="166" fontId="24" fillId="0" borderId="0" xfId="2" applyNumberFormat="1" applyFont="1" applyFill="1" applyBorder="1" applyAlignment="1">
      <alignment horizontal="center" wrapText="1"/>
    </xf>
    <xf numFmtId="166" fontId="22" fillId="0" borderId="0" xfId="2" applyNumberFormat="1" applyFont="1" applyBorder="1" applyAlignment="1">
      <alignment vertical="top" wrapText="1"/>
    </xf>
    <xf numFmtId="165" fontId="32" fillId="0" borderId="0" xfId="2" applyFont="1" applyBorder="1"/>
    <xf numFmtId="165" fontId="33" fillId="0" borderId="0" xfId="2" applyFont="1" applyBorder="1"/>
    <xf numFmtId="166" fontId="22" fillId="0" borderId="0" xfId="2" applyNumberFormat="1" applyFont="1" applyBorder="1" applyAlignment="1">
      <alignment horizontal="left" wrapText="1"/>
    </xf>
    <xf numFmtId="166" fontId="22" fillId="0" borderId="12" xfId="2" applyNumberFormat="1" applyFont="1" applyBorder="1" applyAlignment="1">
      <alignment vertical="top" wrapText="1"/>
    </xf>
    <xf numFmtId="165" fontId="34" fillId="0" borderId="12" xfId="2" applyFont="1" applyBorder="1"/>
    <xf numFmtId="165" fontId="32" fillId="0" borderId="12" xfId="2" applyFont="1" applyBorder="1"/>
    <xf numFmtId="0" fontId="17" fillId="0" borderId="0" xfId="0" applyFont="1" applyAlignment="1">
      <alignment horizontal="center"/>
    </xf>
    <xf numFmtId="165" fontId="17" fillId="0" borderId="21" xfId="2" applyFont="1" applyBorder="1"/>
    <xf numFmtId="165" fontId="17" fillId="0" borderId="0" xfId="2" applyFont="1" applyBorder="1"/>
    <xf numFmtId="0" fontId="35" fillId="0" borderId="0" xfId="0" applyFont="1"/>
    <xf numFmtId="166" fontId="22" fillId="0" borderId="15" xfId="2" applyNumberFormat="1" applyFont="1" applyFill="1" applyBorder="1" applyAlignment="1">
      <alignment horizontal="center"/>
    </xf>
    <xf numFmtId="166" fontId="22" fillId="0" borderId="33" xfId="2" applyNumberFormat="1" applyFont="1" applyFill="1" applyBorder="1" applyAlignment="1">
      <alignment horizontal="center"/>
    </xf>
    <xf numFmtId="0" fontId="33" fillId="0" borderId="34" xfId="0" applyFont="1" applyBorder="1" applyAlignment="1">
      <alignment horizontal="center"/>
    </xf>
    <xf numFmtId="166" fontId="36" fillId="0" borderId="14" xfId="2" applyNumberFormat="1" applyFont="1" applyBorder="1" applyAlignment="1">
      <alignment vertical="top" wrapText="1"/>
    </xf>
    <xf numFmtId="1" fontId="1" fillId="0" borderId="14" xfId="2" applyNumberFormat="1" applyFont="1" applyBorder="1" applyAlignment="1">
      <alignment horizontal="center"/>
    </xf>
    <xf numFmtId="1" fontId="1" fillId="0" borderId="35" xfId="2" applyNumberFormat="1" applyFont="1" applyBorder="1" applyAlignment="1">
      <alignment horizontal="center"/>
    </xf>
    <xf numFmtId="0" fontId="33" fillId="0" borderId="36" xfId="0" applyFont="1" applyBorder="1" applyAlignment="1">
      <alignment horizontal="center"/>
    </xf>
    <xf numFmtId="166" fontId="36" fillId="0" borderId="12" xfId="2" applyNumberFormat="1" applyFont="1" applyBorder="1" applyAlignment="1">
      <alignment vertical="top" wrapText="1"/>
    </xf>
    <xf numFmtId="166" fontId="36" fillId="0" borderId="12" xfId="2" applyNumberFormat="1" applyFont="1" applyBorder="1" applyAlignment="1">
      <alignment horizontal="left" wrapText="1"/>
    </xf>
    <xf numFmtId="1" fontId="2" fillId="0" borderId="6" xfId="2" applyNumberFormat="1" applyFont="1" applyBorder="1" applyAlignment="1">
      <alignment horizontal="center"/>
    </xf>
    <xf numFmtId="1" fontId="2" fillId="0" borderId="17" xfId="2" applyNumberFormat="1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166" fontId="22" fillId="0" borderId="0" xfId="2" applyNumberFormat="1" applyFont="1" applyBorder="1" applyAlignment="1">
      <alignment horizontal="center"/>
    </xf>
    <xf numFmtId="1" fontId="2" fillId="0" borderId="0" xfId="2" applyNumberFormat="1" applyFont="1" applyBorder="1" applyAlignment="1">
      <alignment horizontal="center"/>
    </xf>
    <xf numFmtId="166" fontId="2" fillId="0" borderId="6" xfId="2" applyNumberFormat="1" applyFont="1" applyBorder="1" applyAlignment="1">
      <alignment horizontal="center"/>
    </xf>
    <xf numFmtId="166" fontId="2" fillId="0" borderId="17" xfId="2" applyNumberFormat="1" applyFont="1" applyBorder="1" applyAlignment="1">
      <alignment horizontal="center"/>
    </xf>
    <xf numFmtId="37" fontId="42" fillId="2" borderId="12" xfId="3" applyNumberFormat="1" applyFont="1" applyFill="1" applyBorder="1" applyAlignment="1">
      <alignment horizontal="center"/>
    </xf>
    <xf numFmtId="0" fontId="37" fillId="0" borderId="0" xfId="3"/>
    <xf numFmtId="0" fontId="44" fillId="0" borderId="0" xfId="3" applyFont="1"/>
    <xf numFmtId="43" fontId="39" fillId="2" borderId="12" xfId="3" applyNumberFormat="1" applyFont="1" applyFill="1" applyBorder="1" applyAlignment="1">
      <alignment horizontal="center" vertical="center" wrapText="1"/>
    </xf>
    <xf numFmtId="0" fontId="46" fillId="0" borderId="12" xfId="0" applyFont="1" applyBorder="1" applyAlignment="1">
      <alignment horizontal="center"/>
    </xf>
    <xf numFmtId="0" fontId="47" fillId="0" borderId="12" xfId="0" applyFont="1" applyBorder="1"/>
    <xf numFmtId="40" fontId="45" fillId="0" borderId="12" xfId="0" applyNumberFormat="1" applyFont="1" applyBorder="1"/>
    <xf numFmtId="14" fontId="47" fillId="0" borderId="12" xfId="0" applyNumberFormat="1" applyFont="1" applyBorder="1"/>
    <xf numFmtId="40" fontId="46" fillId="0" borderId="37" xfId="0" applyNumberFormat="1" applyFont="1" applyBorder="1"/>
    <xf numFmtId="0" fontId="46" fillId="0" borderId="37" xfId="0" applyFont="1" applyBorder="1"/>
    <xf numFmtId="0" fontId="48" fillId="0" borderId="0" xfId="0" applyFont="1"/>
    <xf numFmtId="40" fontId="47" fillId="0" borderId="12" xfId="0" applyNumberFormat="1" applyFont="1" applyBorder="1"/>
    <xf numFmtId="14" fontId="47" fillId="0" borderId="12" xfId="0" applyNumberFormat="1" applyFont="1" applyBorder="1" applyAlignment="1">
      <alignment horizontal="center"/>
    </xf>
    <xf numFmtId="169" fontId="47" fillId="0" borderId="12" xfId="0" applyNumberFormat="1" applyFont="1" applyBorder="1" applyAlignment="1">
      <alignment horizontal="center"/>
    </xf>
    <xf numFmtId="0" fontId="47" fillId="0" borderId="12" xfId="0" applyFont="1" applyBorder="1" applyAlignment="1">
      <alignment horizontal="center"/>
    </xf>
    <xf numFmtId="0" fontId="45" fillId="0" borderId="12" xfId="0" applyFont="1" applyBorder="1"/>
    <xf numFmtId="14" fontId="45" fillId="0" borderId="12" xfId="0" applyNumberFormat="1" applyFont="1" applyBorder="1" applyAlignment="1">
      <alignment horizontal="center"/>
    </xf>
    <xf numFmtId="169" fontId="45" fillId="0" borderId="12" xfId="0" applyNumberFormat="1" applyFont="1" applyBorder="1" applyAlignment="1">
      <alignment horizontal="center"/>
    </xf>
    <xf numFmtId="0" fontId="45" fillId="0" borderId="12" xfId="0" applyFont="1" applyBorder="1" applyAlignment="1">
      <alignment horizontal="center"/>
    </xf>
    <xf numFmtId="165" fontId="8" fillId="0" borderId="14" xfId="2" applyFont="1" applyBorder="1"/>
    <xf numFmtId="43" fontId="49" fillId="0" borderId="0" xfId="0" applyNumberFormat="1" applyFont="1"/>
    <xf numFmtId="37" fontId="8" fillId="0" borderId="24" xfId="0" applyNumberFormat="1" applyFont="1" applyBorder="1"/>
    <xf numFmtId="165" fontId="10" fillId="0" borderId="25" xfId="2" applyFont="1" applyBorder="1"/>
    <xf numFmtId="37" fontId="9" fillId="0" borderId="6" xfId="0" applyNumberFormat="1" applyFont="1" applyBorder="1"/>
    <xf numFmtId="165" fontId="11" fillId="0" borderId="6" xfId="2" applyFont="1" applyBorder="1"/>
    <xf numFmtId="165" fontId="11" fillId="0" borderId="17" xfId="2" applyFont="1" applyBorder="1"/>
    <xf numFmtId="0" fontId="10" fillId="0" borderId="5" xfId="0" applyFont="1" applyBorder="1" applyAlignment="1">
      <alignment horizontal="center"/>
    </xf>
    <xf numFmtId="37" fontId="9" fillId="0" borderId="38" xfId="0" applyNumberFormat="1" applyFont="1" applyBorder="1"/>
    <xf numFmtId="0" fontId="12" fillId="0" borderId="5" xfId="0" applyFont="1" applyBorder="1"/>
    <xf numFmtId="0" fontId="9" fillId="0" borderId="14" xfId="0" applyFont="1" applyBorder="1" applyAlignment="1">
      <alignment horizontal="center"/>
    </xf>
    <xf numFmtId="40" fontId="1" fillId="0" borderId="0" xfId="2" applyNumberFormat="1" applyFont="1" applyBorder="1"/>
    <xf numFmtId="49" fontId="8" fillId="0" borderId="12" xfId="0" applyNumberFormat="1" applyFont="1" applyBorder="1" applyAlignment="1">
      <alignment horizontal="center"/>
    </xf>
    <xf numFmtId="0" fontId="10" fillId="0" borderId="25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166" fontId="22" fillId="0" borderId="12" xfId="2" applyNumberFormat="1" applyFont="1" applyFill="1" applyBorder="1" applyAlignment="1">
      <alignment horizontal="center"/>
    </xf>
    <xf numFmtId="166" fontId="24" fillId="0" borderId="12" xfId="2" applyNumberFormat="1" applyFont="1" applyFill="1" applyBorder="1" applyAlignment="1">
      <alignment horizontal="center"/>
    </xf>
    <xf numFmtId="166" fontId="22" fillId="0" borderId="0" xfId="2" applyNumberFormat="1" applyFont="1" applyFill="1" applyBorder="1" applyAlignment="1">
      <alignment horizontal="center" wrapText="1"/>
    </xf>
    <xf numFmtId="0" fontId="37" fillId="0" borderId="0" xfId="3" applyAlignment="1">
      <alignment horizontal="center"/>
    </xf>
    <xf numFmtId="0" fontId="39" fillId="2" borderId="12" xfId="3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6" fontId="24" fillId="0" borderId="12" xfId="2" applyNumberFormat="1" applyFont="1" applyFill="1" applyBorder="1" applyAlignment="1">
      <alignment horizontal="center"/>
    </xf>
    <xf numFmtId="166" fontId="22" fillId="0" borderId="12" xfId="2" applyNumberFormat="1" applyFont="1" applyFill="1" applyBorder="1" applyAlignment="1">
      <alignment horizontal="center"/>
    </xf>
    <xf numFmtId="166" fontId="22" fillId="0" borderId="0" xfId="2" applyNumberFormat="1" applyFont="1" applyFill="1" applyBorder="1" applyAlignment="1">
      <alignment horizontal="center" wrapText="1"/>
    </xf>
    <xf numFmtId="0" fontId="39" fillId="2" borderId="12" xfId="3" applyFont="1" applyFill="1" applyBorder="1" applyAlignment="1">
      <alignment horizontal="center" vertical="center" wrapText="1"/>
    </xf>
    <xf numFmtId="0" fontId="5" fillId="0" borderId="0" xfId="0" applyFont="1"/>
    <xf numFmtId="0" fontId="2" fillId="0" borderId="0" xfId="0" applyFont="1" applyAlignment="1">
      <alignment horizontal="center" vertical="justify"/>
    </xf>
    <xf numFmtId="0" fontId="9" fillId="0" borderId="14" xfId="0" applyFont="1" applyBorder="1"/>
    <xf numFmtId="0" fontId="9" fillId="0" borderId="24" xfId="0" applyFont="1" applyBorder="1" applyAlignment="1">
      <alignment horizontal="center"/>
    </xf>
    <xf numFmtId="0" fontId="9" fillId="0" borderId="40" xfId="0" applyFont="1" applyBorder="1" applyAlignment="1">
      <alignment horizontal="center"/>
    </xf>
    <xf numFmtId="164" fontId="51" fillId="0" borderId="12" xfId="2" applyNumberFormat="1" applyFont="1" applyFill="1" applyBorder="1"/>
    <xf numFmtId="37" fontId="8" fillId="0" borderId="14" xfId="0" applyNumberFormat="1" applyFont="1" applyBorder="1" applyAlignment="1">
      <alignment wrapText="1"/>
    </xf>
    <xf numFmtId="165" fontId="11" fillId="0" borderId="39" xfId="2" applyFont="1" applyBorder="1"/>
    <xf numFmtId="165" fontId="10" fillId="0" borderId="41" xfId="2" applyFont="1" applyBorder="1"/>
    <xf numFmtId="0" fontId="0" fillId="0" borderId="14" xfId="0" applyBorder="1"/>
    <xf numFmtId="164" fontId="51" fillId="0" borderId="25" xfId="2" applyNumberFormat="1" applyFont="1" applyFill="1" applyBorder="1"/>
    <xf numFmtId="0" fontId="12" fillId="0" borderId="39" xfId="0" applyFont="1" applyBorder="1"/>
    <xf numFmtId="0" fontId="0" fillId="0" borderId="6" xfId="0" applyBorder="1"/>
    <xf numFmtId="0" fontId="0" fillId="0" borderId="17" xfId="0" applyBorder="1"/>
    <xf numFmtId="165" fontId="10" fillId="0" borderId="42" xfId="2" applyFont="1" applyBorder="1"/>
    <xf numFmtId="165" fontId="11" fillId="0" borderId="42" xfId="0" applyNumberFormat="1" applyFont="1" applyBorder="1"/>
    <xf numFmtId="0" fontId="0" fillId="0" borderId="25" xfId="0" applyBorder="1"/>
    <xf numFmtId="0" fontId="0" fillId="0" borderId="39" xfId="0" applyBorder="1"/>
    <xf numFmtId="0" fontId="12" fillId="0" borderId="22" xfId="0" applyFont="1" applyBorder="1"/>
    <xf numFmtId="37" fontId="9" fillId="0" borderId="0" xfId="0" applyNumberFormat="1" applyFont="1"/>
    <xf numFmtId="165" fontId="11" fillId="0" borderId="0" xfId="0" applyNumberFormat="1" applyFont="1"/>
    <xf numFmtId="40" fontId="0" fillId="0" borderId="0" xfId="0" applyNumberFormat="1"/>
    <xf numFmtId="0" fontId="20" fillId="0" borderId="0" xfId="0" applyFont="1" applyAlignment="1">
      <alignment horizontal="center"/>
    </xf>
    <xf numFmtId="39" fontId="0" fillId="0" borderId="0" xfId="0" applyNumberFormat="1"/>
    <xf numFmtId="0" fontId="2" fillId="0" borderId="1" xfId="0" applyFont="1" applyBorder="1" applyAlignment="1">
      <alignment horizontal="center"/>
    </xf>
    <xf numFmtId="0" fontId="52" fillId="0" borderId="0" xfId="0" applyFont="1" applyAlignment="1">
      <alignment horizontal="center" wrapText="1"/>
    </xf>
    <xf numFmtId="37" fontId="40" fillId="0" borderId="12" xfId="3" applyNumberFormat="1" applyFont="1" applyBorder="1" applyAlignment="1">
      <alignment horizontal="center"/>
    </xf>
    <xf numFmtId="39" fontId="40" fillId="0" borderId="12" xfId="4" applyNumberFormat="1" applyFont="1" applyFill="1" applyBorder="1"/>
    <xf numFmtId="37" fontId="41" fillId="0" borderId="12" xfId="3" applyNumberFormat="1" applyFont="1" applyBorder="1"/>
    <xf numFmtId="43" fontId="41" fillId="0" borderId="12" xfId="3" applyNumberFormat="1" applyFont="1" applyBorder="1"/>
    <xf numFmtId="49" fontId="40" fillId="0" borderId="12" xfId="3" applyNumberFormat="1" applyFont="1" applyBorder="1" applyAlignment="1">
      <alignment horizontal="center"/>
    </xf>
    <xf numFmtId="40" fontId="40" fillId="0" borderId="12" xfId="3" applyNumberFormat="1" applyFont="1" applyBorder="1"/>
    <xf numFmtId="168" fontId="41" fillId="0" borderId="12" xfId="3" applyNumberFormat="1" applyFont="1" applyBorder="1"/>
    <xf numFmtId="39" fontId="41" fillId="0" borderId="12" xfId="4" applyNumberFormat="1" applyFont="1" applyFill="1" applyBorder="1"/>
    <xf numFmtId="37" fontId="40" fillId="0" borderId="12" xfId="3" applyNumberFormat="1" applyFont="1" applyBorder="1"/>
    <xf numFmtId="43" fontId="40" fillId="0" borderId="12" xfId="3" applyNumberFormat="1" applyFont="1" applyBorder="1"/>
    <xf numFmtId="167" fontId="43" fillId="0" borderId="12" xfId="3" applyNumberFormat="1" applyFont="1" applyBorder="1" applyAlignment="1">
      <alignment horizontal="left" vertical="center" wrapText="1"/>
    </xf>
    <xf numFmtId="39" fontId="40" fillId="0" borderId="12" xfId="3" applyNumberFormat="1" applyFont="1" applyBorder="1"/>
    <xf numFmtId="0" fontId="40" fillId="0" borderId="12" xfId="3" applyFont="1" applyBorder="1" applyAlignment="1">
      <alignment vertical="center" wrapText="1"/>
    </xf>
    <xf numFmtId="0" fontId="53" fillId="0" borderId="0" xfId="3" applyFont="1" applyAlignment="1">
      <alignment horizontal="center"/>
    </xf>
    <xf numFmtId="0" fontId="53" fillId="0" borderId="0" xfId="3" applyFont="1"/>
    <xf numFmtId="0" fontId="41" fillId="0" borderId="0" xfId="3" applyFont="1" applyAlignment="1">
      <alignment horizontal="right"/>
    </xf>
    <xf numFmtId="43" fontId="44" fillId="0" borderId="0" xfId="3" applyNumberFormat="1" applyFont="1"/>
    <xf numFmtId="0" fontId="46" fillId="0" borderId="0" xfId="0" applyFont="1"/>
    <xf numFmtId="0" fontId="2" fillId="0" borderId="0" xfId="0" applyFont="1" applyAlignment="1">
      <alignment horizontal="center"/>
    </xf>
    <xf numFmtId="0" fontId="6" fillId="0" borderId="8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166" fontId="24" fillId="0" borderId="12" xfId="2" applyNumberFormat="1" applyFont="1" applyFill="1" applyBorder="1" applyAlignment="1">
      <alignment horizontal="center"/>
    </xf>
    <xf numFmtId="166" fontId="22" fillId="0" borderId="12" xfId="2" applyNumberFormat="1" applyFont="1" applyFill="1" applyBorder="1" applyAlignment="1">
      <alignment horizontal="center"/>
    </xf>
    <xf numFmtId="166" fontId="22" fillId="0" borderId="0" xfId="2" applyNumberFormat="1" applyFont="1" applyFill="1" applyBorder="1" applyAlignment="1">
      <alignment horizontal="center" wrapText="1"/>
    </xf>
    <xf numFmtId="0" fontId="39" fillId="2" borderId="12" xfId="3" applyFont="1" applyFill="1" applyBorder="1" applyAlignment="1">
      <alignment horizontal="center" vertical="center" wrapText="1"/>
    </xf>
    <xf numFmtId="0" fontId="2" fillId="0" borderId="0" xfId="0" applyFont="1" applyAlignment="1"/>
    <xf numFmtId="0" fontId="5" fillId="0" borderId="0" xfId="0" applyFont="1" applyBorder="1" applyAlignment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justify"/>
    </xf>
    <xf numFmtId="0" fontId="0" fillId="0" borderId="0" xfId="0" applyBorder="1"/>
    <xf numFmtId="37" fontId="9" fillId="0" borderId="0" xfId="0" applyNumberFormat="1" applyFont="1" applyBorder="1"/>
    <xf numFmtId="165" fontId="11" fillId="0" borderId="0" xfId="0" applyNumberFormat="1" applyFont="1" applyBorder="1"/>
    <xf numFmtId="0" fontId="6" fillId="0" borderId="43" xfId="0" applyFont="1" applyBorder="1" applyAlignment="1">
      <alignment horizontal="center"/>
    </xf>
    <xf numFmtId="0" fontId="6" fillId="0" borderId="23" xfId="0" applyFont="1" applyBorder="1"/>
    <xf numFmtId="0" fontId="6" fillId="0" borderId="44" xfId="0" applyFont="1" applyBorder="1" applyAlignment="1">
      <alignment horizontal="center"/>
    </xf>
    <xf numFmtId="49" fontId="7" fillId="0" borderId="36" xfId="0" applyNumberFormat="1" applyFont="1" applyBorder="1" applyAlignment="1">
      <alignment horizontal="center"/>
    </xf>
    <xf numFmtId="165" fontId="9" fillId="0" borderId="45" xfId="2" applyFont="1" applyBorder="1"/>
    <xf numFmtId="0" fontId="7" fillId="0" borderId="36" xfId="0" applyFont="1" applyBorder="1"/>
    <xf numFmtId="43" fontId="8" fillId="0" borderId="45" xfId="0" applyNumberFormat="1" applyFont="1" applyBorder="1"/>
    <xf numFmtId="0" fontId="10" fillId="0" borderId="36" xfId="0" applyFont="1" applyBorder="1" applyAlignment="1">
      <alignment horizontal="center"/>
    </xf>
    <xf numFmtId="165" fontId="10" fillId="0" borderId="45" xfId="2" applyFont="1" applyBorder="1"/>
    <xf numFmtId="0" fontId="10" fillId="0" borderId="46" xfId="0" applyFont="1" applyBorder="1" applyAlignment="1">
      <alignment horizontal="center"/>
    </xf>
    <xf numFmtId="165" fontId="11" fillId="0" borderId="33" xfId="2" applyFont="1" applyBorder="1"/>
    <xf numFmtId="0" fontId="10" fillId="0" borderId="43" xfId="0" applyFont="1" applyBorder="1" applyAlignment="1">
      <alignment horizontal="center"/>
    </xf>
    <xf numFmtId="37" fontId="9" fillId="0" borderId="23" xfId="0" applyNumberFormat="1" applyFont="1" applyBorder="1"/>
    <xf numFmtId="165" fontId="14" fillId="0" borderId="23" xfId="2" applyFont="1" applyBorder="1"/>
    <xf numFmtId="165" fontId="10" fillId="0" borderId="30" xfId="2" applyFont="1" applyBorder="1"/>
    <xf numFmtId="0" fontId="14" fillId="0" borderId="46" xfId="0" applyFont="1" applyBorder="1" applyAlignment="1">
      <alignment horizontal="center"/>
    </xf>
    <xf numFmtId="0" fontId="0" fillId="0" borderId="24" xfId="0" applyBorder="1"/>
    <xf numFmtId="0" fontId="6" fillId="0" borderId="11" xfId="0" applyFont="1" applyBorder="1"/>
    <xf numFmtId="165" fontId="6" fillId="0" borderId="24" xfId="2" applyFont="1" applyBorder="1"/>
    <xf numFmtId="165" fontId="9" fillId="0" borderId="24" xfId="2" applyFont="1" applyBorder="1"/>
    <xf numFmtId="0" fontId="0" fillId="0" borderId="5" xfId="0" applyBorder="1"/>
    <xf numFmtId="37" fontId="8" fillId="0" borderId="11" xfId="0" applyNumberFormat="1" applyFont="1" applyBorder="1"/>
    <xf numFmtId="165" fontId="14" fillId="0" borderId="24" xfId="2" applyFont="1" applyBorder="1"/>
    <xf numFmtId="165" fontId="8" fillId="0" borderId="24" xfId="2" applyFont="1" applyBorder="1"/>
    <xf numFmtId="37" fontId="8" fillId="0" borderId="29" xfId="0" applyNumberFormat="1" applyFont="1" applyBorder="1"/>
    <xf numFmtId="165" fontId="8" fillId="0" borderId="30" xfId="2" applyFont="1" applyBorder="1"/>
    <xf numFmtId="0" fontId="0" fillId="0" borderId="36" xfId="0" applyBorder="1"/>
    <xf numFmtId="165" fontId="8" fillId="0" borderId="35" xfId="2" applyFont="1" applyBorder="1"/>
    <xf numFmtId="0" fontId="0" fillId="0" borderId="46" xfId="0" applyBorder="1"/>
    <xf numFmtId="0" fontId="6" fillId="0" borderId="32" xfId="0" applyFont="1" applyBorder="1"/>
    <xf numFmtId="165" fontId="6" fillId="0" borderId="15" xfId="2" applyFont="1" applyBorder="1"/>
    <xf numFmtId="165" fontId="9" fillId="0" borderId="33" xfId="2" applyFont="1" applyBorder="1"/>
    <xf numFmtId="0" fontId="3" fillId="0" borderId="1" xfId="0" applyFont="1" applyFill="1" applyBorder="1" applyAlignment="1">
      <alignment horizontal="center"/>
    </xf>
    <xf numFmtId="0" fontId="20" fillId="0" borderId="0" xfId="0" applyFont="1" applyBorder="1" applyAlignment="1">
      <alignment horizontal="center"/>
    </xf>
    <xf numFmtId="39" fontId="0" fillId="0" borderId="0" xfId="0" applyNumberFormat="1" applyFont="1"/>
    <xf numFmtId="0" fontId="2" fillId="0" borderId="1" xfId="0" applyFont="1" applyFill="1" applyBorder="1" applyAlignment="1">
      <alignment horizontal="center"/>
    </xf>
    <xf numFmtId="0" fontId="2" fillId="0" borderId="0" xfId="0" applyFont="1" applyBorder="1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166" fontId="22" fillId="0" borderId="12" xfId="2" applyNumberFormat="1" applyFont="1" applyFill="1" applyBorder="1" applyAlignment="1">
      <alignment horizontal="center"/>
    </xf>
    <xf numFmtId="166" fontId="24" fillId="0" borderId="12" xfId="2" applyNumberFormat="1" applyFont="1" applyFill="1" applyBorder="1" applyAlignment="1">
      <alignment horizontal="center"/>
    </xf>
    <xf numFmtId="166" fontId="22" fillId="0" borderId="0" xfId="2" applyNumberFormat="1" applyFont="1" applyFill="1" applyBorder="1" applyAlignment="1">
      <alignment horizontal="center" wrapText="1"/>
    </xf>
    <xf numFmtId="0" fontId="39" fillId="2" borderId="12" xfId="3" applyFont="1" applyFill="1" applyBorder="1" applyAlignment="1">
      <alignment horizontal="center" vertical="center" wrapText="1"/>
    </xf>
    <xf numFmtId="0" fontId="2" fillId="0" borderId="0" xfId="0" applyFont="1" applyBorder="1" applyAlignment="1"/>
    <xf numFmtId="49" fontId="55" fillId="0" borderId="12" xfId="0" applyNumberFormat="1" applyFont="1" applyBorder="1" applyAlignment="1">
      <alignment horizontal="center"/>
    </xf>
    <xf numFmtId="0" fontId="55" fillId="0" borderId="12" xfId="0" applyFont="1" applyBorder="1"/>
    <xf numFmtId="0" fontId="56" fillId="0" borderId="12" xfId="0" applyFont="1" applyBorder="1" applyAlignment="1">
      <alignment horizontal="center"/>
    </xf>
    <xf numFmtId="0" fontId="12" fillId="0" borderId="0" xfId="0" applyFont="1" applyBorder="1"/>
    <xf numFmtId="0" fontId="56" fillId="0" borderId="25" xfId="0" applyFont="1" applyBorder="1" applyAlignment="1">
      <alignment horizontal="center"/>
    </xf>
    <xf numFmtId="0" fontId="56" fillId="0" borderId="5" xfId="0" applyFont="1" applyBorder="1" applyAlignment="1">
      <alignment horizontal="center"/>
    </xf>
    <xf numFmtId="0" fontId="56" fillId="0" borderId="14" xfId="0" applyFont="1" applyBorder="1" applyAlignment="1">
      <alignment horizontal="center"/>
    </xf>
    <xf numFmtId="165" fontId="17" fillId="0" borderId="12" xfId="0" applyNumberFormat="1" applyFont="1" applyBorder="1"/>
    <xf numFmtId="43" fontId="17" fillId="0" borderId="12" xfId="0" applyNumberFormat="1" applyFont="1" applyBorder="1"/>
    <xf numFmtId="0" fontId="14" fillId="0" borderId="12" xfId="0" applyFont="1" applyBorder="1"/>
    <xf numFmtId="165" fontId="14" fillId="0" borderId="12" xfId="0" applyNumberFormat="1" applyFont="1" applyBorder="1"/>
    <xf numFmtId="43" fontId="14" fillId="0" borderId="12" xfId="0" applyNumberFormat="1" applyFont="1" applyBorder="1"/>
    <xf numFmtId="165" fontId="17" fillId="0" borderId="39" xfId="0" applyNumberFormat="1" applyFont="1" applyBorder="1"/>
    <xf numFmtId="43" fontId="17" fillId="0" borderId="17" xfId="0" applyNumberFormat="1" applyFont="1" applyBorder="1"/>
    <xf numFmtId="0" fontId="14" fillId="0" borderId="14" xfId="0" applyFont="1" applyBorder="1"/>
    <xf numFmtId="0" fontId="54" fillId="0" borderId="22" xfId="0" applyFont="1" applyBorder="1"/>
    <xf numFmtId="0" fontId="14" fillId="0" borderId="6" xfId="0" applyFont="1" applyBorder="1"/>
    <xf numFmtId="0" fontId="14" fillId="0" borderId="17" xfId="0" applyFont="1" applyBorder="1"/>
    <xf numFmtId="0" fontId="54" fillId="0" borderId="12" xfId="0" applyFont="1" applyBorder="1"/>
    <xf numFmtId="49" fontId="8" fillId="0" borderId="36" xfId="0" applyNumberFormat="1" applyFont="1" applyBorder="1" applyAlignment="1">
      <alignment horizontal="center"/>
    </xf>
    <xf numFmtId="0" fontId="8" fillId="0" borderId="36" xfId="0" applyFont="1" applyBorder="1"/>
    <xf numFmtId="0" fontId="10" fillId="0" borderId="36" xfId="0" applyFont="1" applyFill="1" applyBorder="1" applyAlignment="1">
      <alignment horizontal="center"/>
    </xf>
    <xf numFmtId="0" fontId="10" fillId="0" borderId="46" xfId="0" applyFont="1" applyFill="1" applyBorder="1" applyAlignment="1">
      <alignment horizontal="center"/>
    </xf>
    <xf numFmtId="0" fontId="10" fillId="0" borderId="43" xfId="0" applyFont="1" applyFill="1" applyBorder="1" applyAlignment="1">
      <alignment horizontal="center"/>
    </xf>
    <xf numFmtId="0" fontId="12" fillId="0" borderId="47" xfId="0" applyFont="1" applyFill="1" applyBorder="1"/>
    <xf numFmtId="165" fontId="9" fillId="0" borderId="48" xfId="2" applyFont="1" applyBorder="1"/>
    <xf numFmtId="0" fontId="12" fillId="0" borderId="5" xfId="0" applyFont="1" applyFill="1" applyBorder="1"/>
    <xf numFmtId="165" fontId="8" fillId="0" borderId="48" xfId="2" applyFont="1" applyBorder="1"/>
    <xf numFmtId="165" fontId="7" fillId="0" borderId="12" xfId="2" applyFont="1" applyBorder="1"/>
    <xf numFmtId="165" fontId="57" fillId="0" borderId="12" xfId="2" applyFont="1" applyBorder="1"/>
    <xf numFmtId="165" fontId="1" fillId="0" borderId="12" xfId="2" applyFont="1" applyBorder="1"/>
    <xf numFmtId="165" fontId="33" fillId="0" borderId="12" xfId="2" applyFont="1" applyBorder="1"/>
    <xf numFmtId="165" fontId="58" fillId="0" borderId="12" xfId="2" applyFont="1" applyBorder="1"/>
    <xf numFmtId="0" fontId="0" fillId="0" borderId="0" xfId="0" applyFont="1"/>
    <xf numFmtId="166" fontId="2" fillId="0" borderId="0" xfId="0" applyNumberFormat="1" applyFont="1"/>
    <xf numFmtId="43" fontId="0" fillId="0" borderId="0" xfId="0" applyNumberFormat="1" applyFont="1"/>
    <xf numFmtId="0" fontId="0" fillId="0" borderId="0" xfId="0" applyFont="1" applyBorder="1"/>
    <xf numFmtId="0" fontId="0" fillId="0" borderId="0" xfId="0" applyFont="1" applyAlignment="1">
      <alignment horizontal="right"/>
    </xf>
    <xf numFmtId="0" fontId="37" fillId="0" borderId="0" xfId="3" applyBorder="1"/>
    <xf numFmtId="37" fontId="40" fillId="0" borderId="12" xfId="3" applyNumberFormat="1" applyFont="1" applyFill="1" applyBorder="1" applyAlignment="1">
      <alignment horizontal="center"/>
    </xf>
    <xf numFmtId="37" fontId="41" fillId="0" borderId="12" xfId="3" applyNumberFormat="1" applyFont="1" applyFill="1" applyBorder="1"/>
    <xf numFmtId="43" fontId="41" fillId="0" borderId="12" xfId="3" applyNumberFormat="1" applyFont="1" applyFill="1" applyBorder="1"/>
    <xf numFmtId="37" fontId="41" fillId="0" borderId="12" xfId="3" applyNumberFormat="1" applyFont="1" applyFill="1" applyBorder="1" applyAlignment="1">
      <alignment horizontal="center"/>
    </xf>
    <xf numFmtId="0" fontId="41" fillId="0" borderId="12" xfId="3" applyFont="1" applyFill="1" applyBorder="1"/>
    <xf numFmtId="0" fontId="45" fillId="0" borderId="12" xfId="3" applyFont="1" applyFill="1" applyBorder="1"/>
    <xf numFmtId="49" fontId="40" fillId="0" borderId="12" xfId="3" applyNumberFormat="1" applyFont="1" applyFill="1" applyBorder="1" applyAlignment="1">
      <alignment horizontal="center"/>
    </xf>
    <xf numFmtId="40" fontId="40" fillId="0" borderId="12" xfId="3" applyNumberFormat="1" applyFont="1" applyFill="1" applyBorder="1"/>
    <xf numFmtId="168" fontId="41" fillId="0" borderId="12" xfId="3" applyNumberFormat="1" applyFont="1" applyFill="1" applyBorder="1"/>
    <xf numFmtId="37" fontId="40" fillId="0" borderId="12" xfId="3" applyNumberFormat="1" applyFont="1" applyFill="1" applyBorder="1"/>
    <xf numFmtId="43" fontId="40" fillId="0" borderId="12" xfId="3" applyNumberFormat="1" applyFont="1" applyFill="1" applyBorder="1"/>
    <xf numFmtId="37" fontId="59" fillId="0" borderId="12" xfId="3" applyNumberFormat="1" applyFont="1" applyFill="1" applyBorder="1" applyAlignment="1">
      <alignment wrapText="1"/>
    </xf>
    <xf numFmtId="167" fontId="43" fillId="0" borderId="12" xfId="3" applyNumberFormat="1" applyFont="1" applyFill="1" applyBorder="1" applyAlignment="1">
      <alignment horizontal="left" vertical="center" wrapText="1"/>
    </xf>
    <xf numFmtId="39" fontId="40" fillId="0" borderId="12" xfId="3" applyNumberFormat="1" applyFont="1" applyFill="1" applyBorder="1"/>
    <xf numFmtId="0" fontId="40" fillId="0" borderId="12" xfId="3" applyNumberFormat="1" applyFont="1" applyFill="1" applyBorder="1" applyAlignment="1" applyProtection="1">
      <alignment vertical="center" wrapText="1"/>
    </xf>
    <xf numFmtId="0" fontId="53" fillId="0" borderId="0" xfId="3" applyFont="1" applyBorder="1" applyAlignment="1">
      <alignment horizontal="center"/>
    </xf>
    <xf numFmtId="0" fontId="53" fillId="0" borderId="0" xfId="3" applyFont="1" applyBorder="1"/>
    <xf numFmtId="0" fontId="41" fillId="0" borderId="0" xfId="3" applyFont="1" applyBorder="1" applyAlignment="1">
      <alignment horizontal="right"/>
    </xf>
    <xf numFmtId="0" fontId="37" fillId="0" borderId="0" xfId="3" applyBorder="1" applyAlignment="1">
      <alignment horizontal="center"/>
    </xf>
    <xf numFmtId="43" fontId="44" fillId="0" borderId="0" xfId="3" applyNumberFormat="1" applyFont="1" applyBorder="1"/>
    <xf numFmtId="0" fontId="44" fillId="0" borderId="0" xfId="3" applyFont="1" applyBorder="1"/>
    <xf numFmtId="0" fontId="9" fillId="0" borderId="39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6" fillId="0" borderId="10" xfId="0" applyFont="1" applyBorder="1" applyAlignment="1">
      <alignment horizontal="center" wrapText="1"/>
    </xf>
    <xf numFmtId="0" fontId="2" fillId="0" borderId="0" xfId="0" applyFont="1" applyAlignment="1">
      <alignment wrapText="1"/>
    </xf>
    <xf numFmtId="0" fontId="0" fillId="0" borderId="0" xfId="0" applyAlignment="1">
      <alignment horizontal="center" vertical="center" wrapText="1"/>
    </xf>
    <xf numFmtId="0" fontId="5" fillId="0" borderId="4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2" xfId="0" applyFont="1" applyBorder="1" applyAlignment="1">
      <alignment horizontal="center" wrapText="1"/>
    </xf>
    <xf numFmtId="0" fontId="9" fillId="0" borderId="10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9" fillId="0" borderId="26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39" xfId="0" applyFont="1" applyBorder="1" applyAlignment="1">
      <alignment horizontal="center" wrapText="1"/>
    </xf>
    <xf numFmtId="0" fontId="9" fillId="0" borderId="26" xfId="0" applyFont="1" applyBorder="1" applyAlignment="1">
      <alignment horizontal="center" wrapText="1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4" fillId="0" borderId="0" xfId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2" fillId="0" borderId="1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166" fontId="22" fillId="0" borderId="25" xfId="2" applyNumberFormat="1" applyFont="1" applyFill="1" applyBorder="1" applyAlignment="1">
      <alignment horizontal="center" vertical="center" wrapText="1"/>
    </xf>
    <xf numFmtId="166" fontId="22" fillId="0" borderId="14" xfId="2" applyNumberFormat="1" applyFont="1" applyFill="1" applyBorder="1" applyAlignment="1">
      <alignment horizontal="center" vertical="center" wrapText="1"/>
    </xf>
    <xf numFmtId="166" fontId="22" fillId="0" borderId="12" xfId="2" applyNumberFormat="1" applyFont="1" applyFill="1" applyBorder="1" applyAlignment="1">
      <alignment horizontal="center" wrapText="1"/>
    </xf>
    <xf numFmtId="166" fontId="24" fillId="0" borderId="12" xfId="2" applyNumberFormat="1" applyFont="1" applyFill="1" applyBorder="1" applyAlignment="1">
      <alignment horizontal="center"/>
    </xf>
    <xf numFmtId="166" fontId="5" fillId="0" borderId="0" xfId="2" applyNumberFormat="1" applyFont="1" applyFill="1" applyBorder="1" applyAlignment="1">
      <alignment horizontal="center" wrapText="1"/>
    </xf>
    <xf numFmtId="166" fontId="24" fillId="0" borderId="25" xfId="2" applyNumberFormat="1" applyFont="1" applyFill="1" applyBorder="1" applyAlignment="1">
      <alignment horizontal="center" vertical="center" wrapText="1"/>
    </xf>
    <xf numFmtId="166" fontId="24" fillId="0" borderId="14" xfId="2" applyNumberFormat="1" applyFont="1" applyFill="1" applyBorder="1" applyAlignment="1">
      <alignment horizontal="center" vertical="center" wrapText="1"/>
    </xf>
    <xf numFmtId="166" fontId="24" fillId="0" borderId="12" xfId="2" applyNumberFormat="1" applyFont="1" applyFill="1" applyBorder="1" applyAlignment="1">
      <alignment horizontal="center" wrapText="1"/>
    </xf>
    <xf numFmtId="166" fontId="22" fillId="0" borderId="12" xfId="2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66" fontId="22" fillId="0" borderId="23" xfId="2" applyNumberFormat="1" applyFont="1" applyFill="1" applyBorder="1" applyAlignment="1">
      <alignment horizontal="center"/>
    </xf>
    <xf numFmtId="166" fontId="22" fillId="0" borderId="30" xfId="2" applyNumberFormat="1" applyFont="1" applyFill="1" applyBorder="1" applyAlignment="1">
      <alignment horizontal="center"/>
    </xf>
    <xf numFmtId="166" fontId="22" fillId="0" borderId="2" xfId="2" applyNumberFormat="1" applyFont="1" applyBorder="1" applyAlignment="1">
      <alignment horizontal="center"/>
    </xf>
    <xf numFmtId="166" fontId="22" fillId="0" borderId="10" xfId="2" applyNumberFormat="1" applyFont="1" applyBorder="1" applyAlignment="1">
      <alignment horizontal="center"/>
    </xf>
    <xf numFmtId="166" fontId="22" fillId="0" borderId="29" xfId="2" applyNumberFormat="1" applyFont="1" applyFill="1" applyBorder="1" applyAlignment="1">
      <alignment horizontal="center" vertical="center" wrapText="1"/>
    </xf>
    <xf numFmtId="166" fontId="22" fillId="0" borderId="32" xfId="2" applyNumberFormat="1" applyFont="1" applyFill="1" applyBorder="1" applyAlignment="1">
      <alignment horizontal="center" vertical="center" wrapText="1"/>
    </xf>
    <xf numFmtId="166" fontId="22" fillId="0" borderId="0" xfId="2" applyNumberFormat="1" applyFont="1" applyFill="1" applyBorder="1" applyAlignment="1">
      <alignment horizontal="center" wrapText="1"/>
    </xf>
    <xf numFmtId="0" fontId="2" fillId="0" borderId="28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166" fontId="22" fillId="0" borderId="23" xfId="2" applyNumberFormat="1" applyFont="1" applyFill="1" applyBorder="1" applyAlignment="1">
      <alignment horizontal="center" wrapText="1"/>
    </xf>
    <xf numFmtId="0" fontId="45" fillId="0" borderId="0" xfId="3" applyFont="1" applyAlignment="1">
      <alignment horizontal="center"/>
    </xf>
    <xf numFmtId="0" fontId="38" fillId="0" borderId="0" xfId="3" applyFont="1" applyAlignment="1">
      <alignment horizontal="center"/>
    </xf>
    <xf numFmtId="0" fontId="38" fillId="0" borderId="27" xfId="3" applyFont="1" applyBorder="1" applyAlignment="1">
      <alignment horizontal="center"/>
    </xf>
    <xf numFmtId="0" fontId="39" fillId="2" borderId="12" xfId="3" applyFont="1" applyFill="1" applyBorder="1" applyAlignment="1">
      <alignment horizontal="center" vertical="center" wrapText="1"/>
    </xf>
    <xf numFmtId="37" fontId="39" fillId="2" borderId="12" xfId="3" applyNumberFormat="1" applyFont="1" applyFill="1" applyBorder="1" applyAlignment="1">
      <alignment horizontal="center"/>
    </xf>
    <xf numFmtId="0" fontId="45" fillId="0" borderId="0" xfId="3" applyFont="1" applyBorder="1" applyAlignment="1">
      <alignment horizontal="center"/>
    </xf>
    <xf numFmtId="0" fontId="38" fillId="0" borderId="0" xfId="3" applyFont="1" applyFill="1" applyBorder="1" applyAlignment="1">
      <alignment horizontal="center"/>
    </xf>
    <xf numFmtId="0" fontId="38" fillId="0" borderId="27" xfId="3" applyFont="1" applyFill="1" applyBorder="1" applyAlignment="1">
      <alignment horizontal="center"/>
    </xf>
    <xf numFmtId="0" fontId="48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0" fillId="0" borderId="27" xfId="0" applyFont="1" applyBorder="1" applyAlignment="1">
      <alignment horizontal="center"/>
    </xf>
    <xf numFmtId="37" fontId="9" fillId="0" borderId="0" xfId="0" applyNumberFormat="1" applyFont="1" applyBorder="1" applyAlignment="1">
      <alignment horizontal="right"/>
    </xf>
    <xf numFmtId="166" fontId="1" fillId="0" borderId="49" xfId="2" applyNumberFormat="1" applyFont="1" applyBorder="1"/>
    <xf numFmtId="165" fontId="17" fillId="0" borderId="49" xfId="2" applyFont="1" applyBorder="1"/>
    <xf numFmtId="165" fontId="17" fillId="0" borderId="50" xfId="2" applyFont="1" applyBorder="1"/>
    <xf numFmtId="0" fontId="56" fillId="0" borderId="36" xfId="0" applyFont="1" applyBorder="1" applyAlignment="1">
      <alignment horizontal="center"/>
    </xf>
    <xf numFmtId="0" fontId="56" fillId="0" borderId="46" xfId="0" applyFont="1" applyBorder="1" applyAlignment="1">
      <alignment horizontal="center"/>
    </xf>
    <xf numFmtId="0" fontId="56" fillId="0" borderId="43" xfId="0" applyFont="1" applyBorder="1" applyAlignment="1">
      <alignment horizontal="center"/>
    </xf>
    <xf numFmtId="0" fontId="54" fillId="0" borderId="24" xfId="0" applyFont="1" applyBorder="1"/>
    <xf numFmtId="0" fontId="54" fillId="0" borderId="5" xfId="0" applyFont="1" applyBorder="1"/>
    <xf numFmtId="0" fontId="0" fillId="0" borderId="51" xfId="0" applyBorder="1"/>
    <xf numFmtId="165" fontId="9" fillId="0" borderId="51" xfId="2" applyFont="1" applyBorder="1"/>
    <xf numFmtId="165" fontId="9" fillId="0" borderId="50" xfId="2" applyFont="1" applyBorder="1"/>
    <xf numFmtId="164" fontId="60" fillId="0" borderId="12" xfId="2" applyNumberFormat="1" applyFont="1" applyFill="1" applyBorder="1"/>
    <xf numFmtId="165" fontId="2" fillId="0" borderId="12" xfId="0" applyNumberFormat="1" applyFont="1" applyBorder="1"/>
    <xf numFmtId="43" fontId="2" fillId="0" borderId="12" xfId="0" applyNumberFormat="1" applyFont="1" applyBorder="1"/>
    <xf numFmtId="165" fontId="0" fillId="0" borderId="12" xfId="0" applyNumberFormat="1" applyFont="1" applyBorder="1"/>
    <xf numFmtId="43" fontId="0" fillId="0" borderId="12" xfId="0" applyNumberFormat="1" applyFont="1" applyBorder="1"/>
    <xf numFmtId="165" fontId="2" fillId="0" borderId="39" xfId="0" applyNumberFormat="1" applyFont="1" applyBorder="1"/>
    <xf numFmtId="43" fontId="2" fillId="0" borderId="17" xfId="0" applyNumberFormat="1" applyFont="1" applyBorder="1"/>
    <xf numFmtId="0" fontId="54" fillId="0" borderId="0" xfId="0" applyFont="1"/>
    <xf numFmtId="165" fontId="18" fillId="0" borderId="0" xfId="0" applyNumberFormat="1" applyFont="1"/>
    <xf numFmtId="43" fontId="14" fillId="0" borderId="27" xfId="0" applyNumberFormat="1" applyFont="1" applyBorder="1"/>
    <xf numFmtId="165" fontId="6" fillId="0" borderId="27" xfId="2" applyFont="1" applyBorder="1"/>
    <xf numFmtId="165" fontId="6" fillId="0" borderId="50" xfId="2" applyFont="1" applyBorder="1"/>
  </cellXfs>
  <cellStyles count="6">
    <cellStyle name="Hipervínculo" xfId="1" builtinId="8"/>
    <cellStyle name="Millares 2" xfId="2"/>
    <cellStyle name="Millares 3" xfId="4"/>
    <cellStyle name="Millares 4" xfId="5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png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png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2</xdr:col>
      <xdr:colOff>142875</xdr:colOff>
      <xdr:row>5</xdr:row>
      <xdr:rowOff>161925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xmlns="" id="{9EA498FB-9C6A-46CA-BADD-0B9BD5FE0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676275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xmlns="" id="{2E6B95EE-6F2D-4B18-BF42-B0EDB85A9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0"/>
          <a:ext cx="17335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2</xdr:col>
      <xdr:colOff>142875</xdr:colOff>
      <xdr:row>5</xdr:row>
      <xdr:rowOff>161925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676275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0"/>
          <a:ext cx="17335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2</xdr:col>
      <xdr:colOff>142875</xdr:colOff>
      <xdr:row>5</xdr:row>
      <xdr:rowOff>161925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676275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0"/>
          <a:ext cx="16573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2</xdr:col>
      <xdr:colOff>142875</xdr:colOff>
      <xdr:row>5</xdr:row>
      <xdr:rowOff>161925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676275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0"/>
          <a:ext cx="17335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2</xdr:col>
      <xdr:colOff>66675</xdr:colOff>
      <xdr:row>5</xdr:row>
      <xdr:rowOff>180975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xmlns="" id="{1C6F7336-9087-4A74-B84F-A20476A0F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xmlns="" id="{BF281440-47BE-4340-9C5B-92CE4C0D9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2</xdr:col>
      <xdr:colOff>66675</xdr:colOff>
      <xdr:row>5</xdr:row>
      <xdr:rowOff>180975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2</xdr:col>
      <xdr:colOff>66675</xdr:colOff>
      <xdr:row>5</xdr:row>
      <xdr:rowOff>180975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104775</xdr:colOff>
      <xdr:row>0</xdr:row>
      <xdr:rowOff>0</xdr:rowOff>
    </xdr:from>
    <xdr:to>
      <xdr:col>8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2</xdr:col>
      <xdr:colOff>66675</xdr:colOff>
      <xdr:row>5</xdr:row>
      <xdr:rowOff>180975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"/>
          <a:ext cx="35433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104775</xdr:colOff>
      <xdr:row>0</xdr:row>
      <xdr:rowOff>0</xdr:rowOff>
    </xdr:from>
    <xdr:to>
      <xdr:col>9</xdr:col>
      <xdr:colOff>600075</xdr:colOff>
      <xdr:row>5</xdr:row>
      <xdr:rowOff>114300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44175" y="0"/>
          <a:ext cx="23050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2</xdr:col>
      <xdr:colOff>485775</xdr:colOff>
      <xdr:row>5</xdr:row>
      <xdr:rowOff>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xmlns="" id="{C6CE3A26-2885-41F0-ADBE-943207420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390525</xdr:colOff>
      <xdr:row>0</xdr:row>
      <xdr:rowOff>0</xdr:rowOff>
    </xdr:from>
    <xdr:to>
      <xdr:col>8</xdr:col>
      <xdr:colOff>571500</xdr:colOff>
      <xdr:row>7</xdr:row>
      <xdr:rowOff>9525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xmlns="" id="{29B01519-B592-41D2-98DC-A95345CD3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0"/>
          <a:ext cx="210502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2</xdr:col>
      <xdr:colOff>485775</xdr:colOff>
      <xdr:row>5</xdr:row>
      <xdr:rowOff>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390525</xdr:colOff>
      <xdr:row>0</xdr:row>
      <xdr:rowOff>0</xdr:rowOff>
    </xdr:from>
    <xdr:to>
      <xdr:col>8</xdr:col>
      <xdr:colOff>571500</xdr:colOff>
      <xdr:row>7</xdr:row>
      <xdr:rowOff>9525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0"/>
          <a:ext cx="210502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2</xdr:col>
      <xdr:colOff>619125</xdr:colOff>
      <xdr:row>5</xdr:row>
      <xdr:rowOff>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390525</xdr:colOff>
      <xdr:row>0</xdr:row>
      <xdr:rowOff>0</xdr:rowOff>
    </xdr:from>
    <xdr:to>
      <xdr:col>8</xdr:col>
      <xdr:colOff>571500</xdr:colOff>
      <xdr:row>7</xdr:row>
      <xdr:rowOff>9525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0" y="0"/>
          <a:ext cx="206692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76200</xdr:rowOff>
    </xdr:from>
    <xdr:to>
      <xdr:col>2</xdr:col>
      <xdr:colOff>485775</xdr:colOff>
      <xdr:row>5</xdr:row>
      <xdr:rowOff>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20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390525</xdr:colOff>
      <xdr:row>0</xdr:row>
      <xdr:rowOff>0</xdr:rowOff>
    </xdr:from>
    <xdr:to>
      <xdr:col>8</xdr:col>
      <xdr:colOff>571500</xdr:colOff>
      <xdr:row>7</xdr:row>
      <xdr:rowOff>9525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0"/>
          <a:ext cx="2105025" cy="1371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3</xdr:col>
      <xdr:colOff>133350</xdr:colOff>
      <xdr:row>3</xdr:row>
      <xdr:rowOff>171450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xmlns="" id="{71F9803F-3822-4853-A0CC-5344BB8FE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247650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xmlns="" id="{BF2EB110-6C4D-4BD7-B2D8-9268744FE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0"/>
          <a:ext cx="16383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3</xdr:col>
      <xdr:colOff>133350</xdr:colOff>
      <xdr:row>3</xdr:row>
      <xdr:rowOff>171450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247650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0"/>
          <a:ext cx="16383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3</xdr:col>
      <xdr:colOff>133350</xdr:colOff>
      <xdr:row>3</xdr:row>
      <xdr:rowOff>171450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247650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0"/>
          <a:ext cx="16383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3</xdr:col>
      <xdr:colOff>133350</xdr:colOff>
      <xdr:row>3</xdr:row>
      <xdr:rowOff>171450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32385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247650</xdr:colOff>
      <xdr:row>0</xdr:row>
      <xdr:rowOff>0</xdr:rowOff>
    </xdr:from>
    <xdr:to>
      <xdr:col>10</xdr:col>
      <xdr:colOff>361950</xdr:colOff>
      <xdr:row>4</xdr:row>
      <xdr:rowOff>161925</xdr:rowOff>
    </xdr:to>
    <xdr:pic>
      <xdr:nvPicPr>
        <xdr:cNvPr id="3" name="2 Imag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0"/>
          <a:ext cx="16383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HENCHO\MSPAS\2022\INFORMES%20PARA%20REVISION\DICIEMBRE\EJECUCION%20FINANCIERA%20MINISTERIO%202021%20CTE-5%20Y%20CTE-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TE-1"/>
      <sheetName val="CTE-3"/>
      <sheetName val="CTE-5"/>
      <sheetName val="Hoja2"/>
      <sheetName val="cte"/>
      <sheetName val="DICIEMBRE CTE-5"/>
      <sheetName val="DICIEMBRE ANEXO A CTE-5"/>
      <sheetName val="DICIEMBRE CTE-7"/>
    </sheetNames>
    <sheetDataSet>
      <sheetData sheetId="0"/>
      <sheetData sheetId="1"/>
      <sheetData sheetId="2"/>
      <sheetData sheetId="3"/>
      <sheetData sheetId="4"/>
      <sheetData sheetId="5">
        <row r="177">
          <cell r="C177">
            <v>28977736.02</v>
          </cell>
          <cell r="D177">
            <v>28977736.019999996</v>
          </cell>
        </row>
        <row r="180">
          <cell r="C180">
            <v>976898.20000000007</v>
          </cell>
        </row>
        <row r="181">
          <cell r="C181">
            <v>124670.16</v>
          </cell>
        </row>
        <row r="182">
          <cell r="C182">
            <v>60739.990000000005</v>
          </cell>
        </row>
        <row r="183">
          <cell r="C183">
            <v>759242</v>
          </cell>
        </row>
        <row r="184">
          <cell r="C184">
            <v>0</v>
          </cell>
        </row>
        <row r="185">
          <cell r="C185">
            <v>42320</v>
          </cell>
        </row>
        <row r="186">
          <cell r="C186">
            <v>43660</v>
          </cell>
        </row>
        <row r="187">
          <cell r="C187">
            <v>88276</v>
          </cell>
        </row>
        <row r="188">
          <cell r="C188">
            <v>2676004</v>
          </cell>
        </row>
        <row r="189">
          <cell r="C189">
            <v>504000</v>
          </cell>
        </row>
        <row r="190">
          <cell r="C190">
            <v>643428.6</v>
          </cell>
        </row>
        <row r="193">
          <cell r="C193">
            <v>569542</v>
          </cell>
        </row>
        <row r="194">
          <cell r="C194">
            <v>120000</v>
          </cell>
        </row>
        <row r="195">
          <cell r="C195">
            <v>713056.26</v>
          </cell>
        </row>
        <row r="196">
          <cell r="C196">
            <v>7708.8499999999995</v>
          </cell>
        </row>
        <row r="197">
          <cell r="C197">
            <v>3738471.1100000003</v>
          </cell>
        </row>
        <row r="198">
          <cell r="C198">
            <v>34288</v>
          </cell>
        </row>
        <row r="199">
          <cell r="C199">
            <v>141735.52000000002</v>
          </cell>
        </row>
        <row r="200">
          <cell r="C200">
            <v>10000</v>
          </cell>
        </row>
        <row r="201">
          <cell r="C201">
            <v>6592.5</v>
          </cell>
        </row>
        <row r="202">
          <cell r="C202">
            <v>133054.93</v>
          </cell>
        </row>
        <row r="203">
          <cell r="C203">
            <v>20292282.82</v>
          </cell>
        </row>
        <row r="204">
          <cell r="C204">
            <v>19068.55</v>
          </cell>
        </row>
        <row r="205">
          <cell r="C205">
            <v>428722.49</v>
          </cell>
        </row>
        <row r="206">
          <cell r="C206">
            <v>228502</v>
          </cell>
        </row>
        <row r="211">
          <cell r="C211">
            <v>8660000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32"/>
  <sheetViews>
    <sheetView topLeftCell="A211" workbookViewId="0">
      <selection activeCell="A239" sqref="A239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3" width="14.140625" bestFit="1" customWidth="1"/>
    <col min="14" max="14" width="13.4257812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69" width="14.140625" bestFit="1" customWidth="1"/>
    <col min="270" max="270" width="13.4257812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5" width="14.140625" bestFit="1" customWidth="1"/>
    <col min="526" max="526" width="13.4257812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1" width="14.140625" bestFit="1" customWidth="1"/>
    <col min="782" max="782" width="13.4257812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7" width="14.140625" bestFit="1" customWidth="1"/>
    <col min="1038" max="1038" width="13.4257812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3" width="14.140625" bestFit="1" customWidth="1"/>
    <col min="1294" max="1294" width="13.4257812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49" width="14.140625" bestFit="1" customWidth="1"/>
    <col min="1550" max="1550" width="13.4257812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5" width="14.140625" bestFit="1" customWidth="1"/>
    <col min="1806" max="1806" width="13.4257812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1" width="14.140625" bestFit="1" customWidth="1"/>
    <col min="2062" max="2062" width="13.4257812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7" width="14.140625" bestFit="1" customWidth="1"/>
    <col min="2318" max="2318" width="13.4257812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3" width="14.140625" bestFit="1" customWidth="1"/>
    <col min="2574" max="2574" width="13.4257812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29" width="14.140625" bestFit="1" customWidth="1"/>
    <col min="2830" max="2830" width="13.4257812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5" width="14.140625" bestFit="1" customWidth="1"/>
    <col min="3086" max="3086" width="13.4257812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1" width="14.140625" bestFit="1" customWidth="1"/>
    <col min="3342" max="3342" width="13.4257812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7" width="14.140625" bestFit="1" customWidth="1"/>
    <col min="3598" max="3598" width="13.4257812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3" width="14.140625" bestFit="1" customWidth="1"/>
    <col min="3854" max="3854" width="13.4257812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09" width="14.140625" bestFit="1" customWidth="1"/>
    <col min="4110" max="4110" width="13.4257812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5" width="14.140625" bestFit="1" customWidth="1"/>
    <col min="4366" max="4366" width="13.4257812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1" width="14.140625" bestFit="1" customWidth="1"/>
    <col min="4622" max="4622" width="13.4257812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7" width="14.140625" bestFit="1" customWidth="1"/>
    <col min="4878" max="4878" width="13.4257812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3" width="14.140625" bestFit="1" customWidth="1"/>
    <col min="5134" max="5134" width="13.4257812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89" width="14.140625" bestFit="1" customWidth="1"/>
    <col min="5390" max="5390" width="13.4257812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5" width="14.140625" bestFit="1" customWidth="1"/>
    <col min="5646" max="5646" width="13.4257812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1" width="14.140625" bestFit="1" customWidth="1"/>
    <col min="5902" max="5902" width="13.4257812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7" width="14.140625" bestFit="1" customWidth="1"/>
    <col min="6158" max="6158" width="13.4257812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3" width="14.140625" bestFit="1" customWidth="1"/>
    <col min="6414" max="6414" width="13.4257812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69" width="14.140625" bestFit="1" customWidth="1"/>
    <col min="6670" max="6670" width="13.4257812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5" width="14.140625" bestFit="1" customWidth="1"/>
    <col min="6926" max="6926" width="13.4257812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1" width="14.140625" bestFit="1" customWidth="1"/>
    <col min="7182" max="7182" width="13.4257812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7" width="14.140625" bestFit="1" customWidth="1"/>
    <col min="7438" max="7438" width="13.4257812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3" width="14.140625" bestFit="1" customWidth="1"/>
    <col min="7694" max="7694" width="13.4257812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49" width="14.140625" bestFit="1" customWidth="1"/>
    <col min="7950" max="7950" width="13.4257812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5" width="14.140625" bestFit="1" customWidth="1"/>
    <col min="8206" max="8206" width="13.4257812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1" width="14.140625" bestFit="1" customWidth="1"/>
    <col min="8462" max="8462" width="13.4257812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7" width="14.140625" bestFit="1" customWidth="1"/>
    <col min="8718" max="8718" width="13.4257812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3" width="14.140625" bestFit="1" customWidth="1"/>
    <col min="8974" max="8974" width="13.4257812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29" width="14.140625" bestFit="1" customWidth="1"/>
    <col min="9230" max="9230" width="13.4257812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5" width="14.140625" bestFit="1" customWidth="1"/>
    <col min="9486" max="9486" width="13.4257812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1" width="14.140625" bestFit="1" customWidth="1"/>
    <col min="9742" max="9742" width="13.4257812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7" width="14.140625" bestFit="1" customWidth="1"/>
    <col min="9998" max="9998" width="13.4257812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3" width="14.140625" bestFit="1" customWidth="1"/>
    <col min="10254" max="10254" width="13.4257812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09" width="14.140625" bestFit="1" customWidth="1"/>
    <col min="10510" max="10510" width="13.4257812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5" width="14.140625" bestFit="1" customWidth="1"/>
    <col min="10766" max="10766" width="13.4257812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1" width="14.140625" bestFit="1" customWidth="1"/>
    <col min="11022" max="11022" width="13.4257812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7" width="14.140625" bestFit="1" customWidth="1"/>
    <col min="11278" max="11278" width="13.4257812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3" width="14.140625" bestFit="1" customWidth="1"/>
    <col min="11534" max="11534" width="13.4257812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89" width="14.140625" bestFit="1" customWidth="1"/>
    <col min="11790" max="11790" width="13.4257812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5" width="14.140625" bestFit="1" customWidth="1"/>
    <col min="12046" max="12046" width="13.4257812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1" width="14.140625" bestFit="1" customWidth="1"/>
    <col min="12302" max="12302" width="13.4257812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7" width="14.140625" bestFit="1" customWidth="1"/>
    <col min="12558" max="12558" width="13.4257812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3" width="14.140625" bestFit="1" customWidth="1"/>
    <col min="12814" max="12814" width="13.4257812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69" width="14.140625" bestFit="1" customWidth="1"/>
    <col min="13070" max="13070" width="13.4257812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5" width="14.140625" bestFit="1" customWidth="1"/>
    <col min="13326" max="13326" width="13.4257812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1" width="14.140625" bestFit="1" customWidth="1"/>
    <col min="13582" max="13582" width="13.4257812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7" width="14.140625" bestFit="1" customWidth="1"/>
    <col min="13838" max="13838" width="13.4257812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3" width="14.140625" bestFit="1" customWidth="1"/>
    <col min="14094" max="14094" width="13.4257812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49" width="14.140625" bestFit="1" customWidth="1"/>
    <col min="14350" max="14350" width="13.4257812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5" width="14.140625" bestFit="1" customWidth="1"/>
    <col min="14606" max="14606" width="13.4257812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1" width="14.140625" bestFit="1" customWidth="1"/>
    <col min="14862" max="14862" width="13.4257812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7" width="14.140625" bestFit="1" customWidth="1"/>
    <col min="15118" max="15118" width="13.4257812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3" width="14.140625" bestFit="1" customWidth="1"/>
    <col min="15374" max="15374" width="13.4257812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29" width="14.140625" bestFit="1" customWidth="1"/>
    <col min="15630" max="15630" width="13.4257812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5" width="14.140625" bestFit="1" customWidth="1"/>
    <col min="15886" max="15886" width="13.4257812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1" width="14.140625" bestFit="1" customWidth="1"/>
    <col min="16142" max="16142" width="13.4257812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371" t="s">
        <v>1</v>
      </c>
      <c r="L8" s="372"/>
    </row>
    <row r="10" spans="1:19" x14ac:dyDescent="0.25">
      <c r="A10" s="373" t="s">
        <v>2</v>
      </c>
      <c r="B10" s="373"/>
      <c r="C10" s="373"/>
      <c r="D10" s="373"/>
      <c r="E10" s="373"/>
      <c r="F10" s="373"/>
      <c r="G10" s="373"/>
      <c r="H10" s="373"/>
      <c r="I10" s="373"/>
      <c r="J10" s="373"/>
      <c r="K10" s="373"/>
      <c r="L10" s="373"/>
      <c r="M10" s="39"/>
      <c r="N10" s="39"/>
      <c r="O10" s="39"/>
      <c r="P10" s="39"/>
      <c r="Q10" s="39"/>
      <c r="R10" s="39"/>
      <c r="S10" s="39"/>
    </row>
    <row r="11" spans="1:19" x14ac:dyDescent="0.25">
      <c r="A11" s="362" t="s">
        <v>3</v>
      </c>
      <c r="B11" s="362"/>
      <c r="C11" s="362"/>
      <c r="D11" s="362"/>
      <c r="E11" s="362"/>
      <c r="F11" s="362"/>
      <c r="G11" s="362"/>
      <c r="H11" s="362"/>
      <c r="I11" s="362"/>
      <c r="J11" s="362"/>
      <c r="K11" s="362"/>
      <c r="L11" s="362"/>
      <c r="M11" s="39"/>
      <c r="N11" s="39"/>
      <c r="O11" s="39"/>
      <c r="P11" s="39"/>
      <c r="Q11" s="39"/>
      <c r="R11" s="39"/>
      <c r="S11" s="39"/>
    </row>
    <row r="12" spans="1:19" x14ac:dyDescent="0.25">
      <c r="A12" s="374" t="s">
        <v>4</v>
      </c>
      <c r="B12" s="362"/>
      <c r="C12" s="362"/>
      <c r="D12" s="362"/>
      <c r="E12" s="362"/>
      <c r="F12" s="362"/>
      <c r="G12" s="362"/>
      <c r="H12" s="362"/>
      <c r="I12" s="362"/>
      <c r="J12" s="362"/>
      <c r="K12" s="362"/>
      <c r="L12" s="362"/>
      <c r="M12" s="39"/>
      <c r="N12" s="39"/>
      <c r="O12" s="39"/>
      <c r="P12" s="39"/>
      <c r="Q12" s="39"/>
      <c r="R12" s="39"/>
      <c r="S12" s="39"/>
    </row>
    <row r="13" spans="1:19" x14ac:dyDescent="0.25">
      <c r="A13" s="162"/>
      <c r="B13" s="162"/>
      <c r="C13" s="162"/>
      <c r="D13" s="162"/>
      <c r="E13" s="162"/>
      <c r="F13" s="162"/>
      <c r="G13" s="162"/>
      <c r="H13" s="162"/>
      <c r="I13" s="162"/>
      <c r="J13" s="162"/>
      <c r="K13" s="162"/>
      <c r="L13" s="162"/>
      <c r="M13" s="162"/>
      <c r="N13" s="162"/>
      <c r="O13" s="162"/>
      <c r="P13" s="162"/>
      <c r="Q13" s="162"/>
      <c r="R13" s="162"/>
      <c r="S13" s="162"/>
    </row>
    <row r="14" spans="1:19" ht="16.5" thickBot="1" x14ac:dyDescent="0.3">
      <c r="A14" s="356" t="s">
        <v>164</v>
      </c>
      <c r="B14" s="356"/>
      <c r="C14" s="356"/>
      <c r="D14" s="356"/>
      <c r="E14" s="356"/>
      <c r="F14" s="356"/>
      <c r="G14" s="356"/>
      <c r="H14" s="356"/>
      <c r="I14" s="356"/>
      <c r="J14" s="356"/>
      <c r="K14" s="356"/>
      <c r="L14" s="356"/>
      <c r="M14" s="181"/>
      <c r="N14" s="181"/>
      <c r="O14" s="181"/>
      <c r="P14" s="181"/>
      <c r="Q14" s="181"/>
      <c r="R14" s="181"/>
      <c r="S14" s="181"/>
    </row>
    <row r="15" spans="1:19" ht="30.75" customHeight="1" thickBot="1" x14ac:dyDescent="0.35">
      <c r="A15" s="2" t="s">
        <v>5</v>
      </c>
      <c r="B15" s="3" t="s">
        <v>6</v>
      </c>
      <c r="C15" s="368" t="s">
        <v>7</v>
      </c>
      <c r="D15" s="369"/>
      <c r="E15" s="368" t="s">
        <v>8</v>
      </c>
      <c r="F15" s="370"/>
      <c r="G15" s="368" t="s">
        <v>9</v>
      </c>
      <c r="H15" s="369"/>
      <c r="I15" s="368" t="s">
        <v>10</v>
      </c>
      <c r="J15" s="369"/>
      <c r="K15" s="352" t="s">
        <v>11</v>
      </c>
      <c r="L15" s="353"/>
      <c r="M15" s="162"/>
      <c r="N15" s="362"/>
      <c r="O15" s="362"/>
      <c r="P15" s="362"/>
      <c r="Q15" s="362"/>
      <c r="R15" s="362"/>
      <c r="S15" s="362"/>
    </row>
    <row r="16" spans="1:19" ht="15.75" x14ac:dyDescent="0.3">
      <c r="A16" s="4"/>
      <c r="B16" s="5"/>
      <c r="C16" s="6" t="s">
        <v>12</v>
      </c>
      <c r="D16" s="6" t="s">
        <v>13</v>
      </c>
      <c r="E16" s="6" t="s">
        <v>12</v>
      </c>
      <c r="F16" s="6" t="s">
        <v>13</v>
      </c>
      <c r="G16" s="6" t="s">
        <v>12</v>
      </c>
      <c r="H16" s="6" t="s">
        <v>13</v>
      </c>
      <c r="I16" s="6" t="s">
        <v>12</v>
      </c>
      <c r="J16" s="6" t="s">
        <v>13</v>
      </c>
      <c r="K16" s="6" t="s">
        <v>12</v>
      </c>
      <c r="L16" s="6" t="s">
        <v>13</v>
      </c>
      <c r="M16" s="182"/>
      <c r="N16" s="162"/>
      <c r="O16" s="182"/>
      <c r="P16" s="162"/>
      <c r="Q16" s="182"/>
      <c r="R16" s="162"/>
      <c r="S16" s="182"/>
    </row>
    <row r="17" spans="1:12" ht="15.75" x14ac:dyDescent="0.3">
      <c r="A17" s="7" t="s">
        <v>141</v>
      </c>
      <c r="B17" s="5" t="s">
        <v>14</v>
      </c>
      <c r="C17" s="50">
        <v>2414811.33</v>
      </c>
      <c r="D17" s="8">
        <v>2367268.7000000002</v>
      </c>
      <c r="E17" s="50">
        <v>2414811.34</v>
      </c>
      <c r="F17" s="8">
        <v>2396683.9</v>
      </c>
      <c r="G17" s="50">
        <v>2414811.34</v>
      </c>
      <c r="H17" s="8">
        <v>2410583.5299999998</v>
      </c>
      <c r="I17" s="50">
        <v>2414811.34</v>
      </c>
      <c r="J17" s="8">
        <v>2417060.7799999998</v>
      </c>
      <c r="K17" s="8">
        <f>+C17+E17+G17+I17</f>
        <v>9659245.3499999996</v>
      </c>
      <c r="L17" s="8">
        <f>+D17+F17+H17+J17</f>
        <v>9591596.9099999983</v>
      </c>
    </row>
    <row r="18" spans="1:12" ht="15.75" x14ac:dyDescent="0.3">
      <c r="A18" s="9"/>
      <c r="B18" s="10"/>
      <c r="C18" s="11"/>
      <c r="D18" s="9"/>
      <c r="E18" s="12"/>
      <c r="F18" s="12"/>
      <c r="G18" s="9"/>
      <c r="H18" s="12"/>
      <c r="I18" s="9"/>
      <c r="J18" s="12"/>
      <c r="K18" s="11"/>
      <c r="L18" s="11"/>
    </row>
    <row r="19" spans="1:12" ht="15.75" x14ac:dyDescent="0.3">
      <c r="A19" s="9"/>
      <c r="B19" s="10" t="s">
        <v>15</v>
      </c>
      <c r="C19" s="13">
        <f t="shared" ref="C19:H19" si="0">+C31+C47</f>
        <v>2612557.8600000003</v>
      </c>
      <c r="D19" s="13">
        <f t="shared" si="0"/>
        <v>0</v>
      </c>
      <c r="E19" s="13">
        <f t="shared" si="0"/>
        <v>2689873.49</v>
      </c>
      <c r="F19" s="13">
        <f t="shared" si="0"/>
        <v>16502.89</v>
      </c>
      <c r="G19" s="13">
        <f t="shared" si="0"/>
        <v>2771983.25</v>
      </c>
      <c r="H19" s="13">
        <f t="shared" si="0"/>
        <v>132643.56999999998</v>
      </c>
      <c r="I19" s="13">
        <f>+I31+I47</f>
        <v>2771983.25</v>
      </c>
      <c r="J19" s="13">
        <f>+J31+J47</f>
        <v>748869.8</v>
      </c>
      <c r="K19" s="13">
        <f>+C19+E19+G19+I19</f>
        <v>10846397.850000001</v>
      </c>
      <c r="L19" s="13">
        <f>+D19+F19+H19+J19</f>
        <v>898016.26</v>
      </c>
    </row>
    <row r="20" spans="1:12" x14ac:dyDescent="0.25">
      <c r="A20" s="14">
        <v>111</v>
      </c>
      <c r="B20" s="15" t="s">
        <v>16</v>
      </c>
      <c r="C20" s="16">
        <v>0</v>
      </c>
      <c r="D20" s="16">
        <v>0</v>
      </c>
      <c r="E20" s="16">
        <v>77315.63</v>
      </c>
      <c r="F20" s="16">
        <v>0</v>
      </c>
      <c r="G20" s="16">
        <v>77315.63</v>
      </c>
      <c r="H20" s="16">
        <v>70182.48</v>
      </c>
      <c r="I20" s="16">
        <v>77315.63</v>
      </c>
      <c r="J20" s="16">
        <v>80017.570000000007</v>
      </c>
      <c r="K20" s="16">
        <f>+C20+E20+G20+I20</f>
        <v>231946.89</v>
      </c>
      <c r="L20" s="16">
        <f>+D20+F20+H20+J20</f>
        <v>150200.04999999999</v>
      </c>
    </row>
    <row r="21" spans="1:12" x14ac:dyDescent="0.25">
      <c r="A21" s="14">
        <v>113</v>
      </c>
      <c r="B21" s="15" t="s">
        <v>17</v>
      </c>
      <c r="C21" s="16">
        <v>10564.58</v>
      </c>
      <c r="D21" s="16">
        <v>0</v>
      </c>
      <c r="E21" s="16">
        <v>10564.58</v>
      </c>
      <c r="F21" s="16">
        <v>8302.09</v>
      </c>
      <c r="G21" s="16">
        <v>10564.58</v>
      </c>
      <c r="H21" s="16">
        <v>11306.4</v>
      </c>
      <c r="I21" s="16">
        <v>10564.58</v>
      </c>
      <c r="J21" s="16">
        <v>11126.04</v>
      </c>
      <c r="K21" s="16">
        <f t="shared" ref="K21:L30" si="1">+C21+E21+G21+I21</f>
        <v>42258.32</v>
      </c>
      <c r="L21" s="16">
        <f t="shared" si="1"/>
        <v>30734.53</v>
      </c>
    </row>
    <row r="22" spans="1:12" x14ac:dyDescent="0.25">
      <c r="A22" s="14">
        <v>122</v>
      </c>
      <c r="B22" s="15" t="s">
        <v>18</v>
      </c>
      <c r="C22" s="16">
        <v>0</v>
      </c>
      <c r="D22" s="16">
        <v>0</v>
      </c>
      <c r="E22" s="16">
        <v>0</v>
      </c>
      <c r="F22" s="16">
        <v>0</v>
      </c>
      <c r="G22" s="16">
        <v>6085.56</v>
      </c>
      <c r="H22" s="16">
        <v>0</v>
      </c>
      <c r="I22" s="16">
        <v>6085.56</v>
      </c>
      <c r="J22" s="16">
        <v>0</v>
      </c>
      <c r="K22" s="16">
        <f t="shared" si="1"/>
        <v>12171.12</v>
      </c>
      <c r="L22" s="16">
        <f t="shared" si="1"/>
        <v>0</v>
      </c>
    </row>
    <row r="23" spans="1:12" x14ac:dyDescent="0.25">
      <c r="A23" s="14">
        <v>163</v>
      </c>
      <c r="B23" s="15" t="s">
        <v>19</v>
      </c>
      <c r="C23" s="16">
        <v>0</v>
      </c>
      <c r="D23" s="16">
        <v>0</v>
      </c>
      <c r="E23" s="16">
        <v>0</v>
      </c>
      <c r="F23" s="16">
        <v>0</v>
      </c>
      <c r="G23" s="16">
        <v>75924.2</v>
      </c>
      <c r="H23" s="16">
        <v>0</v>
      </c>
      <c r="I23" s="16">
        <v>75924.2</v>
      </c>
      <c r="J23" s="16">
        <v>0</v>
      </c>
      <c r="K23" s="16">
        <f t="shared" si="1"/>
        <v>151848.4</v>
      </c>
      <c r="L23" s="16">
        <f t="shared" si="1"/>
        <v>0</v>
      </c>
    </row>
    <row r="24" spans="1:12" x14ac:dyDescent="0.25">
      <c r="A24" s="14">
        <v>168</v>
      </c>
      <c r="B24" s="15" t="s">
        <v>165</v>
      </c>
      <c r="C24" s="16">
        <v>0</v>
      </c>
      <c r="D24" s="16">
        <v>0</v>
      </c>
      <c r="E24" s="16">
        <v>0</v>
      </c>
      <c r="F24" s="16">
        <v>0</v>
      </c>
      <c r="G24" s="16">
        <v>100</v>
      </c>
      <c r="H24" s="16">
        <v>0</v>
      </c>
      <c r="I24" s="16">
        <v>100</v>
      </c>
      <c r="J24" s="16">
        <v>0</v>
      </c>
      <c r="K24" s="16">
        <f>+C24+E24+G24+I24</f>
        <v>200</v>
      </c>
      <c r="L24" s="16">
        <f>+D24+F24+H24+J24</f>
        <v>0</v>
      </c>
    </row>
    <row r="25" spans="1:12" x14ac:dyDescent="0.25">
      <c r="A25" s="14">
        <v>169</v>
      </c>
      <c r="B25" s="15" t="s">
        <v>166</v>
      </c>
      <c r="C25" s="16">
        <v>3526.67</v>
      </c>
      <c r="D25" s="16">
        <v>0</v>
      </c>
      <c r="E25" s="16">
        <v>3526.67</v>
      </c>
      <c r="F25" s="16">
        <v>0</v>
      </c>
      <c r="G25" s="16">
        <v>3526.67</v>
      </c>
      <c r="H25" s="16">
        <v>0</v>
      </c>
      <c r="I25" s="16">
        <v>3526.67</v>
      </c>
      <c r="J25" s="16">
        <v>0</v>
      </c>
      <c r="K25" s="16">
        <f t="shared" si="1"/>
        <v>14106.68</v>
      </c>
      <c r="L25" s="16">
        <f t="shared" si="1"/>
        <v>0</v>
      </c>
    </row>
    <row r="26" spans="1:12" x14ac:dyDescent="0.25">
      <c r="A26" s="14">
        <v>171</v>
      </c>
      <c r="B26" s="15" t="s">
        <v>167</v>
      </c>
      <c r="C26" s="16">
        <v>3638.33</v>
      </c>
      <c r="D26" s="16">
        <v>0</v>
      </c>
      <c r="E26" s="16">
        <v>3638.33</v>
      </c>
      <c r="F26" s="16">
        <v>0</v>
      </c>
      <c r="G26" s="16">
        <v>3638.33</v>
      </c>
      <c r="H26" s="16">
        <v>0</v>
      </c>
      <c r="I26" s="16">
        <v>3638.33</v>
      </c>
      <c r="J26" s="16">
        <v>0</v>
      </c>
      <c r="K26" s="16">
        <f t="shared" si="1"/>
        <v>14553.32</v>
      </c>
      <c r="L26" s="16">
        <f t="shared" si="1"/>
        <v>0</v>
      </c>
    </row>
    <row r="27" spans="1:12" x14ac:dyDescent="0.25">
      <c r="A27" s="14">
        <v>174</v>
      </c>
      <c r="B27" s="15" t="s">
        <v>20</v>
      </c>
      <c r="C27" s="16">
        <v>7356.33</v>
      </c>
      <c r="D27" s="16">
        <v>0</v>
      </c>
      <c r="E27" s="16">
        <v>7356.33</v>
      </c>
      <c r="F27" s="16">
        <v>0</v>
      </c>
      <c r="G27" s="16">
        <v>7356.33</v>
      </c>
      <c r="H27" s="16">
        <v>0</v>
      </c>
      <c r="I27" s="16">
        <v>7356.33</v>
      </c>
      <c r="J27" s="16">
        <v>6360</v>
      </c>
      <c r="K27" s="16">
        <f t="shared" si="1"/>
        <v>29425.32</v>
      </c>
      <c r="L27" s="16">
        <f t="shared" si="1"/>
        <v>6360</v>
      </c>
    </row>
    <row r="28" spans="1:12" x14ac:dyDescent="0.25">
      <c r="A28" s="14">
        <v>182</v>
      </c>
      <c r="B28" s="15" t="s">
        <v>21</v>
      </c>
      <c r="C28" s="16">
        <v>317986.83</v>
      </c>
      <c r="D28" s="16">
        <v>0</v>
      </c>
      <c r="E28" s="16">
        <v>317986.83</v>
      </c>
      <c r="F28" s="16">
        <v>0</v>
      </c>
      <c r="G28" s="16">
        <v>317986.83</v>
      </c>
      <c r="H28" s="16">
        <v>32843.760000000002</v>
      </c>
      <c r="I28" s="16">
        <v>317986.83</v>
      </c>
      <c r="J28" s="16">
        <v>99905.74</v>
      </c>
      <c r="K28" s="16">
        <f t="shared" si="1"/>
        <v>1271947.32</v>
      </c>
      <c r="L28" s="16">
        <f t="shared" si="1"/>
        <v>132749.5</v>
      </c>
    </row>
    <row r="29" spans="1:12" x14ac:dyDescent="0.25">
      <c r="A29" s="14">
        <v>197</v>
      </c>
      <c r="B29" s="15" t="s">
        <v>22</v>
      </c>
      <c r="C29" s="16">
        <v>42350</v>
      </c>
      <c r="D29" s="16">
        <v>0</v>
      </c>
      <c r="E29" s="16">
        <v>42350</v>
      </c>
      <c r="F29" s="16">
        <v>0</v>
      </c>
      <c r="G29" s="16">
        <v>42350</v>
      </c>
      <c r="H29" s="16">
        <v>0</v>
      </c>
      <c r="I29" s="16">
        <v>42350</v>
      </c>
      <c r="J29" s="16">
        <v>84000</v>
      </c>
      <c r="K29" s="16">
        <f t="shared" si="1"/>
        <v>169400</v>
      </c>
      <c r="L29" s="16">
        <f t="shared" si="1"/>
        <v>84000</v>
      </c>
    </row>
    <row r="30" spans="1:12" ht="15.75" thickBot="1" x14ac:dyDescent="0.3">
      <c r="A30" s="160">
        <v>199</v>
      </c>
      <c r="B30" s="149" t="s">
        <v>23</v>
      </c>
      <c r="C30" s="16">
        <v>67060</v>
      </c>
      <c r="D30" s="150">
        <v>0</v>
      </c>
      <c r="E30" s="16">
        <v>67060</v>
      </c>
      <c r="F30" s="150">
        <v>8200.7999999999993</v>
      </c>
      <c r="G30" s="16">
        <v>67060</v>
      </c>
      <c r="H30" s="150">
        <v>4100</v>
      </c>
      <c r="I30" s="16">
        <v>67060</v>
      </c>
      <c r="J30" s="150">
        <v>6150.2</v>
      </c>
      <c r="K30" s="150">
        <f t="shared" si="1"/>
        <v>268240</v>
      </c>
      <c r="L30" s="150">
        <f t="shared" si="1"/>
        <v>18451</v>
      </c>
    </row>
    <row r="31" spans="1:12" ht="16.5" thickBot="1" x14ac:dyDescent="0.35">
      <c r="A31" s="154"/>
      <c r="B31" s="151" t="s">
        <v>24</v>
      </c>
      <c r="C31" s="152">
        <f t="shared" ref="C31:L31" si="2">SUM(C20:C30)</f>
        <v>452482.74</v>
      </c>
      <c r="D31" s="152">
        <f t="shared" si="2"/>
        <v>0</v>
      </c>
      <c r="E31" s="152">
        <f t="shared" si="2"/>
        <v>529798.37</v>
      </c>
      <c r="F31" s="152">
        <f t="shared" si="2"/>
        <v>16502.89</v>
      </c>
      <c r="G31" s="152">
        <f t="shared" si="2"/>
        <v>611908.13</v>
      </c>
      <c r="H31" s="152">
        <f t="shared" si="2"/>
        <v>118432.63999999998</v>
      </c>
      <c r="I31" s="152">
        <f t="shared" si="2"/>
        <v>611908.13</v>
      </c>
      <c r="J31" s="152">
        <f t="shared" si="2"/>
        <v>287559.55000000005</v>
      </c>
      <c r="K31" s="152">
        <f t="shared" si="2"/>
        <v>2206097.37</v>
      </c>
      <c r="L31" s="153">
        <f t="shared" si="2"/>
        <v>422495.07999999996</v>
      </c>
    </row>
    <row r="32" spans="1:12" ht="15.75" x14ac:dyDescent="0.3">
      <c r="A32" s="161"/>
      <c r="B32" s="19" t="s">
        <v>25</v>
      </c>
      <c r="C32" s="20"/>
      <c r="D32" s="20"/>
      <c r="E32" s="20"/>
      <c r="F32" s="20"/>
      <c r="G32" s="20"/>
      <c r="H32" s="20"/>
      <c r="I32" s="20"/>
      <c r="J32" s="20"/>
      <c r="K32" s="20"/>
      <c r="L32" s="20"/>
    </row>
    <row r="33" spans="1:12" x14ac:dyDescent="0.25">
      <c r="A33" s="14">
        <v>211</v>
      </c>
      <c r="B33" s="15" t="s">
        <v>26</v>
      </c>
      <c r="C33" s="16">
        <v>58165.57</v>
      </c>
      <c r="D33" s="16">
        <v>0</v>
      </c>
      <c r="E33" s="16">
        <v>58165.57</v>
      </c>
      <c r="F33" s="16">
        <v>0</v>
      </c>
      <c r="G33" s="16">
        <v>58165.57</v>
      </c>
      <c r="H33" s="16">
        <v>13077</v>
      </c>
      <c r="I33" s="16">
        <v>58165.57</v>
      </c>
      <c r="J33" s="16">
        <v>90483.25</v>
      </c>
      <c r="K33" s="16">
        <f t="shared" ref="K33:L46" si="3">+C33+E33+G33+I33</f>
        <v>232662.28</v>
      </c>
      <c r="L33" s="16">
        <f>+D33+F33+H33+J33</f>
        <v>103560.25</v>
      </c>
    </row>
    <row r="34" spans="1:12" x14ac:dyDescent="0.25">
      <c r="A34" s="14">
        <v>232</v>
      </c>
      <c r="B34" s="15" t="s">
        <v>27</v>
      </c>
      <c r="C34" s="16">
        <v>12500</v>
      </c>
      <c r="D34" s="16">
        <v>0</v>
      </c>
      <c r="E34" s="16">
        <v>12500</v>
      </c>
      <c r="F34" s="16">
        <v>0</v>
      </c>
      <c r="G34" s="16">
        <v>12500</v>
      </c>
      <c r="H34" s="16">
        <v>0</v>
      </c>
      <c r="I34" s="16">
        <v>12500</v>
      </c>
      <c r="J34" s="16">
        <v>0</v>
      </c>
      <c r="K34" s="16">
        <f t="shared" si="3"/>
        <v>50000</v>
      </c>
      <c r="L34" s="16">
        <f t="shared" si="3"/>
        <v>0</v>
      </c>
    </row>
    <row r="35" spans="1:12" x14ac:dyDescent="0.25">
      <c r="A35" s="14">
        <v>261</v>
      </c>
      <c r="B35" s="15" t="s">
        <v>28</v>
      </c>
      <c r="C35" s="16">
        <v>82888.02</v>
      </c>
      <c r="D35" s="16">
        <v>0</v>
      </c>
      <c r="E35" s="16">
        <v>82888.02</v>
      </c>
      <c r="F35" s="16">
        <v>0</v>
      </c>
      <c r="G35" s="16">
        <v>82888.02</v>
      </c>
      <c r="H35" s="16">
        <v>0</v>
      </c>
      <c r="I35" s="16">
        <v>82888.02</v>
      </c>
      <c r="J35" s="16">
        <v>61685.07</v>
      </c>
      <c r="K35" s="16">
        <f t="shared" si="3"/>
        <v>331552.08</v>
      </c>
      <c r="L35" s="16">
        <f t="shared" si="3"/>
        <v>61685.07</v>
      </c>
    </row>
    <row r="36" spans="1:12" x14ac:dyDescent="0.25">
      <c r="A36" s="14">
        <v>262</v>
      </c>
      <c r="B36" s="15" t="s">
        <v>29</v>
      </c>
      <c r="C36" s="16">
        <v>666.67</v>
      </c>
      <c r="D36" s="16">
        <v>0</v>
      </c>
      <c r="E36" s="16">
        <v>666.67</v>
      </c>
      <c r="F36" s="16">
        <v>0</v>
      </c>
      <c r="G36" s="16">
        <v>666.67</v>
      </c>
      <c r="H36" s="16">
        <v>0</v>
      </c>
      <c r="I36" s="16">
        <v>666.67</v>
      </c>
      <c r="J36" s="16">
        <v>0</v>
      </c>
      <c r="K36" s="16">
        <f t="shared" si="3"/>
        <v>2666.68</v>
      </c>
      <c r="L36" s="16">
        <f t="shared" si="3"/>
        <v>0</v>
      </c>
    </row>
    <row r="37" spans="1:12" x14ac:dyDescent="0.25">
      <c r="A37" s="14">
        <v>266</v>
      </c>
      <c r="B37" s="15" t="s">
        <v>30</v>
      </c>
      <c r="C37" s="16">
        <v>381939.32</v>
      </c>
      <c r="D37" s="16">
        <v>0</v>
      </c>
      <c r="E37" s="16">
        <v>381939.32</v>
      </c>
      <c r="F37" s="16">
        <v>0</v>
      </c>
      <c r="G37" s="16">
        <v>381939.32</v>
      </c>
      <c r="H37" s="16">
        <v>133.93</v>
      </c>
      <c r="I37" s="16">
        <v>381939.32</v>
      </c>
      <c r="J37" s="16">
        <v>194422.07</v>
      </c>
      <c r="K37" s="16">
        <f t="shared" si="3"/>
        <v>1527757.28</v>
      </c>
      <c r="L37" s="16">
        <f t="shared" si="3"/>
        <v>194556</v>
      </c>
    </row>
    <row r="38" spans="1:12" x14ac:dyDescent="0.25">
      <c r="A38" s="14">
        <v>267</v>
      </c>
      <c r="B38" s="15" t="s">
        <v>31</v>
      </c>
      <c r="C38" s="16">
        <v>750</v>
      </c>
      <c r="D38" s="16">
        <v>0</v>
      </c>
      <c r="E38" s="16">
        <v>750</v>
      </c>
      <c r="F38" s="16">
        <v>0</v>
      </c>
      <c r="G38" s="16">
        <v>750</v>
      </c>
      <c r="H38" s="16">
        <v>0</v>
      </c>
      <c r="I38" s="16">
        <v>750</v>
      </c>
      <c r="J38" s="16">
        <v>0</v>
      </c>
      <c r="K38" s="16">
        <f t="shared" si="3"/>
        <v>3000</v>
      </c>
      <c r="L38" s="16">
        <f t="shared" si="3"/>
        <v>0</v>
      </c>
    </row>
    <row r="39" spans="1:12" x14ac:dyDescent="0.25">
      <c r="A39" s="14">
        <v>268</v>
      </c>
      <c r="B39" s="15" t="s">
        <v>32</v>
      </c>
      <c r="C39" s="16">
        <v>11811.29</v>
      </c>
      <c r="D39" s="16">
        <v>0</v>
      </c>
      <c r="E39" s="16">
        <v>11811.29</v>
      </c>
      <c r="F39" s="16">
        <v>0</v>
      </c>
      <c r="G39" s="16">
        <v>11811.29</v>
      </c>
      <c r="H39" s="16">
        <v>0</v>
      </c>
      <c r="I39" s="16">
        <v>11811.29</v>
      </c>
      <c r="J39" s="16">
        <v>0</v>
      </c>
      <c r="K39" s="16">
        <f t="shared" si="3"/>
        <v>47245.16</v>
      </c>
      <c r="L39" s="16">
        <f t="shared" si="3"/>
        <v>0</v>
      </c>
    </row>
    <row r="40" spans="1:12" x14ac:dyDescent="0.25">
      <c r="A40" s="14">
        <v>269</v>
      </c>
      <c r="B40" s="15" t="s">
        <v>33</v>
      </c>
      <c r="C40" s="16">
        <v>833.33</v>
      </c>
      <c r="D40" s="16">
        <v>0</v>
      </c>
      <c r="E40" s="16">
        <v>833.33</v>
      </c>
      <c r="F40" s="16">
        <v>0</v>
      </c>
      <c r="G40" s="16">
        <v>833.33</v>
      </c>
      <c r="H40" s="16">
        <v>0</v>
      </c>
      <c r="I40" s="16">
        <v>833.33</v>
      </c>
      <c r="J40" s="16">
        <v>0</v>
      </c>
      <c r="K40" s="16">
        <f t="shared" si="3"/>
        <v>3333.32</v>
      </c>
      <c r="L40" s="16">
        <f t="shared" si="3"/>
        <v>0</v>
      </c>
    </row>
    <row r="41" spans="1:12" x14ac:dyDescent="0.25">
      <c r="A41" s="14">
        <v>289</v>
      </c>
      <c r="B41" s="15" t="s">
        <v>34</v>
      </c>
      <c r="C41" s="16">
        <v>574.88</v>
      </c>
      <c r="D41" s="16">
        <v>0</v>
      </c>
      <c r="E41" s="16">
        <v>574.88</v>
      </c>
      <c r="F41" s="16">
        <v>0</v>
      </c>
      <c r="G41" s="16">
        <v>574.88</v>
      </c>
      <c r="H41" s="16">
        <v>0</v>
      </c>
      <c r="I41" s="16">
        <v>574.88</v>
      </c>
      <c r="J41" s="16">
        <v>0</v>
      </c>
      <c r="K41" s="16">
        <f t="shared" si="3"/>
        <v>2299.52</v>
      </c>
      <c r="L41" s="16">
        <f t="shared" si="3"/>
        <v>0</v>
      </c>
    </row>
    <row r="42" spans="1:12" x14ac:dyDescent="0.25">
      <c r="A42" s="14">
        <v>292</v>
      </c>
      <c r="B42" s="15" t="s">
        <v>35</v>
      </c>
      <c r="C42" s="16">
        <v>7014.93</v>
      </c>
      <c r="D42" s="16">
        <v>0</v>
      </c>
      <c r="E42" s="16">
        <v>7014.93</v>
      </c>
      <c r="F42" s="16">
        <v>0</v>
      </c>
      <c r="G42" s="16">
        <v>7014.93</v>
      </c>
      <c r="H42" s="16">
        <v>0</v>
      </c>
      <c r="I42" s="16">
        <v>7014.93</v>
      </c>
      <c r="J42" s="16">
        <v>0</v>
      </c>
      <c r="K42" s="16">
        <f t="shared" si="3"/>
        <v>28059.72</v>
      </c>
      <c r="L42" s="16">
        <f t="shared" si="3"/>
        <v>0</v>
      </c>
    </row>
    <row r="43" spans="1:12" x14ac:dyDescent="0.25">
      <c r="A43" s="14">
        <v>295</v>
      </c>
      <c r="B43" s="15" t="s">
        <v>36</v>
      </c>
      <c r="C43" s="16">
        <v>1548540.06</v>
      </c>
      <c r="D43" s="16">
        <v>0</v>
      </c>
      <c r="E43" s="16">
        <v>1548540.06</v>
      </c>
      <c r="F43" s="16">
        <v>0</v>
      </c>
      <c r="G43" s="16">
        <v>1548540.06</v>
      </c>
      <c r="H43" s="16">
        <v>0</v>
      </c>
      <c r="I43" s="16">
        <v>1548540.06</v>
      </c>
      <c r="J43" s="16">
        <v>108377</v>
      </c>
      <c r="K43" s="16">
        <f t="shared" si="3"/>
        <v>6194160.2400000002</v>
      </c>
      <c r="L43" s="16">
        <f t="shared" si="3"/>
        <v>108377</v>
      </c>
    </row>
    <row r="44" spans="1:12" x14ac:dyDescent="0.25">
      <c r="A44" s="14">
        <v>297</v>
      </c>
      <c r="B44" s="15" t="s">
        <v>37</v>
      </c>
      <c r="C44" s="16">
        <v>1591.07</v>
      </c>
      <c r="D44" s="16">
        <v>0</v>
      </c>
      <c r="E44" s="16">
        <v>1591.07</v>
      </c>
      <c r="F44" s="16">
        <v>0</v>
      </c>
      <c r="G44" s="16">
        <v>1591.07</v>
      </c>
      <c r="H44" s="16">
        <v>0</v>
      </c>
      <c r="I44" s="16">
        <v>1591.07</v>
      </c>
      <c r="J44" s="16">
        <v>0</v>
      </c>
      <c r="K44" s="16">
        <f t="shared" si="3"/>
        <v>6364.28</v>
      </c>
      <c r="L44" s="16">
        <f t="shared" si="3"/>
        <v>0</v>
      </c>
    </row>
    <row r="45" spans="1:12" x14ac:dyDescent="0.25">
      <c r="A45" s="14">
        <v>298</v>
      </c>
      <c r="B45" s="15" t="s">
        <v>38</v>
      </c>
      <c r="C45" s="16">
        <v>33758.15</v>
      </c>
      <c r="D45" s="16">
        <v>0</v>
      </c>
      <c r="E45" s="16">
        <v>33758.15</v>
      </c>
      <c r="F45" s="16">
        <v>0</v>
      </c>
      <c r="G45" s="16">
        <v>33758.15</v>
      </c>
      <c r="H45" s="16">
        <v>1000</v>
      </c>
      <c r="I45" s="16">
        <v>33758.15</v>
      </c>
      <c r="J45" s="16">
        <v>6342.86</v>
      </c>
      <c r="K45" s="16">
        <f t="shared" si="3"/>
        <v>135032.6</v>
      </c>
      <c r="L45" s="16">
        <f t="shared" si="3"/>
        <v>7342.86</v>
      </c>
    </row>
    <row r="46" spans="1:12" ht="15.75" thickBot="1" x14ac:dyDescent="0.3">
      <c r="A46" s="160">
        <v>299</v>
      </c>
      <c r="B46" s="149" t="s">
        <v>39</v>
      </c>
      <c r="C46" s="16">
        <v>19041.830000000002</v>
      </c>
      <c r="D46" s="150">
        <v>0</v>
      </c>
      <c r="E46" s="16">
        <v>19041.830000000002</v>
      </c>
      <c r="F46" s="150">
        <v>0</v>
      </c>
      <c r="G46" s="16">
        <v>19041.830000000002</v>
      </c>
      <c r="H46" s="150">
        <v>0</v>
      </c>
      <c r="I46" s="16">
        <v>19041.830000000002</v>
      </c>
      <c r="J46" s="150">
        <v>0</v>
      </c>
      <c r="K46" s="150">
        <f t="shared" si="3"/>
        <v>76167.320000000007</v>
      </c>
      <c r="L46" s="150">
        <f t="shared" si="3"/>
        <v>0</v>
      </c>
    </row>
    <row r="47" spans="1:12" ht="16.5" thickBot="1" x14ac:dyDescent="0.35">
      <c r="A47" s="154"/>
      <c r="B47" s="151" t="s">
        <v>40</v>
      </c>
      <c r="C47" s="152">
        <f t="shared" ref="C47:L47" si="4">SUM(C33:C46)</f>
        <v>2160075.12</v>
      </c>
      <c r="D47" s="152">
        <f t="shared" si="4"/>
        <v>0</v>
      </c>
      <c r="E47" s="152">
        <f t="shared" si="4"/>
        <v>2160075.12</v>
      </c>
      <c r="F47" s="152">
        <f t="shared" si="4"/>
        <v>0</v>
      </c>
      <c r="G47" s="152">
        <f t="shared" si="4"/>
        <v>2160075.12</v>
      </c>
      <c r="H47" s="152">
        <f t="shared" si="4"/>
        <v>14210.93</v>
      </c>
      <c r="I47" s="152">
        <f t="shared" si="4"/>
        <v>2160075.12</v>
      </c>
      <c r="J47" s="152">
        <f t="shared" si="4"/>
        <v>461310.25</v>
      </c>
      <c r="K47" s="152">
        <f t="shared" si="4"/>
        <v>8640300.4800000004</v>
      </c>
      <c r="L47" s="153">
        <f t="shared" si="4"/>
        <v>475521.18</v>
      </c>
    </row>
    <row r="48" spans="1:12" ht="16.5" hidden="1" thickBot="1" x14ac:dyDescent="0.35">
      <c r="A48" s="36"/>
      <c r="B48" s="155" t="s">
        <v>41</v>
      </c>
      <c r="C48" s="34"/>
      <c r="D48" s="34"/>
      <c r="E48" s="34"/>
      <c r="F48" s="34"/>
      <c r="G48" s="34"/>
      <c r="H48" s="34"/>
      <c r="I48" s="34"/>
      <c r="J48" s="34"/>
      <c r="K48" s="34"/>
      <c r="L48" s="35"/>
    </row>
    <row r="49" spans="1:14" hidden="1" x14ac:dyDescent="0.25">
      <c r="A49" s="22"/>
      <c r="B49" s="24" t="s">
        <v>42</v>
      </c>
      <c r="C49" s="16">
        <v>0</v>
      </c>
      <c r="D49" s="16">
        <v>0</v>
      </c>
      <c r="E49" s="16">
        <v>0</v>
      </c>
      <c r="F49" s="16">
        <v>0</v>
      </c>
      <c r="G49" s="16"/>
      <c r="H49" s="16">
        <v>0</v>
      </c>
      <c r="I49" s="16"/>
      <c r="J49" s="16"/>
      <c r="K49" s="16">
        <f>+C49+E49+G49+I49</f>
        <v>0</v>
      </c>
      <c r="L49" s="16">
        <f>+D49+F49+H49+J49</f>
        <v>0</v>
      </c>
    </row>
    <row r="50" spans="1:14" hidden="1" x14ac:dyDescent="0.25">
      <c r="A50" s="22"/>
      <c r="B50" s="24" t="s">
        <v>43</v>
      </c>
      <c r="C50" s="16">
        <v>0</v>
      </c>
      <c r="D50" s="16">
        <v>0</v>
      </c>
      <c r="E50" s="16">
        <v>0</v>
      </c>
      <c r="F50" s="16">
        <v>0</v>
      </c>
      <c r="G50" s="16"/>
      <c r="H50" s="16">
        <v>0</v>
      </c>
      <c r="I50" s="16">
        <v>0</v>
      </c>
      <c r="J50" s="16"/>
      <c r="K50" s="16">
        <f>+C50+E50+G50+I50</f>
        <v>0</v>
      </c>
      <c r="L50" s="16">
        <f>+D50+F50+H50+J50</f>
        <v>0</v>
      </c>
    </row>
    <row r="51" spans="1:14" ht="15.75" hidden="1" x14ac:dyDescent="0.3">
      <c r="A51" s="22"/>
      <c r="B51" s="25" t="s">
        <v>44</v>
      </c>
      <c r="C51" s="26">
        <f>SUM(C49:C50)</f>
        <v>0</v>
      </c>
      <c r="D51" s="26">
        <f>SUM(D49:D50)</f>
        <v>0</v>
      </c>
      <c r="E51" s="26">
        <f t="shared" ref="E51:J51" si="5">SUM(E49:E50)</f>
        <v>0</v>
      </c>
      <c r="F51" s="26">
        <f t="shared" si="5"/>
        <v>0</v>
      </c>
      <c r="G51" s="26">
        <f t="shared" si="5"/>
        <v>0</v>
      </c>
      <c r="H51" s="26">
        <f t="shared" si="5"/>
        <v>0</v>
      </c>
      <c r="I51" s="26">
        <f t="shared" si="5"/>
        <v>0</v>
      </c>
      <c r="J51" s="26">
        <f t="shared" si="5"/>
        <v>0</v>
      </c>
      <c r="K51" s="26">
        <f>SUM(K49:K50)</f>
        <v>0</v>
      </c>
      <c r="L51" s="26">
        <f>SUM(L49:L50)</f>
        <v>0</v>
      </c>
    </row>
    <row r="52" spans="1:14" x14ac:dyDescent="0.25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</row>
    <row r="53" spans="1:14" x14ac:dyDescent="0.25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</row>
    <row r="54" spans="1:14" x14ac:dyDescent="0.25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</row>
    <row r="55" spans="1:14" x14ac:dyDescent="0.25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</row>
    <row r="56" spans="1:14" x14ac:dyDescent="0.25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</row>
    <row r="57" spans="1:14" x14ac:dyDescent="0.25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</row>
    <row r="58" spans="1:14" x14ac:dyDescent="0.25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</row>
    <row r="59" spans="1:14" x14ac:dyDescent="0.25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</row>
    <row r="60" spans="1:14" ht="16.5" thickBot="1" x14ac:dyDescent="0.3">
      <c r="A60" s="363" t="s">
        <v>168</v>
      </c>
      <c r="B60" s="363"/>
      <c r="C60" s="363"/>
      <c r="D60" s="363"/>
      <c r="E60" s="363"/>
      <c r="F60" s="363"/>
      <c r="G60" s="363"/>
      <c r="H60" s="363"/>
      <c r="I60" s="363"/>
      <c r="J60" s="363"/>
      <c r="K60" s="363"/>
      <c r="L60" s="363"/>
    </row>
    <row r="61" spans="1:14" ht="16.5" customHeight="1" thickBot="1" x14ac:dyDescent="0.35">
      <c r="A61" s="28" t="s">
        <v>5</v>
      </c>
      <c r="B61" s="29" t="s">
        <v>6</v>
      </c>
      <c r="C61" s="350" t="s">
        <v>45</v>
      </c>
      <c r="D61" s="364"/>
      <c r="E61" s="350" t="s">
        <v>46</v>
      </c>
      <c r="F61" s="365"/>
      <c r="G61" s="350" t="s">
        <v>47</v>
      </c>
      <c r="H61" s="364"/>
      <c r="I61" s="350" t="s">
        <v>48</v>
      </c>
      <c r="J61" s="364"/>
      <c r="K61" s="366" t="s">
        <v>11</v>
      </c>
      <c r="L61" s="367"/>
      <c r="M61" s="350" t="s">
        <v>169</v>
      </c>
      <c r="N61" s="351"/>
    </row>
    <row r="62" spans="1:14" ht="15.75" x14ac:dyDescent="0.3">
      <c r="A62" s="30"/>
      <c r="B62" s="183"/>
      <c r="C62" s="184" t="s">
        <v>12</v>
      </c>
      <c r="D62" s="184" t="s">
        <v>13</v>
      </c>
      <c r="E62" s="184" t="s">
        <v>12</v>
      </c>
      <c r="F62" s="184" t="s">
        <v>13</v>
      </c>
      <c r="G62" s="184" t="s">
        <v>12</v>
      </c>
      <c r="H62" s="184" t="s">
        <v>13</v>
      </c>
      <c r="I62" s="184" t="s">
        <v>12</v>
      </c>
      <c r="J62" s="184" t="s">
        <v>13</v>
      </c>
      <c r="K62" s="184" t="s">
        <v>12</v>
      </c>
      <c r="L62" s="185" t="s">
        <v>13</v>
      </c>
      <c r="M62" s="157" t="s">
        <v>12</v>
      </c>
      <c r="N62" s="157" t="s">
        <v>13</v>
      </c>
    </row>
    <row r="63" spans="1:14" ht="15.75" x14ac:dyDescent="0.3">
      <c r="A63" s="159" t="s">
        <v>141</v>
      </c>
      <c r="B63" s="10" t="s">
        <v>14</v>
      </c>
      <c r="C63" s="8">
        <v>2414811.34</v>
      </c>
      <c r="D63" s="13">
        <v>2417711.13</v>
      </c>
      <c r="E63" s="8">
        <v>2414811.34</v>
      </c>
      <c r="F63" s="13">
        <v>2408593.04</v>
      </c>
      <c r="G63" s="8">
        <v>2414811.34</v>
      </c>
      <c r="H63" s="13">
        <v>2416876.5499999998</v>
      </c>
      <c r="I63" s="8">
        <v>2414811.33</v>
      </c>
      <c r="J63" s="13">
        <v>2426363.11</v>
      </c>
      <c r="K63" s="13">
        <f>+C63+E63+G63+I63</f>
        <v>9659245.3499999996</v>
      </c>
      <c r="L63" s="13">
        <f>+D63+F63+H63+J63</f>
        <v>9669543.8300000001</v>
      </c>
      <c r="M63" s="13">
        <f>+K63+K17</f>
        <v>19318490.699999999</v>
      </c>
      <c r="N63" s="13">
        <f>+L63+L17</f>
        <v>19261140.739999998</v>
      </c>
    </row>
    <row r="64" spans="1:14" ht="15.75" x14ac:dyDescent="0.3">
      <c r="A64" s="9"/>
      <c r="B64" s="10"/>
      <c r="C64" s="9"/>
      <c r="D64" s="9"/>
      <c r="E64" s="9"/>
      <c r="F64" s="12"/>
      <c r="G64" s="12"/>
      <c r="H64" s="12"/>
      <c r="I64" s="12"/>
      <c r="J64" s="12"/>
      <c r="K64" s="11"/>
      <c r="L64" s="11"/>
      <c r="M64" s="51"/>
      <c r="N64" s="51"/>
    </row>
    <row r="65" spans="1:14" ht="15.75" x14ac:dyDescent="0.3">
      <c r="A65" s="9"/>
      <c r="B65" s="10" t="s">
        <v>15</v>
      </c>
      <c r="C65" s="13">
        <f>+C77+C93</f>
        <v>2771983.25</v>
      </c>
      <c r="D65" s="13">
        <f>+D77+D93+D97</f>
        <v>1295730.78</v>
      </c>
      <c r="E65" s="13">
        <f t="shared" ref="E65:J65" si="6">+E77+E93</f>
        <v>2771983.25</v>
      </c>
      <c r="F65" s="13">
        <f t="shared" si="6"/>
        <v>3338607.88</v>
      </c>
      <c r="G65" s="13">
        <f t="shared" si="6"/>
        <v>2771983.25</v>
      </c>
      <c r="H65" s="13">
        <f t="shared" si="6"/>
        <v>2433144.64</v>
      </c>
      <c r="I65" s="13">
        <f t="shared" si="6"/>
        <v>2771983.25</v>
      </c>
      <c r="J65" s="13">
        <f t="shared" si="6"/>
        <v>4481129.2799999993</v>
      </c>
      <c r="K65" s="13">
        <f>+C65+E65+G65+I65</f>
        <v>11087933</v>
      </c>
      <c r="L65" s="13">
        <f>+D65+F65+H65+J65</f>
        <v>11548612.58</v>
      </c>
      <c r="M65" s="33">
        <f>+K65+K19</f>
        <v>21934330.850000001</v>
      </c>
      <c r="N65" s="33">
        <f>+L65+L19</f>
        <v>12446628.84</v>
      </c>
    </row>
    <row r="66" spans="1:14" x14ac:dyDescent="0.25">
      <c r="A66" s="14">
        <v>111</v>
      </c>
      <c r="B66" s="15" t="s">
        <v>16</v>
      </c>
      <c r="C66" s="16">
        <v>77315.63</v>
      </c>
      <c r="D66" s="16">
        <v>86367.27</v>
      </c>
      <c r="E66" s="16">
        <v>77315.63</v>
      </c>
      <c r="F66" s="16">
        <v>94176.3</v>
      </c>
      <c r="G66" s="16">
        <v>77315.63</v>
      </c>
      <c r="H66" s="16">
        <v>86010.19</v>
      </c>
      <c r="I66" s="186">
        <v>77315.63</v>
      </c>
      <c r="J66" s="16">
        <v>87596.5</v>
      </c>
      <c r="K66" s="16">
        <f>+C66+E66+G66+I66</f>
        <v>309262.52</v>
      </c>
      <c r="L66" s="16">
        <f>+D66+F66+H66+J66</f>
        <v>354150.26</v>
      </c>
      <c r="M66" s="16">
        <f>+K66+K20</f>
        <v>541209.41</v>
      </c>
      <c r="N66" s="16">
        <f>+L66+L20</f>
        <v>504350.31</v>
      </c>
    </row>
    <row r="67" spans="1:14" x14ac:dyDescent="0.25">
      <c r="A67" s="14">
        <v>113</v>
      </c>
      <c r="B67" s="15" t="s">
        <v>17</v>
      </c>
      <c r="C67" s="16">
        <v>10564.58</v>
      </c>
      <c r="D67" s="16">
        <v>11246.38</v>
      </c>
      <c r="E67" s="16">
        <v>10564.58</v>
      </c>
      <c r="F67" s="16">
        <v>11291.9</v>
      </c>
      <c r="G67" s="16">
        <v>10564.58</v>
      </c>
      <c r="H67" s="16">
        <v>11339.74</v>
      </c>
      <c r="I67" s="186">
        <v>10564.58</v>
      </c>
      <c r="J67" s="16">
        <v>11320.21</v>
      </c>
      <c r="K67" s="16">
        <f t="shared" ref="K67:L76" si="7">+C67+E67+G67+I67</f>
        <v>42258.32</v>
      </c>
      <c r="L67" s="16">
        <f t="shared" si="7"/>
        <v>45198.229999999996</v>
      </c>
      <c r="M67" s="16">
        <f t="shared" ref="M67:N76" si="8">+K67+K21</f>
        <v>84516.64</v>
      </c>
      <c r="N67" s="16">
        <f t="shared" si="8"/>
        <v>75932.759999999995</v>
      </c>
    </row>
    <row r="68" spans="1:14" x14ac:dyDescent="0.25">
      <c r="A68" s="14">
        <v>122</v>
      </c>
      <c r="B68" s="15" t="s">
        <v>18</v>
      </c>
      <c r="C68" s="16">
        <v>6085.56</v>
      </c>
      <c r="D68" s="16">
        <v>0</v>
      </c>
      <c r="E68" s="16">
        <v>6085.56</v>
      </c>
      <c r="F68" s="16">
        <v>16633.47</v>
      </c>
      <c r="G68" s="16">
        <v>6085.56</v>
      </c>
      <c r="H68" s="16">
        <v>23433.02</v>
      </c>
      <c r="I68" s="186">
        <v>6085.56</v>
      </c>
      <c r="J68" s="16">
        <v>18680.5</v>
      </c>
      <c r="K68" s="16">
        <f t="shared" si="7"/>
        <v>24342.240000000002</v>
      </c>
      <c r="L68" s="16">
        <f t="shared" si="7"/>
        <v>58746.990000000005</v>
      </c>
      <c r="M68" s="16">
        <f t="shared" si="8"/>
        <v>36513.360000000001</v>
      </c>
      <c r="N68" s="16">
        <f t="shared" si="8"/>
        <v>58746.990000000005</v>
      </c>
    </row>
    <row r="69" spans="1:14" x14ac:dyDescent="0.25">
      <c r="A69" s="14">
        <v>163</v>
      </c>
      <c r="B69" s="15" t="s">
        <v>19</v>
      </c>
      <c r="C69" s="16">
        <v>75924.2</v>
      </c>
      <c r="D69" s="16">
        <v>29608.97</v>
      </c>
      <c r="E69" s="16">
        <v>75924.2</v>
      </c>
      <c r="F69" s="16">
        <v>104241.03</v>
      </c>
      <c r="G69" s="16">
        <v>75924.2</v>
      </c>
      <c r="H69" s="16">
        <v>52753.17</v>
      </c>
      <c r="I69" s="186">
        <v>75924.2</v>
      </c>
      <c r="J69" s="16">
        <v>85711.51</v>
      </c>
      <c r="K69" s="16">
        <f t="shared" si="7"/>
        <v>303696.8</v>
      </c>
      <c r="L69" s="16">
        <f t="shared" si="7"/>
        <v>272314.68</v>
      </c>
      <c r="M69" s="16">
        <f t="shared" si="8"/>
        <v>455545.19999999995</v>
      </c>
      <c r="N69" s="16">
        <f t="shared" si="8"/>
        <v>272314.68</v>
      </c>
    </row>
    <row r="70" spans="1:14" ht="27" x14ac:dyDescent="0.25">
      <c r="A70" s="14">
        <v>168</v>
      </c>
      <c r="B70" s="187" t="s">
        <v>165</v>
      </c>
      <c r="C70" s="16">
        <v>100</v>
      </c>
      <c r="D70" s="16">
        <v>0</v>
      </c>
      <c r="E70" s="16">
        <v>100</v>
      </c>
      <c r="F70" s="16">
        <v>0</v>
      </c>
      <c r="G70" s="16">
        <v>100</v>
      </c>
      <c r="H70" s="16">
        <v>0</v>
      </c>
      <c r="I70" s="186">
        <v>100</v>
      </c>
      <c r="J70" s="16">
        <v>0</v>
      </c>
      <c r="K70" s="16">
        <f>+C70+E70+G70+I70</f>
        <v>400</v>
      </c>
      <c r="L70" s="16">
        <f>+D70+F70+H70+J70</f>
        <v>0</v>
      </c>
      <c r="M70" s="16">
        <f t="shared" si="8"/>
        <v>600</v>
      </c>
      <c r="N70" s="16">
        <f t="shared" si="8"/>
        <v>0</v>
      </c>
    </row>
    <row r="71" spans="1:14" x14ac:dyDescent="0.25">
      <c r="A71" s="14">
        <v>169</v>
      </c>
      <c r="B71" s="15" t="s">
        <v>166</v>
      </c>
      <c r="C71" s="16">
        <v>3526.67</v>
      </c>
      <c r="D71" s="16">
        <v>0</v>
      </c>
      <c r="E71" s="16">
        <v>3526.67</v>
      </c>
      <c r="F71" s="16">
        <v>4850</v>
      </c>
      <c r="G71" s="16">
        <v>3526.67</v>
      </c>
      <c r="H71" s="16">
        <v>8300</v>
      </c>
      <c r="I71" s="186">
        <v>3526.67</v>
      </c>
      <c r="J71" s="16">
        <v>0</v>
      </c>
      <c r="K71" s="16">
        <f t="shared" si="7"/>
        <v>14106.68</v>
      </c>
      <c r="L71" s="16">
        <f t="shared" si="7"/>
        <v>13150</v>
      </c>
      <c r="M71" s="16">
        <f t="shared" si="8"/>
        <v>28213.360000000001</v>
      </c>
      <c r="N71" s="16">
        <f t="shared" si="8"/>
        <v>13150</v>
      </c>
    </row>
    <row r="72" spans="1:14" x14ac:dyDescent="0.25">
      <c r="A72" s="14">
        <v>171</v>
      </c>
      <c r="B72" s="15" t="s">
        <v>167</v>
      </c>
      <c r="C72" s="16">
        <v>3638.33</v>
      </c>
      <c r="D72" s="16">
        <v>1200</v>
      </c>
      <c r="E72" s="16">
        <v>3638.33</v>
      </c>
      <c r="F72" s="16">
        <v>2400</v>
      </c>
      <c r="G72" s="16">
        <v>3638.33</v>
      </c>
      <c r="H72" s="16">
        <v>7400</v>
      </c>
      <c r="I72" s="186">
        <v>3638.33</v>
      </c>
      <c r="J72" s="16">
        <v>1200</v>
      </c>
      <c r="K72" s="16">
        <f t="shared" si="7"/>
        <v>14553.32</v>
      </c>
      <c r="L72" s="16">
        <f t="shared" si="7"/>
        <v>12200</v>
      </c>
      <c r="M72" s="16">
        <f t="shared" si="8"/>
        <v>29106.639999999999</v>
      </c>
      <c r="N72" s="16">
        <f t="shared" si="8"/>
        <v>12200</v>
      </c>
    </row>
    <row r="73" spans="1:14" x14ac:dyDescent="0.25">
      <c r="A73" s="14">
        <v>174</v>
      </c>
      <c r="B73" s="15" t="s">
        <v>20</v>
      </c>
      <c r="C73" s="16">
        <v>7356.33</v>
      </c>
      <c r="D73" s="16">
        <v>3180</v>
      </c>
      <c r="E73" s="16">
        <v>7356.33</v>
      </c>
      <c r="F73" s="16">
        <v>13545</v>
      </c>
      <c r="G73" s="16">
        <v>7356.33</v>
      </c>
      <c r="H73" s="16">
        <v>4530</v>
      </c>
      <c r="I73" s="186">
        <v>7356.33</v>
      </c>
      <c r="J73" s="16">
        <v>3180</v>
      </c>
      <c r="K73" s="16">
        <f t="shared" si="7"/>
        <v>29425.32</v>
      </c>
      <c r="L73" s="16">
        <f t="shared" si="7"/>
        <v>24435</v>
      </c>
      <c r="M73" s="16">
        <f t="shared" si="8"/>
        <v>58850.64</v>
      </c>
      <c r="N73" s="16">
        <f t="shared" si="8"/>
        <v>30795</v>
      </c>
    </row>
    <row r="74" spans="1:14" x14ac:dyDescent="0.25">
      <c r="A74" s="14">
        <v>182</v>
      </c>
      <c r="B74" s="15" t="s">
        <v>21</v>
      </c>
      <c r="C74" s="16">
        <v>317986.83</v>
      </c>
      <c r="D74" s="16">
        <v>287212.34000000003</v>
      </c>
      <c r="E74" s="16">
        <v>317986.83</v>
      </c>
      <c r="F74" s="16">
        <v>391667.16</v>
      </c>
      <c r="G74" s="16">
        <v>317986.83</v>
      </c>
      <c r="H74" s="16">
        <v>285438</v>
      </c>
      <c r="I74" s="186">
        <v>317986.83</v>
      </c>
      <c r="J74" s="16">
        <v>226561</v>
      </c>
      <c r="K74" s="16">
        <f t="shared" si="7"/>
        <v>1271947.32</v>
      </c>
      <c r="L74" s="16">
        <f t="shared" si="7"/>
        <v>1190878.5</v>
      </c>
      <c r="M74" s="16">
        <f t="shared" si="8"/>
        <v>2543894.64</v>
      </c>
      <c r="N74" s="16">
        <f t="shared" si="8"/>
        <v>1323628</v>
      </c>
    </row>
    <row r="75" spans="1:14" x14ac:dyDescent="0.25">
      <c r="A75" s="14">
        <v>197</v>
      </c>
      <c r="B75" s="15" t="s">
        <v>22</v>
      </c>
      <c r="C75" s="16">
        <v>42350</v>
      </c>
      <c r="D75" s="16">
        <v>84000</v>
      </c>
      <c r="E75" s="16">
        <v>42350</v>
      </c>
      <c r="F75" s="16">
        <v>42000</v>
      </c>
      <c r="G75" s="16">
        <v>42350</v>
      </c>
      <c r="H75" s="16">
        <v>42000</v>
      </c>
      <c r="I75" s="186">
        <v>42350</v>
      </c>
      <c r="J75" s="16">
        <v>42000</v>
      </c>
      <c r="K75" s="16">
        <f t="shared" si="7"/>
        <v>169400</v>
      </c>
      <c r="L75" s="16">
        <f t="shared" si="7"/>
        <v>210000</v>
      </c>
      <c r="M75" s="16">
        <f t="shared" si="8"/>
        <v>338800</v>
      </c>
      <c r="N75" s="16">
        <f t="shared" si="8"/>
        <v>294000</v>
      </c>
    </row>
    <row r="76" spans="1:14" ht="15.75" thickBot="1" x14ac:dyDescent="0.3">
      <c r="A76" s="160">
        <v>199</v>
      </c>
      <c r="B76" s="149" t="s">
        <v>23</v>
      </c>
      <c r="C76" s="150">
        <v>67060</v>
      </c>
      <c r="D76" s="150">
        <v>47611.05</v>
      </c>
      <c r="E76" s="150">
        <v>67060</v>
      </c>
      <c r="F76" s="150">
        <v>118481</v>
      </c>
      <c r="G76" s="150">
        <v>67060</v>
      </c>
      <c r="H76" s="150">
        <v>70039</v>
      </c>
      <c r="I76" s="186">
        <v>67060</v>
      </c>
      <c r="J76" s="150">
        <v>51262.3</v>
      </c>
      <c r="K76" s="150">
        <f t="shared" si="7"/>
        <v>268240</v>
      </c>
      <c r="L76" s="150">
        <f t="shared" si="7"/>
        <v>287393.34999999998</v>
      </c>
      <c r="M76" s="150">
        <f t="shared" si="8"/>
        <v>536480</v>
      </c>
      <c r="N76" s="150">
        <f t="shared" si="8"/>
        <v>305844.34999999998</v>
      </c>
    </row>
    <row r="77" spans="1:14" ht="16.5" thickBot="1" x14ac:dyDescent="0.35">
      <c r="A77" s="154"/>
      <c r="B77" s="151" t="s">
        <v>24</v>
      </c>
      <c r="C77" s="152">
        <f t="shared" ref="C77:N77" si="9">SUM(C66:C76)</f>
        <v>611908.13</v>
      </c>
      <c r="D77" s="152">
        <f t="shared" si="9"/>
        <v>550426.01</v>
      </c>
      <c r="E77" s="152">
        <f t="shared" si="9"/>
        <v>611908.13</v>
      </c>
      <c r="F77" s="152">
        <f t="shared" si="9"/>
        <v>799285.86</v>
      </c>
      <c r="G77" s="152">
        <f t="shared" si="9"/>
        <v>611908.13</v>
      </c>
      <c r="H77" s="152">
        <f t="shared" si="9"/>
        <v>591243.12</v>
      </c>
      <c r="I77" s="152">
        <f t="shared" si="9"/>
        <v>611908.13</v>
      </c>
      <c r="J77" s="152">
        <f t="shared" si="9"/>
        <v>527512.02</v>
      </c>
      <c r="K77" s="152">
        <f t="shared" si="9"/>
        <v>2447632.52</v>
      </c>
      <c r="L77" s="188">
        <f t="shared" si="9"/>
        <v>2468467.0100000002</v>
      </c>
      <c r="M77" s="188">
        <f t="shared" si="9"/>
        <v>4653729.8899999997</v>
      </c>
      <c r="N77" s="153">
        <f t="shared" si="9"/>
        <v>2890962.0900000003</v>
      </c>
    </row>
    <row r="78" spans="1:14" ht="15.75" x14ac:dyDescent="0.3">
      <c r="A78" s="161"/>
      <c r="B78" s="19" t="s">
        <v>25</v>
      </c>
      <c r="C78" s="20"/>
      <c r="D78" s="20"/>
      <c r="E78" s="20"/>
      <c r="F78" s="20"/>
      <c r="G78" s="20"/>
      <c r="H78" s="20"/>
      <c r="I78" s="20"/>
      <c r="J78" s="20"/>
      <c r="K78" s="20"/>
      <c r="L78" s="189"/>
      <c r="M78" s="190"/>
      <c r="N78" s="190"/>
    </row>
    <row r="79" spans="1:14" x14ac:dyDescent="0.25">
      <c r="A79" s="14">
        <v>211</v>
      </c>
      <c r="B79" s="15" t="s">
        <v>26</v>
      </c>
      <c r="C79" s="16">
        <v>58165.57</v>
      </c>
      <c r="D79" s="16">
        <v>60286</v>
      </c>
      <c r="E79" s="186">
        <v>58165.57</v>
      </c>
      <c r="F79" s="16">
        <v>48763.25</v>
      </c>
      <c r="G79" s="186">
        <v>58165.57</v>
      </c>
      <c r="H79" s="16">
        <v>61735.5</v>
      </c>
      <c r="I79" s="186">
        <v>58165.57</v>
      </c>
      <c r="J79" s="16">
        <v>36540</v>
      </c>
      <c r="K79" s="16">
        <f>+C79+E79+G79+I79</f>
        <v>232662.28</v>
      </c>
      <c r="L79" s="16">
        <f>+D79+F79+H79+J79</f>
        <v>207324.75</v>
      </c>
      <c r="M79" s="16">
        <f t="shared" ref="M79:N92" si="10">+K79+K33</f>
        <v>465324.56</v>
      </c>
      <c r="N79" s="16">
        <f t="shared" si="10"/>
        <v>310885</v>
      </c>
    </row>
    <row r="80" spans="1:14" x14ac:dyDescent="0.25">
      <c r="A80" s="14">
        <v>232</v>
      </c>
      <c r="B80" s="15" t="s">
        <v>27</v>
      </c>
      <c r="C80" s="16">
        <v>12500</v>
      </c>
      <c r="D80" s="16">
        <v>0</v>
      </c>
      <c r="E80" s="186">
        <v>12500</v>
      </c>
      <c r="F80" s="16">
        <v>0</v>
      </c>
      <c r="G80" s="186">
        <v>12500</v>
      </c>
      <c r="H80" s="16">
        <v>0</v>
      </c>
      <c r="I80" s="186">
        <v>12500</v>
      </c>
      <c r="J80" s="16">
        <v>0</v>
      </c>
      <c r="K80" s="16">
        <f t="shared" ref="K80:L92" si="11">+C80+E80+G80+I80</f>
        <v>50000</v>
      </c>
      <c r="L80" s="16">
        <f t="shared" si="11"/>
        <v>0</v>
      </c>
      <c r="M80" s="16">
        <f t="shared" si="10"/>
        <v>100000</v>
      </c>
      <c r="N80" s="16">
        <f t="shared" si="10"/>
        <v>0</v>
      </c>
    </row>
    <row r="81" spans="1:14" x14ac:dyDescent="0.25">
      <c r="A81" s="14">
        <v>261</v>
      </c>
      <c r="B81" s="15" t="s">
        <v>28</v>
      </c>
      <c r="C81" s="16">
        <v>82888.02</v>
      </c>
      <c r="D81" s="16">
        <v>70520.36</v>
      </c>
      <c r="E81" s="186">
        <v>82888.02</v>
      </c>
      <c r="F81" s="16">
        <v>113332.23</v>
      </c>
      <c r="G81" s="186">
        <v>82888.02</v>
      </c>
      <c r="H81" s="16">
        <v>76741.63</v>
      </c>
      <c r="I81" s="186">
        <v>82888.02</v>
      </c>
      <c r="J81" s="16">
        <v>58281.54</v>
      </c>
      <c r="K81" s="16">
        <f t="shared" si="11"/>
        <v>331552.08</v>
      </c>
      <c r="L81" s="16">
        <f t="shared" si="11"/>
        <v>318875.76</v>
      </c>
      <c r="M81" s="16">
        <f t="shared" si="10"/>
        <v>663104.16</v>
      </c>
      <c r="N81" s="16">
        <f t="shared" si="10"/>
        <v>380560.83</v>
      </c>
    </row>
    <row r="82" spans="1:14" x14ac:dyDescent="0.25">
      <c r="A82" s="14">
        <v>262</v>
      </c>
      <c r="B82" s="15" t="s">
        <v>29</v>
      </c>
      <c r="C82" s="16">
        <v>666.67</v>
      </c>
      <c r="D82" s="16">
        <v>0</v>
      </c>
      <c r="E82" s="186">
        <v>666.67</v>
      </c>
      <c r="F82" s="16">
        <v>0</v>
      </c>
      <c r="G82" s="186">
        <v>666.67</v>
      </c>
      <c r="H82" s="16">
        <v>0</v>
      </c>
      <c r="I82" s="186">
        <v>666.67</v>
      </c>
      <c r="J82" s="16">
        <v>0</v>
      </c>
      <c r="K82" s="16">
        <f t="shared" si="11"/>
        <v>2666.68</v>
      </c>
      <c r="L82" s="16">
        <f t="shared" si="11"/>
        <v>0</v>
      </c>
      <c r="M82" s="16">
        <f t="shared" si="10"/>
        <v>5333.36</v>
      </c>
      <c r="N82" s="16">
        <f t="shared" si="10"/>
        <v>0</v>
      </c>
    </row>
    <row r="83" spans="1:14" x14ac:dyDescent="0.25">
      <c r="A83" s="14">
        <v>266</v>
      </c>
      <c r="B83" s="15" t="s">
        <v>30</v>
      </c>
      <c r="C83" s="16">
        <v>381939.32</v>
      </c>
      <c r="D83" s="16">
        <v>319595.33</v>
      </c>
      <c r="E83" s="186">
        <v>381939.32</v>
      </c>
      <c r="F83" s="16">
        <v>554062.46</v>
      </c>
      <c r="G83" s="186">
        <v>381939.32</v>
      </c>
      <c r="H83" s="16">
        <v>554408.41</v>
      </c>
      <c r="I83" s="186">
        <v>381939.32</v>
      </c>
      <c r="J83" s="16">
        <v>487437.1</v>
      </c>
      <c r="K83" s="16">
        <f t="shared" si="11"/>
        <v>1527757.28</v>
      </c>
      <c r="L83" s="16">
        <f t="shared" si="11"/>
        <v>1915503.3000000003</v>
      </c>
      <c r="M83" s="16">
        <f t="shared" si="10"/>
        <v>3055514.56</v>
      </c>
      <c r="N83" s="16">
        <f t="shared" si="10"/>
        <v>2110059.3000000003</v>
      </c>
    </row>
    <row r="84" spans="1:14" x14ac:dyDescent="0.25">
      <c r="A84" s="14">
        <v>267</v>
      </c>
      <c r="B84" s="15" t="s">
        <v>31</v>
      </c>
      <c r="C84" s="16">
        <v>750</v>
      </c>
      <c r="D84" s="16">
        <v>0</v>
      </c>
      <c r="E84" s="186">
        <v>750</v>
      </c>
      <c r="F84" s="16">
        <v>0</v>
      </c>
      <c r="G84" s="186">
        <v>750</v>
      </c>
      <c r="H84" s="16">
        <v>1798.5</v>
      </c>
      <c r="I84" s="186">
        <v>750</v>
      </c>
      <c r="J84" s="16">
        <v>0</v>
      </c>
      <c r="K84" s="16">
        <f t="shared" si="11"/>
        <v>3000</v>
      </c>
      <c r="L84" s="16">
        <f t="shared" si="11"/>
        <v>1798.5</v>
      </c>
      <c r="M84" s="16">
        <f t="shared" si="10"/>
        <v>6000</v>
      </c>
      <c r="N84" s="16">
        <f t="shared" si="10"/>
        <v>1798.5</v>
      </c>
    </row>
    <row r="85" spans="1:14" x14ac:dyDescent="0.25">
      <c r="A85" s="14">
        <v>268</v>
      </c>
      <c r="B85" s="15" t="s">
        <v>32</v>
      </c>
      <c r="C85" s="16">
        <v>11811.29</v>
      </c>
      <c r="D85" s="16">
        <v>0</v>
      </c>
      <c r="E85" s="186">
        <v>11811.29</v>
      </c>
      <c r="F85" s="16">
        <v>47270.98</v>
      </c>
      <c r="G85" s="186">
        <v>11811.29</v>
      </c>
      <c r="H85" s="16">
        <v>21978</v>
      </c>
      <c r="I85" s="186">
        <v>11811.29</v>
      </c>
      <c r="J85" s="16">
        <v>7820</v>
      </c>
      <c r="K85" s="16">
        <f t="shared" si="11"/>
        <v>47245.16</v>
      </c>
      <c r="L85" s="16">
        <f t="shared" si="11"/>
        <v>77068.98000000001</v>
      </c>
      <c r="M85" s="16">
        <f t="shared" si="10"/>
        <v>94490.32</v>
      </c>
      <c r="N85" s="16">
        <f t="shared" si="10"/>
        <v>77068.98000000001</v>
      </c>
    </row>
    <row r="86" spans="1:14" x14ac:dyDescent="0.25">
      <c r="A86" s="14">
        <v>269</v>
      </c>
      <c r="B86" s="15" t="s">
        <v>33</v>
      </c>
      <c r="C86" s="16">
        <v>833.33</v>
      </c>
      <c r="D86" s="16">
        <v>0</v>
      </c>
      <c r="E86" s="186">
        <v>833.33</v>
      </c>
      <c r="F86" s="16">
        <v>0</v>
      </c>
      <c r="G86" s="186">
        <v>833.33</v>
      </c>
      <c r="H86" s="16">
        <v>0</v>
      </c>
      <c r="I86" s="186">
        <v>833.33</v>
      </c>
      <c r="J86" s="16">
        <v>0</v>
      </c>
      <c r="K86" s="16">
        <f t="shared" si="11"/>
        <v>3333.32</v>
      </c>
      <c r="L86" s="16">
        <f t="shared" si="11"/>
        <v>0</v>
      </c>
      <c r="M86" s="16">
        <f t="shared" si="10"/>
        <v>6666.64</v>
      </c>
      <c r="N86" s="16">
        <f t="shared" si="10"/>
        <v>0</v>
      </c>
    </row>
    <row r="87" spans="1:14" x14ac:dyDescent="0.25">
      <c r="A87" s="14">
        <v>289</v>
      </c>
      <c r="B87" s="15" t="s">
        <v>34</v>
      </c>
      <c r="C87" s="16">
        <v>574.88</v>
      </c>
      <c r="D87" s="16">
        <v>6592.5</v>
      </c>
      <c r="E87" s="186">
        <v>574.88</v>
      </c>
      <c r="F87" s="16">
        <v>0</v>
      </c>
      <c r="G87" s="186">
        <v>574.88</v>
      </c>
      <c r="H87" s="16">
        <v>0</v>
      </c>
      <c r="I87" s="186">
        <v>574.88</v>
      </c>
      <c r="J87" s="16">
        <v>0</v>
      </c>
      <c r="K87" s="16">
        <f t="shared" si="11"/>
        <v>2299.52</v>
      </c>
      <c r="L87" s="16">
        <f t="shared" si="11"/>
        <v>6592.5</v>
      </c>
      <c r="M87" s="16">
        <f t="shared" si="10"/>
        <v>4599.04</v>
      </c>
      <c r="N87" s="16">
        <f t="shared" si="10"/>
        <v>6592.5</v>
      </c>
    </row>
    <row r="88" spans="1:14" x14ac:dyDescent="0.25">
      <c r="A88" s="14">
        <v>292</v>
      </c>
      <c r="B88" s="15" t="s">
        <v>35</v>
      </c>
      <c r="C88" s="16">
        <v>7014.93</v>
      </c>
      <c r="D88" s="16">
        <v>5886</v>
      </c>
      <c r="E88" s="186">
        <v>7014.93</v>
      </c>
      <c r="F88" s="16">
        <v>69850.45</v>
      </c>
      <c r="G88" s="186">
        <v>7014.93</v>
      </c>
      <c r="H88" s="16">
        <v>7734.24</v>
      </c>
      <c r="I88" s="186">
        <v>7014.93</v>
      </c>
      <c r="J88" s="16">
        <v>0</v>
      </c>
      <c r="K88" s="16">
        <f t="shared" si="11"/>
        <v>28059.72</v>
      </c>
      <c r="L88" s="16">
        <f t="shared" si="11"/>
        <v>83470.69</v>
      </c>
      <c r="M88" s="16">
        <f t="shared" si="10"/>
        <v>56119.44</v>
      </c>
      <c r="N88" s="16">
        <f t="shared" si="10"/>
        <v>83470.69</v>
      </c>
    </row>
    <row r="89" spans="1:14" x14ac:dyDescent="0.25">
      <c r="A89" s="14">
        <v>295</v>
      </c>
      <c r="B89" s="15" t="s">
        <v>36</v>
      </c>
      <c r="C89" s="16">
        <v>1548540.06</v>
      </c>
      <c r="D89" s="16">
        <v>230759.8</v>
      </c>
      <c r="E89" s="186">
        <v>1548540.06</v>
      </c>
      <c r="F89" s="16">
        <v>1697231.04</v>
      </c>
      <c r="G89" s="186">
        <v>1548540.06</v>
      </c>
      <c r="H89" s="16">
        <v>1069438.94</v>
      </c>
      <c r="I89" s="186">
        <v>1548540.06</v>
      </c>
      <c r="J89" s="16">
        <v>3237195.44</v>
      </c>
      <c r="K89" s="16">
        <f t="shared" si="11"/>
        <v>6194160.2400000002</v>
      </c>
      <c r="L89" s="16">
        <f t="shared" si="11"/>
        <v>6234625.2200000007</v>
      </c>
      <c r="M89" s="16">
        <f t="shared" si="10"/>
        <v>12388320.48</v>
      </c>
      <c r="N89" s="16">
        <f t="shared" si="10"/>
        <v>6343002.2200000007</v>
      </c>
    </row>
    <row r="90" spans="1:14" x14ac:dyDescent="0.25">
      <c r="A90" s="14">
        <v>297</v>
      </c>
      <c r="B90" s="15" t="s">
        <v>37</v>
      </c>
      <c r="C90" s="16">
        <v>1591.07</v>
      </c>
      <c r="D90" s="16">
        <v>8599.25</v>
      </c>
      <c r="E90" s="186">
        <v>1591.07</v>
      </c>
      <c r="F90" s="16">
        <v>0</v>
      </c>
      <c r="G90" s="186">
        <v>1591.07</v>
      </c>
      <c r="H90" s="16">
        <v>9483.2999999999993</v>
      </c>
      <c r="I90" s="186">
        <v>1591.07</v>
      </c>
      <c r="J90" s="16">
        <v>0</v>
      </c>
      <c r="K90" s="16">
        <f t="shared" si="11"/>
        <v>6364.28</v>
      </c>
      <c r="L90" s="16">
        <f t="shared" si="11"/>
        <v>18082.55</v>
      </c>
      <c r="M90" s="16">
        <f t="shared" si="10"/>
        <v>12728.56</v>
      </c>
      <c r="N90" s="16">
        <f t="shared" si="10"/>
        <v>18082.55</v>
      </c>
    </row>
    <row r="91" spans="1:14" x14ac:dyDescent="0.25">
      <c r="A91" s="14">
        <v>298</v>
      </c>
      <c r="B91" s="15" t="s">
        <v>38</v>
      </c>
      <c r="C91" s="16">
        <v>33758.15</v>
      </c>
      <c r="D91" s="16">
        <v>28800.53</v>
      </c>
      <c r="E91" s="186">
        <v>33758.15</v>
      </c>
      <c r="F91" s="16">
        <v>8811.61</v>
      </c>
      <c r="G91" s="186">
        <v>33758.15</v>
      </c>
      <c r="H91" s="16">
        <v>29145</v>
      </c>
      <c r="I91" s="186">
        <v>33758.15</v>
      </c>
      <c r="J91" s="16">
        <v>101482.57</v>
      </c>
      <c r="K91" s="16">
        <f t="shared" si="11"/>
        <v>135032.6</v>
      </c>
      <c r="L91" s="16">
        <f t="shared" si="11"/>
        <v>168239.71000000002</v>
      </c>
      <c r="M91" s="16">
        <f t="shared" si="10"/>
        <v>270065.2</v>
      </c>
      <c r="N91" s="16">
        <f t="shared" si="10"/>
        <v>175582.57</v>
      </c>
    </row>
    <row r="92" spans="1:14" ht="15.75" thickBot="1" x14ac:dyDescent="0.3">
      <c r="A92" s="160">
        <v>299</v>
      </c>
      <c r="B92" s="149" t="s">
        <v>39</v>
      </c>
      <c r="C92" s="16">
        <v>19041.830000000002</v>
      </c>
      <c r="D92" s="150">
        <v>14265</v>
      </c>
      <c r="E92" s="191">
        <v>19041.830000000002</v>
      </c>
      <c r="F92" s="150">
        <v>0</v>
      </c>
      <c r="G92" s="191">
        <v>19041.830000000002</v>
      </c>
      <c r="H92" s="150">
        <v>9438</v>
      </c>
      <c r="I92" s="186">
        <v>19041.830000000002</v>
      </c>
      <c r="J92" s="150">
        <v>24860.61</v>
      </c>
      <c r="K92" s="150">
        <f t="shared" si="11"/>
        <v>76167.320000000007</v>
      </c>
      <c r="L92" s="150">
        <f t="shared" si="11"/>
        <v>48563.61</v>
      </c>
      <c r="M92" s="150">
        <f t="shared" si="10"/>
        <v>152334.64000000001</v>
      </c>
      <c r="N92" s="150">
        <f t="shared" si="10"/>
        <v>48563.61</v>
      </c>
    </row>
    <row r="93" spans="1:14" ht="16.5" thickBot="1" x14ac:dyDescent="0.35">
      <c r="A93" s="154"/>
      <c r="B93" s="151" t="s">
        <v>40</v>
      </c>
      <c r="C93" s="152">
        <f t="shared" ref="C93:N93" si="12">SUM(C79:C92)</f>
        <v>2160075.12</v>
      </c>
      <c r="D93" s="152">
        <f t="shared" si="12"/>
        <v>745304.77</v>
      </c>
      <c r="E93" s="152">
        <f t="shared" si="12"/>
        <v>2160075.12</v>
      </c>
      <c r="F93" s="152">
        <f t="shared" si="12"/>
        <v>2539322.02</v>
      </c>
      <c r="G93" s="152">
        <f t="shared" si="12"/>
        <v>2160075.12</v>
      </c>
      <c r="H93" s="152">
        <f t="shared" si="12"/>
        <v>1841901.52</v>
      </c>
      <c r="I93" s="152">
        <f t="shared" si="12"/>
        <v>2160075.12</v>
      </c>
      <c r="J93" s="152">
        <f t="shared" si="12"/>
        <v>3953617.26</v>
      </c>
      <c r="K93" s="152">
        <f t="shared" si="12"/>
        <v>8640300.4800000004</v>
      </c>
      <c r="L93" s="188">
        <f t="shared" si="12"/>
        <v>9080145.5700000022</v>
      </c>
      <c r="M93" s="188">
        <f t="shared" si="12"/>
        <v>17280600.960000001</v>
      </c>
      <c r="N93" s="153">
        <f t="shared" si="12"/>
        <v>9555666.7500000019</v>
      </c>
    </row>
    <row r="94" spans="1:14" ht="16.5" hidden="1" thickBot="1" x14ac:dyDescent="0.35">
      <c r="A94" s="156"/>
      <c r="B94" s="151" t="s">
        <v>41</v>
      </c>
      <c r="C94" s="23"/>
      <c r="D94" s="23"/>
      <c r="E94" s="23"/>
      <c r="F94" s="23"/>
      <c r="G94" s="23"/>
      <c r="H94" s="23"/>
      <c r="I94" s="23"/>
      <c r="J94" s="23"/>
      <c r="K94" s="23"/>
      <c r="L94" s="192"/>
      <c r="M94" s="193"/>
      <c r="N94" s="194"/>
    </row>
    <row r="95" spans="1:14" hidden="1" x14ac:dyDescent="0.25">
      <c r="A95" s="36"/>
      <c r="B95" s="24" t="s">
        <v>42</v>
      </c>
      <c r="C95" s="16"/>
      <c r="D95" s="16"/>
      <c r="E95" s="16"/>
      <c r="F95" s="16"/>
      <c r="G95" s="16"/>
      <c r="H95" s="22"/>
      <c r="I95" s="16"/>
      <c r="J95" s="16"/>
      <c r="K95" s="16">
        <f>+C95+E95+G95+I95</f>
        <v>0</v>
      </c>
      <c r="L95" s="195">
        <f>+D95+F95+H95+J95</f>
        <v>0</v>
      </c>
      <c r="M95" s="51"/>
      <c r="N95" s="51"/>
    </row>
    <row r="96" spans="1:14" hidden="1" x14ac:dyDescent="0.25">
      <c r="A96" s="22"/>
      <c r="B96" s="24" t="s">
        <v>43</v>
      </c>
      <c r="C96" s="16"/>
      <c r="D96" s="16"/>
      <c r="E96" s="16"/>
      <c r="F96" s="16"/>
      <c r="G96" s="16"/>
      <c r="H96" s="16"/>
      <c r="I96" s="16"/>
      <c r="J96" s="16"/>
      <c r="K96" s="16">
        <f>+C96+E96+G96+I96</f>
        <v>0</v>
      </c>
      <c r="L96" s="195">
        <f>+D96+F96+H96+J96</f>
        <v>0</v>
      </c>
      <c r="M96" s="51"/>
      <c r="N96" s="51"/>
    </row>
    <row r="97" spans="1:14" ht="15.75" hidden="1" x14ac:dyDescent="0.3">
      <c r="A97" s="22"/>
      <c r="B97" s="25" t="s">
        <v>44</v>
      </c>
      <c r="C97" s="26">
        <f t="shared" ref="C97:L97" si="13">SUM(C95:C96)</f>
        <v>0</v>
      </c>
      <c r="D97" s="26">
        <f t="shared" si="13"/>
        <v>0</v>
      </c>
      <c r="E97" s="26">
        <f t="shared" si="13"/>
        <v>0</v>
      </c>
      <c r="F97" s="26">
        <f t="shared" si="13"/>
        <v>0</v>
      </c>
      <c r="G97" s="26">
        <f t="shared" si="13"/>
        <v>0</v>
      </c>
      <c r="H97" s="26">
        <f t="shared" si="13"/>
        <v>0</v>
      </c>
      <c r="I97" s="26">
        <f t="shared" si="13"/>
        <v>0</v>
      </c>
      <c r="J97" s="26">
        <f t="shared" si="13"/>
        <v>0</v>
      </c>
      <c r="K97" s="26">
        <f t="shared" si="13"/>
        <v>0</v>
      </c>
      <c r="L97" s="196">
        <f t="shared" si="13"/>
        <v>0</v>
      </c>
      <c r="M97" s="51"/>
      <c r="N97" s="51"/>
    </row>
    <row r="98" spans="1:14" x14ac:dyDescent="0.25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</row>
    <row r="99" spans="1:14" x14ac:dyDescent="0.2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</row>
    <row r="100" spans="1:14" x14ac:dyDescent="0.25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</row>
    <row r="101" spans="1:14" x14ac:dyDescent="0.25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</row>
    <row r="102" spans="1:14" x14ac:dyDescent="0.25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</row>
    <row r="103" spans="1:14" x14ac:dyDescent="0.25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</row>
    <row r="104" spans="1:14" x14ac:dyDescent="0.25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</row>
    <row r="105" spans="1:14" x14ac:dyDescent="0.25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</row>
    <row r="106" spans="1:14" x14ac:dyDescent="0.25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</row>
    <row r="107" spans="1:14" x14ac:dyDescent="0.25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</row>
    <row r="108" spans="1:14" x14ac:dyDescent="0.25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</row>
    <row r="109" spans="1:14" x14ac:dyDescent="0.25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</row>
    <row r="110" spans="1:14" x14ac:dyDescent="0.25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</row>
    <row r="111" spans="1:14" x14ac:dyDescent="0.25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</row>
    <row r="112" spans="1:14" x14ac:dyDescent="0.25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</row>
    <row r="113" spans="1:14" x14ac:dyDescent="0.25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</row>
    <row r="114" spans="1:14" x14ac:dyDescent="0.25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</row>
    <row r="115" spans="1:14" x14ac:dyDescent="0.2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</row>
    <row r="116" spans="1:14" x14ac:dyDescent="0.25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</row>
    <row r="117" spans="1:14" x14ac:dyDescent="0.25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</row>
    <row r="118" spans="1:14" x14ac:dyDescent="0.25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</row>
    <row r="119" spans="1:14" ht="16.5" thickBot="1" x14ac:dyDescent="0.3">
      <c r="A119" s="356" t="s">
        <v>170</v>
      </c>
      <c r="B119" s="356"/>
      <c r="C119" s="356"/>
      <c r="D119" s="356"/>
      <c r="E119" s="356"/>
      <c r="F119" s="356"/>
      <c r="G119" s="356"/>
      <c r="H119" s="356"/>
      <c r="I119" s="356"/>
      <c r="J119" s="356"/>
      <c r="K119" s="356"/>
      <c r="L119" s="356"/>
    </row>
    <row r="120" spans="1:14" ht="16.5" thickBot="1" x14ac:dyDescent="0.35">
      <c r="A120" s="28" t="s">
        <v>5</v>
      </c>
      <c r="B120" s="29" t="s">
        <v>6</v>
      </c>
      <c r="C120" s="357" t="s">
        <v>51</v>
      </c>
      <c r="D120" s="358"/>
      <c r="E120" s="357" t="s">
        <v>52</v>
      </c>
      <c r="F120" s="359"/>
      <c r="G120" s="357" t="s">
        <v>53</v>
      </c>
      <c r="H120" s="358"/>
      <c r="I120" s="357" t="s">
        <v>54</v>
      </c>
      <c r="J120" s="358"/>
      <c r="K120" s="360" t="s">
        <v>11</v>
      </c>
      <c r="L120" s="361"/>
      <c r="M120" s="350" t="s">
        <v>169</v>
      </c>
      <c r="N120" s="351"/>
    </row>
    <row r="121" spans="1:14" ht="15.75" x14ac:dyDescent="0.3">
      <c r="A121" s="30"/>
      <c r="B121" s="10"/>
      <c r="C121" s="31" t="s">
        <v>12</v>
      </c>
      <c r="D121" s="31" t="s">
        <v>13</v>
      </c>
      <c r="E121" s="31" t="s">
        <v>12</v>
      </c>
      <c r="F121" s="31" t="s">
        <v>13</v>
      </c>
      <c r="G121" s="31" t="s">
        <v>12</v>
      </c>
      <c r="H121" s="31" t="s">
        <v>13</v>
      </c>
      <c r="I121" s="31" t="s">
        <v>12</v>
      </c>
      <c r="J121" s="31" t="s">
        <v>13</v>
      </c>
      <c r="K121" s="31" t="s">
        <v>12</v>
      </c>
      <c r="L121" s="31" t="s">
        <v>13</v>
      </c>
      <c r="M121" s="157" t="s">
        <v>12</v>
      </c>
      <c r="N121" s="157" t="s">
        <v>13</v>
      </c>
    </row>
    <row r="122" spans="1:14" ht="15.75" x14ac:dyDescent="0.3">
      <c r="A122" s="159" t="s">
        <v>141</v>
      </c>
      <c r="B122" s="10" t="s">
        <v>14</v>
      </c>
      <c r="C122" s="13">
        <v>2414811.33</v>
      </c>
      <c r="D122" s="13">
        <v>2400886.29</v>
      </c>
      <c r="E122" s="13"/>
      <c r="F122" s="13"/>
      <c r="G122" s="13"/>
      <c r="H122" s="13"/>
      <c r="I122" s="13"/>
      <c r="J122" s="13"/>
      <c r="K122" s="13">
        <f>+C122+E122+G122+I122</f>
        <v>2414811.33</v>
      </c>
      <c r="L122" s="13">
        <f>+D122+F122+H122+J122</f>
        <v>2400886.29</v>
      </c>
      <c r="M122" s="51"/>
      <c r="N122" s="51"/>
    </row>
    <row r="123" spans="1:14" ht="15.75" x14ac:dyDescent="0.3">
      <c r="A123" s="9"/>
      <c r="B123" s="10"/>
      <c r="C123" s="12"/>
      <c r="D123" s="11"/>
      <c r="E123" s="12"/>
      <c r="F123" s="12"/>
      <c r="G123" s="12"/>
      <c r="H123" s="12"/>
      <c r="I123" s="12"/>
      <c r="J123" s="12"/>
      <c r="K123" s="11"/>
      <c r="L123" s="11"/>
      <c r="M123" s="51"/>
      <c r="N123" s="51"/>
    </row>
    <row r="124" spans="1:14" ht="15.75" x14ac:dyDescent="0.3">
      <c r="A124" s="9"/>
      <c r="B124" s="10" t="s">
        <v>15</v>
      </c>
      <c r="C124" s="13">
        <f t="shared" ref="C124:J124" si="14">+C136+C152</f>
        <v>2606983.33</v>
      </c>
      <c r="D124" s="13">
        <f t="shared" si="14"/>
        <v>2328043.8499999996</v>
      </c>
      <c r="E124" s="13">
        <f t="shared" si="14"/>
        <v>0</v>
      </c>
      <c r="F124" s="13">
        <f t="shared" si="14"/>
        <v>0</v>
      </c>
      <c r="G124" s="13">
        <f t="shared" si="14"/>
        <v>0</v>
      </c>
      <c r="H124" s="13">
        <f t="shared" si="14"/>
        <v>0</v>
      </c>
      <c r="I124" s="13">
        <f t="shared" si="14"/>
        <v>0</v>
      </c>
      <c r="J124" s="13">
        <f t="shared" si="14"/>
        <v>0</v>
      </c>
      <c r="K124" s="13">
        <f>+C124+E124+G124+I124</f>
        <v>2606983.33</v>
      </c>
      <c r="L124" s="13">
        <f>+D124+F124+H124+J124</f>
        <v>2328043.8499999996</v>
      </c>
      <c r="M124" s="51"/>
      <c r="N124" s="51"/>
    </row>
    <row r="125" spans="1:14" x14ac:dyDescent="0.25">
      <c r="A125" s="14">
        <v>111</v>
      </c>
      <c r="B125" s="15" t="s">
        <v>16</v>
      </c>
      <c r="C125" s="16">
        <v>93171.61</v>
      </c>
      <c r="D125" s="16">
        <v>193484.29</v>
      </c>
      <c r="E125" s="16"/>
      <c r="F125" s="16"/>
      <c r="G125" s="16"/>
      <c r="H125" s="16"/>
      <c r="I125" s="16"/>
      <c r="J125" s="16"/>
      <c r="K125" s="16">
        <f>+C125+E125+G125+I125</f>
        <v>93171.61</v>
      </c>
      <c r="L125" s="16">
        <f>+D125+F125+H125+J125</f>
        <v>193484.29</v>
      </c>
      <c r="M125" s="51"/>
      <c r="N125" s="51"/>
    </row>
    <row r="126" spans="1:14" x14ac:dyDescent="0.25">
      <c r="A126" s="14">
        <v>113</v>
      </c>
      <c r="B126" s="15" t="s">
        <v>17</v>
      </c>
      <c r="C126" s="16">
        <v>9831.16</v>
      </c>
      <c r="D126" s="16">
        <v>11339.3</v>
      </c>
      <c r="E126" s="16"/>
      <c r="F126" s="16"/>
      <c r="G126" s="16"/>
      <c r="H126" s="16"/>
      <c r="I126" s="16"/>
      <c r="J126" s="16"/>
      <c r="K126" s="16">
        <f t="shared" ref="K126:L135" si="15">+C126+E126+G126+I126</f>
        <v>9831.16</v>
      </c>
      <c r="L126" s="16">
        <f t="shared" si="15"/>
        <v>11339.3</v>
      </c>
      <c r="M126" s="51"/>
      <c r="N126" s="51"/>
    </row>
    <row r="127" spans="1:14" x14ac:dyDescent="0.25">
      <c r="A127" s="14">
        <v>122</v>
      </c>
      <c r="B127" s="15" t="s">
        <v>18</v>
      </c>
      <c r="C127" s="16">
        <v>6085.56</v>
      </c>
      <c r="D127" s="16">
        <v>0</v>
      </c>
      <c r="E127" s="16"/>
      <c r="F127" s="16"/>
      <c r="G127" s="16"/>
      <c r="H127" s="16"/>
      <c r="I127" s="16"/>
      <c r="J127" s="16"/>
      <c r="K127" s="16">
        <f t="shared" si="15"/>
        <v>6085.56</v>
      </c>
      <c r="L127" s="16">
        <f t="shared" si="15"/>
        <v>0</v>
      </c>
      <c r="M127" s="51"/>
      <c r="N127" s="51"/>
    </row>
    <row r="128" spans="1:14" x14ac:dyDescent="0.25">
      <c r="A128" s="14">
        <v>163</v>
      </c>
      <c r="B128" s="15" t="s">
        <v>19</v>
      </c>
      <c r="C128" s="16">
        <v>75924.2</v>
      </c>
      <c r="D128" s="16">
        <v>77012</v>
      </c>
      <c r="E128" s="37"/>
      <c r="F128" s="16"/>
      <c r="G128" s="37"/>
      <c r="H128" s="16"/>
      <c r="I128" s="16"/>
      <c r="J128" s="16"/>
      <c r="K128" s="16">
        <f t="shared" si="15"/>
        <v>75924.2</v>
      </c>
      <c r="L128" s="16">
        <f t="shared" si="15"/>
        <v>77012</v>
      </c>
      <c r="M128" s="51"/>
      <c r="N128" s="51"/>
    </row>
    <row r="129" spans="1:14" ht="27" x14ac:dyDescent="0.25">
      <c r="A129" s="14">
        <v>168</v>
      </c>
      <c r="B129" s="187" t="s">
        <v>165</v>
      </c>
      <c r="C129" s="16">
        <v>100</v>
      </c>
      <c r="D129" s="16">
        <v>0</v>
      </c>
      <c r="E129" s="16"/>
      <c r="F129" s="16"/>
      <c r="G129" s="16"/>
      <c r="H129" s="16"/>
      <c r="I129" s="16"/>
      <c r="J129" s="16"/>
      <c r="K129" s="16">
        <f>+C129+E129+G129+I129</f>
        <v>100</v>
      </c>
      <c r="L129" s="16">
        <f>+D129+F129+H129+J129</f>
        <v>0</v>
      </c>
      <c r="M129" s="51"/>
      <c r="N129" s="51"/>
    </row>
    <row r="130" spans="1:14" x14ac:dyDescent="0.25">
      <c r="A130" s="14">
        <v>169</v>
      </c>
      <c r="B130" s="15" t="s">
        <v>166</v>
      </c>
      <c r="C130" s="16">
        <v>3526.66</v>
      </c>
      <c r="D130" s="16">
        <v>0</v>
      </c>
      <c r="E130" s="16"/>
      <c r="F130" s="16"/>
      <c r="G130" s="16"/>
      <c r="H130" s="16"/>
      <c r="I130" s="16"/>
      <c r="J130" s="16"/>
      <c r="K130" s="16">
        <f t="shared" si="15"/>
        <v>3526.66</v>
      </c>
      <c r="L130" s="16">
        <f t="shared" si="15"/>
        <v>0</v>
      </c>
      <c r="M130" s="51"/>
      <c r="N130" s="51"/>
    </row>
    <row r="131" spans="1:14" x14ac:dyDescent="0.25">
      <c r="A131" s="14">
        <v>171</v>
      </c>
      <c r="B131" s="15" t="s">
        <v>167</v>
      </c>
      <c r="C131" s="16">
        <v>3638.34</v>
      </c>
      <c r="D131" s="16">
        <v>9390</v>
      </c>
      <c r="E131" s="16"/>
      <c r="F131" s="16"/>
      <c r="G131" s="16"/>
      <c r="H131" s="16"/>
      <c r="I131" s="16"/>
      <c r="J131" s="16"/>
      <c r="K131" s="16">
        <f t="shared" si="15"/>
        <v>3638.34</v>
      </c>
      <c r="L131" s="16">
        <f t="shared" si="15"/>
        <v>9390</v>
      </c>
      <c r="M131" s="51"/>
      <c r="N131" s="51"/>
    </row>
    <row r="132" spans="1:14" x14ac:dyDescent="0.25">
      <c r="A132" s="14">
        <v>174</v>
      </c>
      <c r="B132" s="15" t="s">
        <v>20</v>
      </c>
      <c r="C132" s="16">
        <v>7356.34</v>
      </c>
      <c r="D132" s="16">
        <v>4530</v>
      </c>
      <c r="E132" s="16"/>
      <c r="F132" s="16"/>
      <c r="G132" s="16"/>
      <c r="H132" s="16"/>
      <c r="I132" s="16"/>
      <c r="J132" s="16"/>
      <c r="K132" s="16">
        <f t="shared" si="15"/>
        <v>7356.34</v>
      </c>
      <c r="L132" s="16">
        <f t="shared" si="15"/>
        <v>4530</v>
      </c>
      <c r="M132" s="51"/>
      <c r="N132" s="51"/>
    </row>
    <row r="133" spans="1:14" x14ac:dyDescent="0.25">
      <c r="A133" s="14">
        <v>182</v>
      </c>
      <c r="B133" s="15" t="s">
        <v>21</v>
      </c>
      <c r="C133" s="16">
        <v>77031.34</v>
      </c>
      <c r="D133" s="16">
        <v>288204</v>
      </c>
      <c r="E133" s="16"/>
      <c r="F133" s="16"/>
      <c r="G133" s="16"/>
      <c r="H133" s="16"/>
      <c r="I133" s="16"/>
      <c r="J133" s="16"/>
      <c r="K133" s="16">
        <f t="shared" si="15"/>
        <v>77031.34</v>
      </c>
      <c r="L133" s="16">
        <f t="shared" si="15"/>
        <v>288204</v>
      </c>
      <c r="M133" s="51"/>
      <c r="N133" s="51"/>
    </row>
    <row r="134" spans="1:14" x14ac:dyDescent="0.25">
      <c r="A134" s="14">
        <v>197</v>
      </c>
      <c r="B134" s="15" t="s">
        <v>22</v>
      </c>
      <c r="C134" s="16">
        <v>41900</v>
      </c>
      <c r="D134" s="16">
        <v>42000</v>
      </c>
      <c r="E134" s="16"/>
      <c r="F134" s="16"/>
      <c r="G134" s="16"/>
      <c r="H134" s="16"/>
      <c r="I134" s="16"/>
      <c r="J134" s="16"/>
      <c r="K134" s="16">
        <f t="shared" si="15"/>
        <v>41900</v>
      </c>
      <c r="L134" s="16">
        <f t="shared" si="15"/>
        <v>42000</v>
      </c>
      <c r="M134" s="51"/>
      <c r="N134" s="51"/>
    </row>
    <row r="135" spans="1:14" ht="15.75" thickBot="1" x14ac:dyDescent="0.3">
      <c r="A135" s="160">
        <v>199</v>
      </c>
      <c r="B135" s="149" t="s">
        <v>23</v>
      </c>
      <c r="C135" s="16">
        <v>23237.15</v>
      </c>
      <c r="D135" s="150">
        <v>38345.65</v>
      </c>
      <c r="E135" s="150"/>
      <c r="F135" s="150"/>
      <c r="G135" s="150"/>
      <c r="H135" s="150"/>
      <c r="I135" s="150"/>
      <c r="J135" s="150"/>
      <c r="K135" s="150">
        <f t="shared" si="15"/>
        <v>23237.15</v>
      </c>
      <c r="L135" s="150">
        <f t="shared" si="15"/>
        <v>38345.65</v>
      </c>
      <c r="M135" s="197"/>
      <c r="N135" s="197"/>
    </row>
    <row r="136" spans="1:14" ht="16.5" thickBot="1" x14ac:dyDescent="0.35">
      <c r="A136" s="154"/>
      <c r="B136" s="151" t="s">
        <v>24</v>
      </c>
      <c r="C136" s="152">
        <f t="shared" ref="C136:L136" si="16">SUM(C125:C135)</f>
        <v>341802.36</v>
      </c>
      <c r="D136" s="152">
        <f t="shared" si="16"/>
        <v>664305.24</v>
      </c>
      <c r="E136" s="152">
        <f t="shared" si="16"/>
        <v>0</v>
      </c>
      <c r="F136" s="152">
        <f t="shared" si="16"/>
        <v>0</v>
      </c>
      <c r="G136" s="152">
        <f t="shared" si="16"/>
        <v>0</v>
      </c>
      <c r="H136" s="152">
        <f t="shared" si="16"/>
        <v>0</v>
      </c>
      <c r="I136" s="152">
        <f t="shared" si="16"/>
        <v>0</v>
      </c>
      <c r="J136" s="152">
        <f t="shared" si="16"/>
        <v>0</v>
      </c>
      <c r="K136" s="152">
        <f t="shared" si="16"/>
        <v>341802.36</v>
      </c>
      <c r="L136" s="188">
        <f t="shared" si="16"/>
        <v>664305.24</v>
      </c>
      <c r="M136" s="198"/>
      <c r="N136" s="194"/>
    </row>
    <row r="137" spans="1:14" ht="15.75" x14ac:dyDescent="0.3">
      <c r="A137" s="161"/>
      <c r="B137" s="19" t="s">
        <v>25</v>
      </c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190"/>
      <c r="N137" s="190"/>
    </row>
    <row r="138" spans="1:14" x14ac:dyDescent="0.25">
      <c r="A138" s="14">
        <v>211</v>
      </c>
      <c r="B138" s="15" t="s">
        <v>26</v>
      </c>
      <c r="C138" s="16">
        <v>34048.26</v>
      </c>
      <c r="D138" s="16">
        <v>52483.75</v>
      </c>
      <c r="E138" s="16"/>
      <c r="F138" s="16"/>
      <c r="G138" s="16"/>
      <c r="H138" s="16"/>
      <c r="I138" s="16"/>
      <c r="J138" s="16"/>
      <c r="K138" s="16">
        <f t="shared" ref="K138:L151" si="17">+C138+E138+G138+I138</f>
        <v>34048.26</v>
      </c>
      <c r="L138" s="16">
        <f>+D138+F138+H138+J138</f>
        <v>52483.75</v>
      </c>
      <c r="M138" s="51"/>
      <c r="N138" s="51"/>
    </row>
    <row r="139" spans="1:14" x14ac:dyDescent="0.25">
      <c r="A139" s="14">
        <v>232</v>
      </c>
      <c r="B139" s="15" t="s">
        <v>27</v>
      </c>
      <c r="C139" s="16">
        <v>12500</v>
      </c>
      <c r="D139" s="16">
        <v>0</v>
      </c>
      <c r="E139" s="16"/>
      <c r="F139" s="16"/>
      <c r="G139" s="16"/>
      <c r="H139" s="16"/>
      <c r="I139" s="16"/>
      <c r="J139" s="16"/>
      <c r="K139" s="16">
        <f t="shared" si="17"/>
        <v>12500</v>
      </c>
      <c r="L139" s="16">
        <f t="shared" si="17"/>
        <v>0</v>
      </c>
      <c r="M139" s="51"/>
      <c r="N139" s="51"/>
    </row>
    <row r="140" spans="1:14" x14ac:dyDescent="0.25">
      <c r="A140" s="14">
        <v>261</v>
      </c>
      <c r="B140" s="15" t="s">
        <v>28</v>
      </c>
      <c r="C140" s="16">
        <v>82888.03</v>
      </c>
      <c r="D140" s="16">
        <v>58142.31</v>
      </c>
      <c r="E140" s="16"/>
      <c r="F140" s="16"/>
      <c r="G140" s="16"/>
      <c r="H140" s="16"/>
      <c r="I140" s="16"/>
      <c r="J140" s="16"/>
      <c r="K140" s="16">
        <f t="shared" si="17"/>
        <v>82888.03</v>
      </c>
      <c r="L140" s="16">
        <f t="shared" si="17"/>
        <v>58142.31</v>
      </c>
      <c r="M140" s="51"/>
      <c r="N140" s="51"/>
    </row>
    <row r="141" spans="1:14" x14ac:dyDescent="0.25">
      <c r="A141" s="14">
        <v>262</v>
      </c>
      <c r="B141" s="15" t="s">
        <v>29</v>
      </c>
      <c r="C141" s="16">
        <v>666.66</v>
      </c>
      <c r="D141" s="16">
        <v>0</v>
      </c>
      <c r="E141" s="16"/>
      <c r="F141" s="16"/>
      <c r="G141" s="16"/>
      <c r="H141" s="16"/>
      <c r="I141" s="16"/>
      <c r="J141" s="16"/>
      <c r="K141" s="16">
        <f t="shared" si="17"/>
        <v>666.66</v>
      </c>
      <c r="L141" s="16">
        <f t="shared" si="17"/>
        <v>0</v>
      </c>
      <c r="M141" s="51"/>
      <c r="N141" s="51"/>
    </row>
    <row r="142" spans="1:14" x14ac:dyDescent="0.25">
      <c r="A142" s="14">
        <v>266</v>
      </c>
      <c r="B142" s="15" t="s">
        <v>30</v>
      </c>
      <c r="C142" s="16">
        <v>214106.21</v>
      </c>
      <c r="D142" s="16">
        <v>85549.55</v>
      </c>
      <c r="E142" s="16"/>
      <c r="F142" s="16"/>
      <c r="G142" s="16"/>
      <c r="H142" s="16"/>
      <c r="I142" s="16"/>
      <c r="J142" s="16"/>
      <c r="K142" s="16">
        <f t="shared" si="17"/>
        <v>214106.21</v>
      </c>
      <c r="L142" s="16">
        <f t="shared" si="17"/>
        <v>85549.55</v>
      </c>
      <c r="M142" s="51"/>
      <c r="N142" s="51"/>
    </row>
    <row r="143" spans="1:14" x14ac:dyDescent="0.25">
      <c r="A143" s="14">
        <v>267</v>
      </c>
      <c r="B143" s="15" t="s">
        <v>31</v>
      </c>
      <c r="C143" s="16">
        <v>750</v>
      </c>
      <c r="D143" s="16">
        <v>0</v>
      </c>
      <c r="E143" s="16"/>
      <c r="F143" s="16"/>
      <c r="G143" s="16"/>
      <c r="H143" s="16"/>
      <c r="I143" s="16"/>
      <c r="J143" s="16"/>
      <c r="K143" s="16">
        <f t="shared" si="17"/>
        <v>750</v>
      </c>
      <c r="L143" s="16">
        <f t="shared" si="17"/>
        <v>0</v>
      </c>
      <c r="M143" s="51"/>
      <c r="N143" s="51"/>
    </row>
    <row r="144" spans="1:14" x14ac:dyDescent="0.25">
      <c r="A144" s="14">
        <v>268</v>
      </c>
      <c r="B144" s="15" t="s">
        <v>32</v>
      </c>
      <c r="C144" s="16">
        <v>11811.300000000001</v>
      </c>
      <c r="D144" s="16">
        <v>49584</v>
      </c>
      <c r="E144" s="16"/>
      <c r="F144" s="16"/>
      <c r="G144" s="16"/>
      <c r="H144" s="16"/>
      <c r="I144" s="16"/>
      <c r="J144" s="16"/>
      <c r="K144" s="16">
        <f t="shared" si="17"/>
        <v>11811.300000000001</v>
      </c>
      <c r="L144" s="16">
        <f t="shared" si="17"/>
        <v>49584</v>
      </c>
      <c r="M144" s="51"/>
      <c r="N144" s="51"/>
    </row>
    <row r="145" spans="1:14" x14ac:dyDescent="0.25">
      <c r="A145" s="14">
        <v>269</v>
      </c>
      <c r="B145" s="15" t="s">
        <v>33</v>
      </c>
      <c r="C145" s="16">
        <v>833.34</v>
      </c>
      <c r="D145" s="16">
        <v>0</v>
      </c>
      <c r="E145" s="16"/>
      <c r="F145" s="16"/>
      <c r="G145" s="16"/>
      <c r="H145" s="16"/>
      <c r="I145" s="16"/>
      <c r="J145" s="16"/>
      <c r="K145" s="16">
        <f t="shared" si="17"/>
        <v>833.34</v>
      </c>
      <c r="L145" s="16">
        <f t="shared" si="17"/>
        <v>0</v>
      </c>
      <c r="M145" s="51"/>
      <c r="N145" s="51"/>
    </row>
    <row r="146" spans="1:14" x14ac:dyDescent="0.25">
      <c r="A146" s="14">
        <v>289</v>
      </c>
      <c r="B146" s="15" t="s">
        <v>34</v>
      </c>
      <c r="C146" s="16">
        <v>574.88</v>
      </c>
      <c r="D146" s="16">
        <v>0</v>
      </c>
      <c r="E146" s="16"/>
      <c r="F146" s="16"/>
      <c r="G146" s="16"/>
      <c r="H146" s="16"/>
      <c r="I146" s="16"/>
      <c r="J146" s="16"/>
      <c r="K146" s="16">
        <f t="shared" si="17"/>
        <v>574.88</v>
      </c>
      <c r="L146" s="16">
        <f t="shared" si="17"/>
        <v>0</v>
      </c>
      <c r="M146" s="51"/>
      <c r="N146" s="51"/>
    </row>
    <row r="147" spans="1:14" x14ac:dyDescent="0.25">
      <c r="A147" s="14">
        <v>292</v>
      </c>
      <c r="B147" s="15" t="s">
        <v>35</v>
      </c>
      <c r="C147" s="16">
        <v>7014.92</v>
      </c>
      <c r="D147" s="16">
        <v>0</v>
      </c>
      <c r="E147" s="16"/>
      <c r="F147" s="16"/>
      <c r="G147" s="16"/>
      <c r="H147" s="16"/>
      <c r="I147" s="16"/>
      <c r="J147" s="16"/>
      <c r="K147" s="16">
        <f t="shared" si="17"/>
        <v>7014.92</v>
      </c>
      <c r="L147" s="16">
        <f t="shared" si="17"/>
        <v>0</v>
      </c>
      <c r="M147" s="51"/>
      <c r="N147" s="51"/>
    </row>
    <row r="148" spans="1:14" x14ac:dyDescent="0.25">
      <c r="A148" s="14">
        <v>295</v>
      </c>
      <c r="B148" s="15" t="s">
        <v>36</v>
      </c>
      <c r="C148" s="16">
        <v>1845596.31</v>
      </c>
      <c r="D148" s="16">
        <v>1252100.3799999999</v>
      </c>
      <c r="E148" s="16"/>
      <c r="F148" s="16"/>
      <c r="G148" s="16"/>
      <c r="H148" s="16"/>
      <c r="I148" s="16"/>
      <c r="J148" s="16"/>
      <c r="K148" s="16">
        <f t="shared" si="17"/>
        <v>1845596.31</v>
      </c>
      <c r="L148" s="16">
        <f t="shared" si="17"/>
        <v>1252100.3799999999</v>
      </c>
      <c r="M148" s="51"/>
      <c r="N148" s="51"/>
    </row>
    <row r="149" spans="1:14" x14ac:dyDescent="0.25">
      <c r="A149" s="14">
        <v>297</v>
      </c>
      <c r="B149" s="15" t="s">
        <v>37</v>
      </c>
      <c r="C149" s="16">
        <v>1591.06</v>
      </c>
      <c r="D149" s="16">
        <v>0</v>
      </c>
      <c r="E149" s="16"/>
      <c r="F149" s="16"/>
      <c r="G149" s="16"/>
      <c r="H149" s="16"/>
      <c r="I149" s="16"/>
      <c r="J149" s="16"/>
      <c r="K149" s="16">
        <f t="shared" si="17"/>
        <v>1591.06</v>
      </c>
      <c r="L149" s="16">
        <f t="shared" si="17"/>
        <v>0</v>
      </c>
      <c r="M149" s="51"/>
      <c r="N149" s="51"/>
    </row>
    <row r="150" spans="1:14" x14ac:dyDescent="0.25">
      <c r="A150" s="14">
        <v>298</v>
      </c>
      <c r="B150" s="15" t="s">
        <v>38</v>
      </c>
      <c r="C150" s="16">
        <v>33758.160000000003</v>
      </c>
      <c r="D150" s="16">
        <v>117104.13</v>
      </c>
      <c r="E150" s="16"/>
      <c r="F150" s="16"/>
      <c r="G150" s="16"/>
      <c r="H150" s="16"/>
      <c r="I150" s="16"/>
      <c r="J150" s="16"/>
      <c r="K150" s="16">
        <f t="shared" si="17"/>
        <v>33758.160000000003</v>
      </c>
      <c r="L150" s="16">
        <f t="shared" si="17"/>
        <v>117104.13</v>
      </c>
      <c r="M150" s="51"/>
      <c r="N150" s="51"/>
    </row>
    <row r="151" spans="1:14" ht="15.75" thickBot="1" x14ac:dyDescent="0.3">
      <c r="A151" s="160">
        <v>299</v>
      </c>
      <c r="B151" s="149" t="s">
        <v>39</v>
      </c>
      <c r="C151" s="16">
        <v>19041.84</v>
      </c>
      <c r="D151" s="150">
        <v>48774.49</v>
      </c>
      <c r="E151" s="150"/>
      <c r="F151" s="150"/>
      <c r="G151" s="150"/>
      <c r="H151" s="150"/>
      <c r="I151" s="150"/>
      <c r="J151" s="150"/>
      <c r="K151" s="150">
        <f t="shared" si="17"/>
        <v>19041.84</v>
      </c>
      <c r="L151" s="150">
        <f t="shared" si="17"/>
        <v>48774.49</v>
      </c>
      <c r="M151" s="197"/>
      <c r="N151" s="197"/>
    </row>
    <row r="152" spans="1:14" ht="16.5" thickBot="1" x14ac:dyDescent="0.35">
      <c r="A152" s="154"/>
      <c r="B152" s="151" t="s">
        <v>40</v>
      </c>
      <c r="C152" s="152">
        <f t="shared" ref="C152:L152" si="18">SUM(C138:C151)</f>
        <v>2265180.9700000002</v>
      </c>
      <c r="D152" s="152">
        <f t="shared" si="18"/>
        <v>1663738.6099999996</v>
      </c>
      <c r="E152" s="152">
        <f t="shared" si="18"/>
        <v>0</v>
      </c>
      <c r="F152" s="152">
        <f t="shared" si="18"/>
        <v>0</v>
      </c>
      <c r="G152" s="152">
        <f t="shared" si="18"/>
        <v>0</v>
      </c>
      <c r="H152" s="152">
        <f t="shared" si="18"/>
        <v>0</v>
      </c>
      <c r="I152" s="152">
        <f t="shared" si="18"/>
        <v>0</v>
      </c>
      <c r="J152" s="152">
        <f t="shared" si="18"/>
        <v>0</v>
      </c>
      <c r="K152" s="152">
        <f t="shared" si="18"/>
        <v>2265180.9700000002</v>
      </c>
      <c r="L152" s="188">
        <f t="shared" si="18"/>
        <v>1663738.6099999996</v>
      </c>
      <c r="M152" s="198"/>
      <c r="N152" s="194"/>
    </row>
    <row r="153" spans="1:14" ht="16.5" thickBot="1" x14ac:dyDescent="0.35">
      <c r="A153" s="199"/>
      <c r="B153" s="151" t="s">
        <v>41</v>
      </c>
      <c r="C153" s="23"/>
      <c r="D153" s="23"/>
      <c r="E153" s="23"/>
      <c r="F153" s="23"/>
      <c r="G153" s="23"/>
      <c r="H153" s="23"/>
      <c r="I153" s="23"/>
      <c r="J153" s="23"/>
      <c r="K153" s="23"/>
      <c r="L153" s="192"/>
      <c r="M153" s="193"/>
      <c r="N153" s="194"/>
    </row>
    <row r="154" spans="1:14" x14ac:dyDescent="0.25">
      <c r="A154" s="22"/>
      <c r="B154" s="15" t="s">
        <v>42</v>
      </c>
      <c r="C154" s="186">
        <v>4000000</v>
      </c>
      <c r="D154" s="16">
        <v>0</v>
      </c>
      <c r="E154" s="38"/>
      <c r="F154" s="16"/>
      <c r="G154" s="38"/>
      <c r="H154" s="16"/>
      <c r="I154" s="16"/>
      <c r="J154" s="16"/>
      <c r="K154" s="16">
        <f>+C154+E154+G154+I154</f>
        <v>4000000</v>
      </c>
      <c r="L154" s="16">
        <f>+D154+F154+H154+J154</f>
        <v>0</v>
      </c>
      <c r="M154" s="51"/>
      <c r="N154" s="51"/>
    </row>
    <row r="155" spans="1:14" hidden="1" x14ac:dyDescent="0.25">
      <c r="A155" s="22"/>
      <c r="B155" s="15" t="s">
        <v>43</v>
      </c>
      <c r="C155" s="16"/>
      <c r="D155" s="16"/>
      <c r="E155" s="38"/>
      <c r="F155" s="16"/>
      <c r="G155" s="38"/>
      <c r="H155" s="16"/>
      <c r="I155" s="16"/>
      <c r="J155" s="16"/>
      <c r="K155" s="16">
        <f>+C155+E155+G155+I155</f>
        <v>0</v>
      </c>
      <c r="L155" s="16">
        <f>+D155+F155+H155+J155</f>
        <v>0</v>
      </c>
      <c r="M155" s="51"/>
      <c r="N155" s="51"/>
    </row>
    <row r="156" spans="1:14" ht="15.75" x14ac:dyDescent="0.3">
      <c r="A156" s="22"/>
      <c r="B156" s="32" t="s">
        <v>44</v>
      </c>
      <c r="C156" s="26">
        <f t="shared" ref="C156:L156" si="19">SUM(C154:C155)</f>
        <v>4000000</v>
      </c>
      <c r="D156" s="26">
        <f t="shared" si="19"/>
        <v>0</v>
      </c>
      <c r="E156" s="26">
        <f t="shared" si="19"/>
        <v>0</v>
      </c>
      <c r="F156" s="26">
        <f t="shared" si="19"/>
        <v>0</v>
      </c>
      <c r="G156" s="26">
        <f t="shared" si="19"/>
        <v>0</v>
      </c>
      <c r="H156" s="26">
        <f t="shared" si="19"/>
        <v>0</v>
      </c>
      <c r="I156" s="26">
        <f t="shared" si="19"/>
        <v>0</v>
      </c>
      <c r="J156" s="26">
        <f t="shared" si="19"/>
        <v>0</v>
      </c>
      <c r="K156" s="26">
        <f t="shared" si="19"/>
        <v>4000000</v>
      </c>
      <c r="L156" s="26">
        <f t="shared" si="19"/>
        <v>0</v>
      </c>
      <c r="M156" s="51"/>
      <c r="N156" s="51"/>
    </row>
    <row r="157" spans="1:14" ht="15.75" x14ac:dyDescent="0.3">
      <c r="A157" s="27"/>
      <c r="B157" s="200"/>
      <c r="C157" s="201"/>
      <c r="D157" s="201"/>
      <c r="E157" s="201"/>
      <c r="F157" s="201"/>
      <c r="G157" s="201"/>
      <c r="H157" s="201"/>
      <c r="I157" s="201"/>
      <c r="J157" s="201"/>
      <c r="K157" s="201"/>
      <c r="L157" s="201"/>
    </row>
    <row r="158" spans="1:14" ht="15.75" x14ac:dyDescent="0.3">
      <c r="A158" s="27"/>
      <c r="B158" s="200"/>
      <c r="C158" s="201"/>
      <c r="D158" s="201"/>
      <c r="E158" s="201"/>
      <c r="F158" s="201"/>
      <c r="G158" s="201"/>
      <c r="H158" s="201"/>
      <c r="I158" s="201"/>
      <c r="J158" s="201"/>
      <c r="K158" s="201"/>
      <c r="L158" s="201"/>
    </row>
    <row r="159" spans="1:14" ht="15.75" x14ac:dyDescent="0.3">
      <c r="A159" s="27"/>
      <c r="B159" s="200"/>
      <c r="C159" s="201"/>
      <c r="D159" s="201"/>
      <c r="E159" s="201"/>
      <c r="F159" s="201"/>
      <c r="G159" s="201"/>
      <c r="H159" s="201"/>
      <c r="I159" s="201"/>
      <c r="J159" s="201"/>
      <c r="K159" s="201"/>
      <c r="L159" s="201"/>
    </row>
    <row r="160" spans="1:14" ht="15.75" x14ac:dyDescent="0.3">
      <c r="A160" s="27"/>
      <c r="B160" s="200"/>
      <c r="C160" s="201"/>
      <c r="D160" s="201"/>
      <c r="E160" s="201"/>
      <c r="F160" s="201"/>
      <c r="G160" s="201"/>
      <c r="H160" s="201"/>
      <c r="I160" s="201"/>
      <c r="J160" s="201"/>
      <c r="K160" s="201"/>
      <c r="L160" s="201"/>
    </row>
    <row r="161" spans="1:12" ht="15.75" x14ac:dyDescent="0.3">
      <c r="A161" s="27"/>
      <c r="B161" s="200"/>
      <c r="C161" s="201"/>
      <c r="D161" s="201"/>
      <c r="E161" s="201"/>
      <c r="F161" s="201"/>
      <c r="G161" s="201"/>
      <c r="H161" s="201"/>
      <c r="I161" s="201"/>
      <c r="J161" s="201"/>
      <c r="K161" s="201"/>
      <c r="L161" s="201"/>
    </row>
    <row r="162" spans="1:12" ht="15.75" x14ac:dyDescent="0.3">
      <c r="A162" s="27"/>
      <c r="B162" s="200"/>
      <c r="C162" s="201"/>
      <c r="D162" s="201"/>
      <c r="E162" s="201"/>
      <c r="F162" s="201"/>
      <c r="G162" s="201"/>
      <c r="H162" s="201"/>
      <c r="I162" s="201"/>
      <c r="J162" s="201"/>
      <c r="K162" s="201"/>
      <c r="L162" s="201"/>
    </row>
    <row r="163" spans="1:12" ht="15.75" x14ac:dyDescent="0.3">
      <c r="A163" s="27"/>
      <c r="B163" s="200"/>
      <c r="C163" s="201"/>
      <c r="D163" s="201"/>
      <c r="E163" s="201"/>
      <c r="F163" s="201"/>
      <c r="G163" s="201"/>
      <c r="H163" s="201"/>
      <c r="I163" s="201"/>
      <c r="J163" s="201"/>
      <c r="K163" s="201"/>
      <c r="L163" s="201"/>
    </row>
    <row r="164" spans="1:12" ht="15.75" x14ac:dyDescent="0.3">
      <c r="A164" s="27"/>
      <c r="B164" s="200"/>
      <c r="C164" s="201"/>
      <c r="D164" s="201"/>
      <c r="E164" s="201"/>
      <c r="F164" s="201"/>
      <c r="G164" s="201"/>
      <c r="H164" s="201"/>
      <c r="I164" s="201"/>
      <c r="J164" s="201"/>
      <c r="K164" s="201"/>
      <c r="L164" s="201"/>
    </row>
    <row r="165" spans="1:12" ht="15.75" x14ac:dyDescent="0.3">
      <c r="A165" s="27"/>
      <c r="B165" s="200"/>
      <c r="C165" s="201"/>
      <c r="D165" s="201"/>
      <c r="E165" s="201"/>
      <c r="F165" s="201"/>
      <c r="G165" s="201"/>
      <c r="H165" s="201"/>
      <c r="I165" s="201"/>
      <c r="J165" s="201"/>
      <c r="K165" s="201"/>
      <c r="L165" s="201"/>
    </row>
    <row r="166" spans="1:12" ht="15.75" x14ac:dyDescent="0.3">
      <c r="A166" s="27"/>
      <c r="B166" s="200"/>
      <c r="C166" s="201"/>
      <c r="D166" s="201"/>
      <c r="E166" s="201"/>
      <c r="F166" s="201"/>
      <c r="G166" s="201"/>
      <c r="H166" s="201"/>
      <c r="I166" s="201"/>
      <c r="J166" s="201"/>
      <c r="K166" s="201"/>
      <c r="L166" s="201"/>
    </row>
    <row r="167" spans="1:12" ht="15.75" x14ac:dyDescent="0.3">
      <c r="A167" s="27"/>
      <c r="B167" s="200"/>
      <c r="C167" s="201"/>
      <c r="D167" s="201"/>
      <c r="E167" s="201"/>
      <c r="F167" s="201"/>
      <c r="G167" s="201"/>
      <c r="H167" s="201"/>
      <c r="I167" s="201"/>
      <c r="J167" s="201"/>
      <c r="K167" s="201"/>
      <c r="L167" s="201"/>
    </row>
    <row r="168" spans="1:12" ht="15.75" x14ac:dyDescent="0.3">
      <c r="A168" s="27"/>
      <c r="B168" s="200"/>
      <c r="C168" s="201"/>
      <c r="D168" s="201"/>
      <c r="E168" s="201"/>
      <c r="F168" s="201"/>
      <c r="G168" s="201"/>
      <c r="H168" s="201"/>
      <c r="I168" s="201"/>
      <c r="J168" s="201"/>
      <c r="K168" s="201"/>
      <c r="L168" s="201"/>
    </row>
    <row r="169" spans="1:12" ht="15.75" x14ac:dyDescent="0.3">
      <c r="A169" s="27"/>
      <c r="B169" s="200"/>
      <c r="C169" s="201"/>
      <c r="D169" s="201"/>
      <c r="E169" s="201"/>
      <c r="F169" s="201"/>
      <c r="G169" s="201"/>
      <c r="H169" s="201"/>
      <c r="I169" s="201"/>
      <c r="J169" s="201"/>
      <c r="K169" s="201"/>
      <c r="L169" s="201"/>
    </row>
    <row r="170" spans="1:12" ht="15.75" x14ac:dyDescent="0.3">
      <c r="A170" s="27"/>
      <c r="B170" s="200"/>
      <c r="C170" s="201"/>
      <c r="D170" s="201"/>
      <c r="E170" s="201"/>
      <c r="F170" s="201"/>
      <c r="G170" s="201"/>
      <c r="H170" s="201"/>
      <c r="I170" s="201"/>
      <c r="J170" s="201"/>
      <c r="K170" s="201"/>
      <c r="L170" s="201"/>
    </row>
    <row r="171" spans="1:12" ht="15.75" x14ac:dyDescent="0.3">
      <c r="A171" s="27"/>
      <c r="B171" s="200"/>
      <c r="C171" s="201"/>
      <c r="D171" s="201"/>
      <c r="E171" s="201"/>
      <c r="F171" s="201"/>
      <c r="G171" s="201"/>
      <c r="H171" s="201"/>
      <c r="I171" s="201"/>
      <c r="J171" s="201"/>
      <c r="K171" s="201"/>
      <c r="L171" s="201"/>
    </row>
    <row r="172" spans="1:12" ht="15.75" x14ac:dyDescent="0.3">
      <c r="A172" s="27"/>
      <c r="B172" s="200"/>
      <c r="C172" s="201"/>
      <c r="D172" s="201"/>
      <c r="E172" s="201"/>
      <c r="F172" s="201"/>
      <c r="G172" s="201"/>
      <c r="H172" s="201"/>
      <c r="I172" s="201"/>
      <c r="J172" s="201"/>
      <c r="K172" s="201"/>
      <c r="L172" s="201"/>
    </row>
    <row r="173" spans="1:12" ht="15.75" x14ac:dyDescent="0.3">
      <c r="A173" s="27"/>
      <c r="B173" s="200"/>
      <c r="C173" s="201"/>
      <c r="D173" s="201"/>
      <c r="E173" s="201"/>
      <c r="F173" s="201"/>
      <c r="G173" s="201"/>
      <c r="H173" s="201"/>
      <c r="I173" s="201"/>
      <c r="J173" s="201"/>
      <c r="K173" s="201"/>
      <c r="L173" s="201"/>
    </row>
    <row r="174" spans="1:12" ht="15.75" thickBot="1" x14ac:dyDescent="0.3">
      <c r="B174" s="39" t="s">
        <v>171</v>
      </c>
      <c r="C174" s="27"/>
      <c r="I174" s="27"/>
      <c r="J174" s="27"/>
    </row>
    <row r="175" spans="1:12" ht="16.5" thickBot="1" x14ac:dyDescent="0.35">
      <c r="A175" s="2" t="s">
        <v>5</v>
      </c>
      <c r="B175" s="3" t="s">
        <v>6</v>
      </c>
      <c r="C175" s="352" t="s">
        <v>57</v>
      </c>
      <c r="D175" s="353"/>
      <c r="I175" s="27"/>
      <c r="J175" s="27"/>
    </row>
    <row r="176" spans="1:12" ht="15.75" x14ac:dyDescent="0.3">
      <c r="A176" s="4"/>
      <c r="B176" s="5"/>
      <c r="C176" s="6" t="s">
        <v>12</v>
      </c>
      <c r="D176" s="6" t="s">
        <v>13</v>
      </c>
      <c r="I176" s="27"/>
      <c r="J176" s="27"/>
    </row>
    <row r="177" spans="1:10" ht="15.75" x14ac:dyDescent="0.3">
      <c r="A177" s="7" t="s">
        <v>141</v>
      </c>
      <c r="B177" s="5" t="s">
        <v>14</v>
      </c>
      <c r="C177" s="8">
        <f>+K17+K63+K122</f>
        <v>21733302.030000001</v>
      </c>
      <c r="D177" s="8">
        <f>+L17+L63+L122</f>
        <v>21662027.029999997</v>
      </c>
      <c r="E177" s="40"/>
      <c r="F177" s="41"/>
      <c r="I177" s="27"/>
      <c r="J177" s="27"/>
    </row>
    <row r="178" spans="1:10" ht="15.75" x14ac:dyDescent="0.3">
      <c r="A178" s="42"/>
      <c r="B178" s="5"/>
      <c r="C178" s="42"/>
      <c r="D178" s="43"/>
      <c r="E178" s="44"/>
      <c r="F178" s="44"/>
      <c r="G178" s="40"/>
      <c r="I178" s="27"/>
      <c r="J178" s="27"/>
    </row>
    <row r="179" spans="1:10" ht="15.75" x14ac:dyDescent="0.3">
      <c r="A179" s="42"/>
      <c r="B179" s="5" t="s">
        <v>15</v>
      </c>
      <c r="C179" s="8"/>
      <c r="D179" s="8"/>
      <c r="E179" s="45"/>
      <c r="F179" s="45"/>
      <c r="I179" s="27"/>
      <c r="J179" s="27"/>
    </row>
    <row r="180" spans="1:10" x14ac:dyDescent="0.25">
      <c r="A180" s="14">
        <v>111</v>
      </c>
      <c r="B180" s="15" t="s">
        <v>16</v>
      </c>
      <c r="C180" s="38">
        <f t="shared" ref="C180:D190" si="20">+K20+K66+K125</f>
        <v>634381.02</v>
      </c>
      <c r="D180" s="38">
        <f t="shared" si="20"/>
        <v>697834.6</v>
      </c>
      <c r="E180" s="202"/>
      <c r="F180" s="41"/>
      <c r="I180" s="27"/>
      <c r="J180" s="27"/>
    </row>
    <row r="181" spans="1:10" x14ac:dyDescent="0.25">
      <c r="A181" s="14">
        <v>113</v>
      </c>
      <c r="B181" s="15" t="s">
        <v>17</v>
      </c>
      <c r="C181" s="38">
        <f t="shared" si="20"/>
        <v>94347.8</v>
      </c>
      <c r="D181" s="38">
        <f t="shared" si="20"/>
        <v>87272.06</v>
      </c>
      <c r="E181" s="202"/>
      <c r="F181" s="41"/>
      <c r="I181" s="27"/>
      <c r="J181" s="27"/>
    </row>
    <row r="182" spans="1:10" x14ac:dyDescent="0.25">
      <c r="A182" s="14">
        <v>122</v>
      </c>
      <c r="B182" s="15" t="s">
        <v>18</v>
      </c>
      <c r="C182" s="38">
        <f t="shared" si="20"/>
        <v>42598.92</v>
      </c>
      <c r="D182" s="38">
        <f t="shared" si="20"/>
        <v>58746.990000000005</v>
      </c>
      <c r="E182" s="202"/>
      <c r="F182" s="41"/>
      <c r="I182" s="27"/>
      <c r="J182" s="27"/>
    </row>
    <row r="183" spans="1:10" x14ac:dyDescent="0.25">
      <c r="A183" s="14">
        <v>163</v>
      </c>
      <c r="B183" s="15" t="s">
        <v>19</v>
      </c>
      <c r="C183" s="38">
        <f t="shared" si="20"/>
        <v>531469.39999999991</v>
      </c>
      <c r="D183" s="38">
        <f t="shared" si="20"/>
        <v>349326.68</v>
      </c>
      <c r="E183" s="202"/>
      <c r="F183" s="41"/>
    </row>
    <row r="184" spans="1:10" x14ac:dyDescent="0.25">
      <c r="A184" s="14">
        <v>168</v>
      </c>
      <c r="B184" s="15" t="s">
        <v>165</v>
      </c>
      <c r="C184" s="38">
        <f t="shared" si="20"/>
        <v>700</v>
      </c>
      <c r="D184" s="38">
        <f t="shared" si="20"/>
        <v>0</v>
      </c>
      <c r="E184" s="202"/>
      <c r="F184" s="41"/>
    </row>
    <row r="185" spans="1:10" x14ac:dyDescent="0.25">
      <c r="A185" s="14">
        <v>169</v>
      </c>
      <c r="B185" s="15" t="s">
        <v>166</v>
      </c>
      <c r="C185" s="38">
        <f t="shared" si="20"/>
        <v>31740.02</v>
      </c>
      <c r="D185" s="38">
        <f t="shared" si="20"/>
        <v>13150</v>
      </c>
      <c r="E185" s="202"/>
      <c r="F185" s="41"/>
    </row>
    <row r="186" spans="1:10" x14ac:dyDescent="0.25">
      <c r="A186" s="14">
        <v>171</v>
      </c>
      <c r="B186" s="15" t="s">
        <v>167</v>
      </c>
      <c r="C186" s="38">
        <f t="shared" si="20"/>
        <v>32744.98</v>
      </c>
      <c r="D186" s="38">
        <f t="shared" si="20"/>
        <v>21590</v>
      </c>
      <c r="E186" s="202"/>
      <c r="F186" s="41"/>
    </row>
    <row r="187" spans="1:10" x14ac:dyDescent="0.25">
      <c r="A187" s="14">
        <v>174</v>
      </c>
      <c r="B187" s="15" t="s">
        <v>20</v>
      </c>
      <c r="C187" s="38">
        <f t="shared" si="20"/>
        <v>66206.98</v>
      </c>
      <c r="D187" s="38">
        <f t="shared" si="20"/>
        <v>35325</v>
      </c>
      <c r="E187" s="202"/>
      <c r="F187" s="41"/>
    </row>
    <row r="188" spans="1:10" x14ac:dyDescent="0.25">
      <c r="A188" s="14">
        <v>182</v>
      </c>
      <c r="B188" s="15" t="s">
        <v>21</v>
      </c>
      <c r="C188" s="38">
        <f t="shared" si="20"/>
        <v>2620925.98</v>
      </c>
      <c r="D188" s="38">
        <f t="shared" si="20"/>
        <v>1611832</v>
      </c>
      <c r="E188" s="202"/>
      <c r="F188" s="41"/>
    </row>
    <row r="189" spans="1:10" x14ac:dyDescent="0.25">
      <c r="A189" s="14">
        <v>197</v>
      </c>
      <c r="B189" s="15" t="s">
        <v>22</v>
      </c>
      <c r="C189" s="38">
        <f t="shared" si="20"/>
        <v>380700</v>
      </c>
      <c r="D189" s="38">
        <f t="shared" si="20"/>
        <v>336000</v>
      </c>
      <c r="E189" s="202"/>
      <c r="F189" s="41"/>
    </row>
    <row r="190" spans="1:10" x14ac:dyDescent="0.25">
      <c r="A190" s="14">
        <v>199</v>
      </c>
      <c r="B190" s="15" t="s">
        <v>23</v>
      </c>
      <c r="C190" s="38">
        <f t="shared" si="20"/>
        <v>559717.15</v>
      </c>
      <c r="D190" s="38">
        <f t="shared" si="20"/>
        <v>344190</v>
      </c>
      <c r="E190" s="202"/>
      <c r="F190" s="41"/>
    </row>
    <row r="191" spans="1:10" ht="16.5" thickBot="1" x14ac:dyDescent="0.35">
      <c r="A191" s="14"/>
      <c r="B191" s="17" t="s">
        <v>24</v>
      </c>
      <c r="C191" s="47">
        <f>SUM(C180:C190)</f>
        <v>4995532.25</v>
      </c>
      <c r="D191" s="47">
        <f>SUM(D180:D190)</f>
        <v>3555267.33</v>
      </c>
      <c r="E191" s="202"/>
    </row>
    <row r="192" spans="1:10" ht="15.75" x14ac:dyDescent="0.3">
      <c r="A192" s="14"/>
      <c r="B192" s="19" t="s">
        <v>25</v>
      </c>
      <c r="C192" s="48"/>
      <c r="D192" s="48"/>
      <c r="E192" s="202"/>
    </row>
    <row r="193" spans="1:7" x14ac:dyDescent="0.25">
      <c r="A193" s="14">
        <v>211</v>
      </c>
      <c r="B193" s="15" t="s">
        <v>26</v>
      </c>
      <c r="C193" s="38">
        <f t="shared" ref="C193:D206" si="21">+K33+K79+K138</f>
        <v>499372.82</v>
      </c>
      <c r="D193" s="38">
        <f t="shared" si="21"/>
        <v>363368.75</v>
      </c>
      <c r="E193" s="202"/>
      <c r="F193" s="41"/>
    </row>
    <row r="194" spans="1:7" x14ac:dyDescent="0.25">
      <c r="A194" s="14">
        <v>232</v>
      </c>
      <c r="B194" s="15" t="s">
        <v>27</v>
      </c>
      <c r="C194" s="38">
        <f t="shared" si="21"/>
        <v>112500</v>
      </c>
      <c r="D194" s="38">
        <f t="shared" si="21"/>
        <v>0</v>
      </c>
      <c r="E194" s="202"/>
      <c r="F194" s="41"/>
    </row>
    <row r="195" spans="1:7" x14ac:dyDescent="0.25">
      <c r="A195" s="14">
        <v>261</v>
      </c>
      <c r="B195" s="15" t="s">
        <v>28</v>
      </c>
      <c r="C195" s="38">
        <f t="shared" si="21"/>
        <v>745992.19000000006</v>
      </c>
      <c r="D195" s="38">
        <f t="shared" si="21"/>
        <v>438703.14</v>
      </c>
      <c r="E195" s="202"/>
      <c r="F195" s="41"/>
    </row>
    <row r="196" spans="1:7" x14ac:dyDescent="0.25">
      <c r="A196" s="14">
        <v>262</v>
      </c>
      <c r="B196" s="15" t="s">
        <v>29</v>
      </c>
      <c r="C196" s="38">
        <f t="shared" si="21"/>
        <v>6000.0199999999995</v>
      </c>
      <c r="D196" s="38">
        <f t="shared" si="21"/>
        <v>0</v>
      </c>
      <c r="E196" s="202"/>
      <c r="F196" s="41"/>
    </row>
    <row r="197" spans="1:7" x14ac:dyDescent="0.25">
      <c r="A197" s="14">
        <v>266</v>
      </c>
      <c r="B197" s="15" t="s">
        <v>30</v>
      </c>
      <c r="C197" s="38">
        <f t="shared" si="21"/>
        <v>3269620.77</v>
      </c>
      <c r="D197" s="38">
        <f t="shared" si="21"/>
        <v>2195608.85</v>
      </c>
      <c r="E197" s="202"/>
      <c r="F197" s="41"/>
    </row>
    <row r="198" spans="1:7" x14ac:dyDescent="0.25">
      <c r="A198" s="14">
        <v>267</v>
      </c>
      <c r="B198" s="15" t="s">
        <v>31</v>
      </c>
      <c r="C198" s="38">
        <f t="shared" si="21"/>
        <v>6750</v>
      </c>
      <c r="D198" s="38">
        <f t="shared" si="21"/>
        <v>1798.5</v>
      </c>
      <c r="E198" s="202"/>
      <c r="F198" s="41"/>
    </row>
    <row r="199" spans="1:7" x14ac:dyDescent="0.25">
      <c r="A199" s="14">
        <v>268</v>
      </c>
      <c r="B199" s="15" t="s">
        <v>32</v>
      </c>
      <c r="C199" s="38">
        <f t="shared" si="21"/>
        <v>106301.62000000001</v>
      </c>
      <c r="D199" s="38">
        <f t="shared" si="21"/>
        <v>126652.98000000001</v>
      </c>
      <c r="E199" s="202"/>
      <c r="F199" s="41"/>
    </row>
    <row r="200" spans="1:7" x14ac:dyDescent="0.25">
      <c r="A200" s="14">
        <v>269</v>
      </c>
      <c r="B200" s="15" t="s">
        <v>33</v>
      </c>
      <c r="C200" s="38">
        <f t="shared" si="21"/>
        <v>7499.9800000000005</v>
      </c>
      <c r="D200" s="38">
        <f t="shared" si="21"/>
        <v>0</v>
      </c>
      <c r="E200" s="202"/>
      <c r="F200" s="41"/>
    </row>
    <row r="201" spans="1:7" x14ac:dyDescent="0.25">
      <c r="A201" s="14">
        <v>289</v>
      </c>
      <c r="B201" s="15" t="s">
        <v>34</v>
      </c>
      <c r="C201" s="38">
        <f t="shared" si="21"/>
        <v>5173.92</v>
      </c>
      <c r="D201" s="38">
        <f t="shared" si="21"/>
        <v>6592.5</v>
      </c>
      <c r="E201" s="202"/>
      <c r="F201" s="41"/>
    </row>
    <row r="202" spans="1:7" x14ac:dyDescent="0.25">
      <c r="A202" s="14">
        <v>292</v>
      </c>
      <c r="B202" s="15" t="s">
        <v>35</v>
      </c>
      <c r="C202" s="38">
        <f t="shared" si="21"/>
        <v>63134.36</v>
      </c>
      <c r="D202" s="38">
        <f t="shared" si="21"/>
        <v>83470.69</v>
      </c>
      <c r="E202" s="202"/>
      <c r="F202" s="41"/>
    </row>
    <row r="203" spans="1:7" x14ac:dyDescent="0.25">
      <c r="A203" s="14">
        <v>295</v>
      </c>
      <c r="B203" s="15" t="s">
        <v>36</v>
      </c>
      <c r="C203" s="38">
        <f t="shared" si="21"/>
        <v>14233916.790000001</v>
      </c>
      <c r="D203" s="38">
        <f t="shared" si="21"/>
        <v>7595102.6000000006</v>
      </c>
      <c r="E203" s="202"/>
      <c r="F203" s="41"/>
      <c r="G203" s="49"/>
    </row>
    <row r="204" spans="1:7" x14ac:dyDescent="0.25">
      <c r="A204" s="14">
        <v>297</v>
      </c>
      <c r="B204" s="15" t="s">
        <v>37</v>
      </c>
      <c r="C204" s="38">
        <f t="shared" si="21"/>
        <v>14319.619999999999</v>
      </c>
      <c r="D204" s="38">
        <f t="shared" si="21"/>
        <v>18082.55</v>
      </c>
      <c r="E204" s="202"/>
      <c r="F204" s="41"/>
    </row>
    <row r="205" spans="1:7" x14ac:dyDescent="0.25">
      <c r="A205" s="14">
        <v>298</v>
      </c>
      <c r="B205" s="15" t="s">
        <v>38</v>
      </c>
      <c r="C205" s="38">
        <f t="shared" si="21"/>
        <v>303823.35999999999</v>
      </c>
      <c r="D205" s="38">
        <f t="shared" si="21"/>
        <v>292686.7</v>
      </c>
      <c r="E205" s="202"/>
      <c r="F205" s="41"/>
    </row>
    <row r="206" spans="1:7" x14ac:dyDescent="0.25">
      <c r="A206" s="14">
        <v>299</v>
      </c>
      <c r="B206" s="15" t="s">
        <v>39</v>
      </c>
      <c r="C206" s="38">
        <f t="shared" si="21"/>
        <v>171376.48</v>
      </c>
      <c r="D206" s="38">
        <f t="shared" si="21"/>
        <v>97338.1</v>
      </c>
      <c r="E206" s="202"/>
      <c r="F206" s="41"/>
    </row>
    <row r="207" spans="1:7" ht="15.75" x14ac:dyDescent="0.3">
      <c r="A207" s="14"/>
      <c r="B207" s="32" t="s">
        <v>40</v>
      </c>
      <c r="C207" s="50">
        <f>SUM(C193:C206)</f>
        <v>19545781.930000003</v>
      </c>
      <c r="D207" s="50">
        <f>SUM(D193:D206)</f>
        <v>11219405.360000001</v>
      </c>
      <c r="E207" s="202"/>
      <c r="F207" s="40"/>
    </row>
    <row r="208" spans="1:7" ht="15.75" x14ac:dyDescent="0.3">
      <c r="A208" s="22"/>
      <c r="B208" s="5" t="s">
        <v>58</v>
      </c>
      <c r="C208" s="8">
        <f>+C207+C191</f>
        <v>24541314.180000003</v>
      </c>
      <c r="D208" s="8">
        <f>+D207+D191</f>
        <v>14774672.690000001</v>
      </c>
      <c r="E208" s="202"/>
    </row>
    <row r="209" spans="1:7" ht="15.75" x14ac:dyDescent="0.3">
      <c r="A209" s="22"/>
      <c r="B209" s="5" t="s">
        <v>41</v>
      </c>
      <c r="C209" s="8"/>
      <c r="D209" s="8"/>
      <c r="E209" s="202"/>
    </row>
    <row r="210" spans="1:7" hidden="1" x14ac:dyDescent="0.25">
      <c r="A210" s="22"/>
      <c r="B210" s="52" t="s">
        <v>49</v>
      </c>
      <c r="C210" s="38" t="e">
        <f>#REF!+#REF!</f>
        <v>#REF!</v>
      </c>
      <c r="D210" s="38" t="e">
        <f>#REF!+#REF!</f>
        <v>#REF!</v>
      </c>
      <c r="E210" s="202"/>
    </row>
    <row r="211" spans="1:7" x14ac:dyDescent="0.25">
      <c r="A211" s="14">
        <v>323</v>
      </c>
      <c r="B211" s="52" t="s">
        <v>42</v>
      </c>
      <c r="C211" s="38">
        <f>+K49+K95+K154</f>
        <v>4000000</v>
      </c>
      <c r="D211" s="38">
        <f>+L49+L95+L154</f>
        <v>0</v>
      </c>
      <c r="E211" s="202"/>
    </row>
    <row r="212" spans="1:7" hidden="1" x14ac:dyDescent="0.25">
      <c r="A212" s="22"/>
      <c r="B212" s="52" t="s">
        <v>50</v>
      </c>
      <c r="C212" s="38" t="e">
        <f>+#REF!+#REF!</f>
        <v>#REF!</v>
      </c>
      <c r="D212" s="38" t="e">
        <f>#REF!+#REF!</f>
        <v>#REF!</v>
      </c>
      <c r="E212" s="202"/>
    </row>
    <row r="213" spans="1:7" hidden="1" x14ac:dyDescent="0.25">
      <c r="A213" s="22"/>
      <c r="B213" s="52" t="s">
        <v>43</v>
      </c>
      <c r="C213" s="38">
        <f>K50+K96+K155</f>
        <v>0</v>
      </c>
      <c r="D213" s="38">
        <f>+L50+L96+L155</f>
        <v>0</v>
      </c>
      <c r="E213" s="202"/>
    </row>
    <row r="214" spans="1:7" ht="15.75" x14ac:dyDescent="0.3">
      <c r="A214" s="22"/>
      <c r="B214" s="32" t="s">
        <v>59</v>
      </c>
      <c r="C214" s="8">
        <f>+C211</f>
        <v>4000000</v>
      </c>
      <c r="D214" s="8"/>
      <c r="E214" s="202"/>
    </row>
    <row r="215" spans="1:7" ht="15.75" x14ac:dyDescent="0.3">
      <c r="A215" s="22"/>
      <c r="B215" s="5" t="s">
        <v>60</v>
      </c>
      <c r="C215" s="8">
        <f>+C214+C208+C177</f>
        <v>50274616.210000008</v>
      </c>
      <c r="D215" s="8">
        <f>+D214+D208+D177</f>
        <v>36436699.719999999</v>
      </c>
      <c r="E215" s="202"/>
      <c r="F215" s="40"/>
      <c r="G215" s="40"/>
    </row>
    <row r="216" spans="1:7" ht="15.75" x14ac:dyDescent="0.3">
      <c r="A216" s="27"/>
      <c r="B216" s="162"/>
      <c r="C216" s="53"/>
      <c r="D216" s="54"/>
    </row>
    <row r="217" spans="1:7" ht="15.75" x14ac:dyDescent="0.3">
      <c r="A217" s="27"/>
      <c r="B217" s="162"/>
      <c r="C217" s="55"/>
      <c r="D217" s="56"/>
    </row>
    <row r="218" spans="1:7" ht="15.75" x14ac:dyDescent="0.3">
      <c r="A218" s="27"/>
      <c r="B218" s="162"/>
      <c r="C218" s="55"/>
      <c r="D218" s="56"/>
    </row>
    <row r="219" spans="1:7" ht="15.75" x14ac:dyDescent="0.3">
      <c r="B219" s="162"/>
      <c r="C219" s="55"/>
      <c r="D219" s="56"/>
    </row>
    <row r="220" spans="1:7" ht="15.75" x14ac:dyDescent="0.3">
      <c r="B220" s="162"/>
      <c r="C220" s="55"/>
      <c r="D220" s="56"/>
    </row>
    <row r="221" spans="1:7" ht="15.75" x14ac:dyDescent="0.3">
      <c r="B221" s="162"/>
      <c r="C221" s="55"/>
      <c r="D221" s="56"/>
    </row>
    <row r="222" spans="1:7" ht="15.75" x14ac:dyDescent="0.3">
      <c r="B222" s="162"/>
      <c r="C222" s="55"/>
      <c r="D222" s="56"/>
    </row>
    <row r="223" spans="1:7" ht="15.75" x14ac:dyDescent="0.3">
      <c r="B223" s="162"/>
      <c r="C223" s="55"/>
      <c r="D223" s="56"/>
    </row>
    <row r="224" spans="1:7" x14ac:dyDescent="0.25">
      <c r="B224" s="39"/>
      <c r="C224" s="57"/>
      <c r="D224" s="53"/>
    </row>
    <row r="228" spans="2:12" x14ac:dyDescent="0.25">
      <c r="B228" s="58" t="s">
        <v>61</v>
      </c>
      <c r="D228" t="s">
        <v>62</v>
      </c>
      <c r="G228" s="39" t="s">
        <v>63</v>
      </c>
      <c r="I228" t="s">
        <v>67</v>
      </c>
    </row>
    <row r="229" spans="2:12" x14ac:dyDescent="0.25">
      <c r="D229" s="354" t="s">
        <v>64</v>
      </c>
      <c r="E229" s="354"/>
      <c r="F229" s="354"/>
      <c r="G229" s="39"/>
      <c r="H229" s="39"/>
      <c r="I229" s="39" t="s">
        <v>68</v>
      </c>
      <c r="J229" s="39"/>
      <c r="K229" s="39"/>
      <c r="L229" s="39"/>
    </row>
    <row r="230" spans="2:12" x14ac:dyDescent="0.25">
      <c r="D230" s="354" t="s">
        <v>65</v>
      </c>
      <c r="E230" s="354"/>
      <c r="F230" s="354"/>
      <c r="G230" s="39"/>
      <c r="H230" s="39"/>
      <c r="I230" s="39" t="s">
        <v>162</v>
      </c>
      <c r="J230" s="39"/>
      <c r="K230" s="39"/>
      <c r="L230" s="39"/>
    </row>
    <row r="231" spans="2:12" x14ac:dyDescent="0.25">
      <c r="D231" s="59"/>
      <c r="E231" s="59"/>
      <c r="H231" s="39"/>
      <c r="I231" s="39"/>
      <c r="J231" s="39"/>
    </row>
    <row r="232" spans="2:12" x14ac:dyDescent="0.25">
      <c r="B232" s="58" t="s">
        <v>66</v>
      </c>
      <c r="D232" s="39" t="s">
        <v>172</v>
      </c>
      <c r="H232" s="60"/>
      <c r="I232" s="60"/>
      <c r="J232" s="60"/>
      <c r="K232" s="355"/>
      <c r="L232" s="355"/>
    </row>
  </sheetData>
  <mergeCells count="31">
    <mergeCell ref="K8:L8"/>
    <mergeCell ref="A10:L10"/>
    <mergeCell ref="A11:L11"/>
    <mergeCell ref="A12:L12"/>
    <mergeCell ref="A14:L14"/>
    <mergeCell ref="N15:O15"/>
    <mergeCell ref="P15:Q15"/>
    <mergeCell ref="R15:S15"/>
    <mergeCell ref="A60:L60"/>
    <mergeCell ref="C61:D61"/>
    <mergeCell ref="E61:F61"/>
    <mergeCell ref="G61:H61"/>
    <mergeCell ref="I61:J61"/>
    <mergeCell ref="K61:L61"/>
    <mergeCell ref="M61:N61"/>
    <mergeCell ref="C15:D15"/>
    <mergeCell ref="E15:F15"/>
    <mergeCell ref="G15:H15"/>
    <mergeCell ref="I15:J15"/>
    <mergeCell ref="K15:L15"/>
    <mergeCell ref="A119:L119"/>
    <mergeCell ref="C120:D120"/>
    <mergeCell ref="E120:F120"/>
    <mergeCell ref="G120:H120"/>
    <mergeCell ref="I120:J120"/>
    <mergeCell ref="K120:L120"/>
    <mergeCell ref="M120:N120"/>
    <mergeCell ref="C175:D175"/>
    <mergeCell ref="D229:F229"/>
    <mergeCell ref="D230:F230"/>
    <mergeCell ref="K232:L232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32"/>
  <sheetViews>
    <sheetView topLeftCell="A166" workbookViewId="0">
      <selection activeCell="C197" sqref="C197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3" width="14.140625" bestFit="1" customWidth="1"/>
    <col min="14" max="14" width="13.42578125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69" width="14.140625" bestFit="1" customWidth="1"/>
    <col min="270" max="270" width="13.42578125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5" width="14.140625" bestFit="1" customWidth="1"/>
    <col min="526" max="526" width="13.42578125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1" width="14.140625" bestFit="1" customWidth="1"/>
    <col min="782" max="782" width="13.42578125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7" width="14.140625" bestFit="1" customWidth="1"/>
    <col min="1038" max="1038" width="13.42578125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3" width="14.140625" bestFit="1" customWidth="1"/>
    <col min="1294" max="1294" width="13.42578125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49" width="14.140625" bestFit="1" customWidth="1"/>
    <col min="1550" max="1550" width="13.42578125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5" width="14.140625" bestFit="1" customWidth="1"/>
    <col min="1806" max="1806" width="13.42578125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1" width="14.140625" bestFit="1" customWidth="1"/>
    <col min="2062" max="2062" width="13.42578125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7" width="14.140625" bestFit="1" customWidth="1"/>
    <col min="2318" max="2318" width="13.42578125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3" width="14.140625" bestFit="1" customWidth="1"/>
    <col min="2574" max="2574" width="13.42578125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29" width="14.140625" bestFit="1" customWidth="1"/>
    <col min="2830" max="2830" width="13.42578125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5" width="14.140625" bestFit="1" customWidth="1"/>
    <col min="3086" max="3086" width="13.42578125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1" width="14.140625" bestFit="1" customWidth="1"/>
    <col min="3342" max="3342" width="13.42578125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7" width="14.140625" bestFit="1" customWidth="1"/>
    <col min="3598" max="3598" width="13.42578125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3" width="14.140625" bestFit="1" customWidth="1"/>
    <col min="3854" max="3854" width="13.42578125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09" width="14.140625" bestFit="1" customWidth="1"/>
    <col min="4110" max="4110" width="13.42578125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5" width="14.140625" bestFit="1" customWidth="1"/>
    <col min="4366" max="4366" width="13.42578125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1" width="14.140625" bestFit="1" customWidth="1"/>
    <col min="4622" max="4622" width="13.42578125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7" width="14.140625" bestFit="1" customWidth="1"/>
    <col min="4878" max="4878" width="13.42578125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3" width="14.140625" bestFit="1" customWidth="1"/>
    <col min="5134" max="5134" width="13.42578125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89" width="14.140625" bestFit="1" customWidth="1"/>
    <col min="5390" max="5390" width="13.42578125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5" width="14.140625" bestFit="1" customWidth="1"/>
    <col min="5646" max="5646" width="13.42578125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1" width="14.140625" bestFit="1" customWidth="1"/>
    <col min="5902" max="5902" width="13.42578125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7" width="14.140625" bestFit="1" customWidth="1"/>
    <col min="6158" max="6158" width="13.42578125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3" width="14.140625" bestFit="1" customWidth="1"/>
    <col min="6414" max="6414" width="13.42578125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69" width="14.140625" bestFit="1" customWidth="1"/>
    <col min="6670" max="6670" width="13.42578125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5" width="14.140625" bestFit="1" customWidth="1"/>
    <col min="6926" max="6926" width="13.42578125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1" width="14.140625" bestFit="1" customWidth="1"/>
    <col min="7182" max="7182" width="13.42578125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7" width="14.140625" bestFit="1" customWidth="1"/>
    <col min="7438" max="7438" width="13.42578125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3" width="14.140625" bestFit="1" customWidth="1"/>
    <col min="7694" max="7694" width="13.42578125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49" width="14.140625" bestFit="1" customWidth="1"/>
    <col min="7950" max="7950" width="13.42578125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5" width="14.140625" bestFit="1" customWidth="1"/>
    <col min="8206" max="8206" width="13.42578125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1" width="14.140625" bestFit="1" customWidth="1"/>
    <col min="8462" max="8462" width="13.42578125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7" width="14.140625" bestFit="1" customWidth="1"/>
    <col min="8718" max="8718" width="13.42578125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3" width="14.140625" bestFit="1" customWidth="1"/>
    <col min="8974" max="8974" width="13.42578125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29" width="14.140625" bestFit="1" customWidth="1"/>
    <col min="9230" max="9230" width="13.42578125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5" width="14.140625" bestFit="1" customWidth="1"/>
    <col min="9486" max="9486" width="13.42578125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1" width="14.140625" bestFit="1" customWidth="1"/>
    <col min="9742" max="9742" width="13.42578125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7" width="14.140625" bestFit="1" customWidth="1"/>
    <col min="9998" max="9998" width="13.42578125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3" width="14.140625" bestFit="1" customWidth="1"/>
    <col min="10254" max="10254" width="13.42578125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09" width="14.140625" bestFit="1" customWidth="1"/>
    <col min="10510" max="10510" width="13.42578125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5" width="14.140625" bestFit="1" customWidth="1"/>
    <col min="10766" max="10766" width="13.42578125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1" width="14.140625" bestFit="1" customWidth="1"/>
    <col min="11022" max="11022" width="13.42578125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7" width="14.140625" bestFit="1" customWidth="1"/>
    <col min="11278" max="11278" width="13.42578125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3" width="14.140625" bestFit="1" customWidth="1"/>
    <col min="11534" max="11534" width="13.42578125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89" width="14.140625" bestFit="1" customWidth="1"/>
    <col min="11790" max="11790" width="13.42578125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5" width="14.140625" bestFit="1" customWidth="1"/>
    <col min="12046" max="12046" width="13.42578125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1" width="14.140625" bestFit="1" customWidth="1"/>
    <col min="12302" max="12302" width="13.42578125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7" width="14.140625" bestFit="1" customWidth="1"/>
    <col min="12558" max="12558" width="13.42578125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3" width="14.140625" bestFit="1" customWidth="1"/>
    <col min="12814" max="12814" width="13.42578125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69" width="14.140625" bestFit="1" customWidth="1"/>
    <col min="13070" max="13070" width="13.42578125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5" width="14.140625" bestFit="1" customWidth="1"/>
    <col min="13326" max="13326" width="13.42578125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1" width="14.140625" bestFit="1" customWidth="1"/>
    <col min="13582" max="13582" width="13.42578125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7" width="14.140625" bestFit="1" customWidth="1"/>
    <col min="13838" max="13838" width="13.42578125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3" width="14.140625" bestFit="1" customWidth="1"/>
    <col min="14094" max="14094" width="13.42578125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49" width="14.140625" bestFit="1" customWidth="1"/>
    <col min="14350" max="14350" width="13.42578125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5" width="14.140625" bestFit="1" customWidth="1"/>
    <col min="14606" max="14606" width="13.42578125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1" width="14.140625" bestFit="1" customWidth="1"/>
    <col min="14862" max="14862" width="13.42578125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7" width="14.140625" bestFit="1" customWidth="1"/>
    <col min="15118" max="15118" width="13.42578125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3" width="14.140625" bestFit="1" customWidth="1"/>
    <col min="15374" max="15374" width="13.42578125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29" width="14.140625" bestFit="1" customWidth="1"/>
    <col min="15630" max="15630" width="13.42578125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5" width="14.140625" bestFit="1" customWidth="1"/>
    <col min="15886" max="15886" width="13.42578125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1" width="14.140625" bestFit="1" customWidth="1"/>
    <col min="16142" max="16142" width="13.42578125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375" t="s">
        <v>1</v>
      </c>
      <c r="L8" s="376"/>
    </row>
    <row r="10" spans="1:19" x14ac:dyDescent="0.25">
      <c r="A10" s="373" t="s">
        <v>2</v>
      </c>
      <c r="B10" s="373"/>
      <c r="C10" s="373"/>
      <c r="D10" s="373"/>
      <c r="E10" s="373"/>
      <c r="F10" s="373"/>
      <c r="G10" s="373"/>
      <c r="H10" s="373"/>
      <c r="I10" s="373"/>
      <c r="J10" s="373"/>
      <c r="K10" s="373"/>
      <c r="L10" s="373"/>
      <c r="M10" s="234"/>
      <c r="N10" s="234"/>
      <c r="O10" s="234"/>
      <c r="P10" s="234"/>
      <c r="Q10" s="234"/>
      <c r="R10" s="234"/>
      <c r="S10" s="234"/>
    </row>
    <row r="11" spans="1:19" x14ac:dyDescent="0.25">
      <c r="A11" s="362" t="s">
        <v>3</v>
      </c>
      <c r="B11" s="362"/>
      <c r="C11" s="362"/>
      <c r="D11" s="362"/>
      <c r="E11" s="362"/>
      <c r="F11" s="362"/>
      <c r="G11" s="362"/>
      <c r="H11" s="362"/>
      <c r="I11" s="362"/>
      <c r="J11" s="362"/>
      <c r="K11" s="362"/>
      <c r="L11" s="362"/>
      <c r="M11" s="234"/>
      <c r="N11" s="234"/>
      <c r="O11" s="234"/>
      <c r="P11" s="234"/>
      <c r="Q11" s="234"/>
      <c r="R11" s="234"/>
      <c r="S11" s="234"/>
    </row>
    <row r="12" spans="1:19" x14ac:dyDescent="0.25">
      <c r="A12" s="374" t="s">
        <v>4</v>
      </c>
      <c r="B12" s="362"/>
      <c r="C12" s="362"/>
      <c r="D12" s="362"/>
      <c r="E12" s="362"/>
      <c r="F12" s="362"/>
      <c r="G12" s="362"/>
      <c r="H12" s="362"/>
      <c r="I12" s="362"/>
      <c r="J12" s="362"/>
      <c r="K12" s="362"/>
      <c r="L12" s="362"/>
      <c r="M12" s="234"/>
      <c r="N12" s="234"/>
      <c r="O12" s="234"/>
      <c r="P12" s="234"/>
      <c r="Q12" s="234"/>
      <c r="R12" s="234"/>
      <c r="S12" s="234"/>
    </row>
    <row r="13" spans="1:19" x14ac:dyDescent="0.25">
      <c r="A13" s="172"/>
      <c r="B13" s="172"/>
      <c r="C13" s="172"/>
      <c r="D13" s="172"/>
      <c r="E13" s="172"/>
      <c r="F13" s="172"/>
      <c r="G13" s="172"/>
      <c r="H13" s="172"/>
      <c r="I13" s="172"/>
      <c r="J13" s="172"/>
      <c r="K13" s="172"/>
      <c r="L13" s="172"/>
      <c r="M13" s="172"/>
      <c r="N13" s="172"/>
      <c r="O13" s="172"/>
      <c r="P13" s="172"/>
      <c r="Q13" s="172"/>
      <c r="R13" s="172"/>
      <c r="S13" s="172"/>
    </row>
    <row r="14" spans="1:19" ht="16.5" thickBot="1" x14ac:dyDescent="0.3">
      <c r="A14" s="356" t="s">
        <v>164</v>
      </c>
      <c r="B14" s="356"/>
      <c r="C14" s="356"/>
      <c r="D14" s="356"/>
      <c r="E14" s="356"/>
      <c r="F14" s="356"/>
      <c r="G14" s="356"/>
      <c r="H14" s="356"/>
      <c r="I14" s="356"/>
      <c r="J14" s="356"/>
      <c r="K14" s="356"/>
      <c r="L14" s="356"/>
      <c r="M14" s="235"/>
      <c r="N14" s="235"/>
      <c r="O14" s="235"/>
      <c r="P14" s="235"/>
      <c r="Q14" s="235"/>
      <c r="R14" s="235"/>
      <c r="S14" s="235"/>
    </row>
    <row r="15" spans="1:19" ht="30.75" customHeight="1" thickBot="1" x14ac:dyDescent="0.35">
      <c r="A15" s="2" t="s">
        <v>5</v>
      </c>
      <c r="B15" s="3" t="s">
        <v>6</v>
      </c>
      <c r="C15" s="368" t="s">
        <v>7</v>
      </c>
      <c r="D15" s="369"/>
      <c r="E15" s="368" t="s">
        <v>8</v>
      </c>
      <c r="F15" s="370"/>
      <c r="G15" s="368" t="s">
        <v>9</v>
      </c>
      <c r="H15" s="369"/>
      <c r="I15" s="368" t="s">
        <v>10</v>
      </c>
      <c r="J15" s="369"/>
      <c r="K15" s="352" t="s">
        <v>11</v>
      </c>
      <c r="L15" s="353"/>
      <c r="M15" s="236"/>
      <c r="N15" s="377"/>
      <c r="O15" s="377"/>
      <c r="P15" s="377"/>
      <c r="Q15" s="377"/>
      <c r="R15" s="377"/>
      <c r="S15" s="377"/>
    </row>
    <row r="16" spans="1:19" ht="15.75" x14ac:dyDescent="0.3">
      <c r="A16" s="4"/>
      <c r="B16" s="5"/>
      <c r="C16" s="6" t="s">
        <v>12</v>
      </c>
      <c r="D16" s="6" t="s">
        <v>13</v>
      </c>
      <c r="E16" s="6" t="s">
        <v>12</v>
      </c>
      <c r="F16" s="6" t="s">
        <v>13</v>
      </c>
      <c r="G16" s="6" t="s">
        <v>12</v>
      </c>
      <c r="H16" s="6" t="s">
        <v>13</v>
      </c>
      <c r="I16" s="6" t="s">
        <v>12</v>
      </c>
      <c r="J16" s="6" t="s">
        <v>13</v>
      </c>
      <c r="K16" s="6" t="s">
        <v>12</v>
      </c>
      <c r="L16" s="6" t="s">
        <v>13</v>
      </c>
      <c r="M16" s="238"/>
      <c r="N16" s="236"/>
      <c r="O16" s="238"/>
      <c r="P16" s="236"/>
      <c r="Q16" s="238"/>
      <c r="R16" s="236"/>
      <c r="S16" s="238"/>
    </row>
    <row r="17" spans="1:19" ht="15.75" x14ac:dyDescent="0.3">
      <c r="A17" s="7" t="s">
        <v>141</v>
      </c>
      <c r="B17" s="5" t="s">
        <v>14</v>
      </c>
      <c r="C17" s="50">
        <v>2414811.33</v>
      </c>
      <c r="D17" s="8">
        <v>2367268.7000000002</v>
      </c>
      <c r="E17" s="50">
        <v>2414811.34</v>
      </c>
      <c r="F17" s="8">
        <v>2396683.9</v>
      </c>
      <c r="G17" s="50">
        <v>2414811.34</v>
      </c>
      <c r="H17" s="8">
        <v>2410583.5299999998</v>
      </c>
      <c r="I17" s="50">
        <v>2414811.34</v>
      </c>
      <c r="J17" s="8">
        <v>2417060.7799999998</v>
      </c>
      <c r="K17" s="8">
        <f>+C17+E17+G17+I17</f>
        <v>9659245.3499999996</v>
      </c>
      <c r="L17" s="8">
        <f>+D17+F17+H17+J17</f>
        <v>9591596.9099999983</v>
      </c>
      <c r="M17" s="239"/>
      <c r="N17" s="239"/>
      <c r="O17" s="239"/>
      <c r="P17" s="239"/>
      <c r="Q17" s="239"/>
      <c r="R17" s="239"/>
      <c r="S17" s="239"/>
    </row>
    <row r="18" spans="1:19" ht="15.75" x14ac:dyDescent="0.3">
      <c r="A18" s="9"/>
      <c r="B18" s="10"/>
      <c r="C18" s="11"/>
      <c r="D18" s="9"/>
      <c r="E18" s="12"/>
      <c r="F18" s="12"/>
      <c r="G18" s="9"/>
      <c r="H18" s="12"/>
      <c r="I18" s="9"/>
      <c r="J18" s="12"/>
      <c r="K18" s="11"/>
      <c r="L18" s="11"/>
      <c r="M18" s="239"/>
      <c r="N18" s="239"/>
      <c r="O18" s="239"/>
      <c r="P18" s="239"/>
      <c r="Q18" s="239"/>
      <c r="R18" s="239"/>
      <c r="S18" s="239"/>
    </row>
    <row r="19" spans="1:19" ht="15.75" x14ac:dyDescent="0.3">
      <c r="A19" s="9"/>
      <c r="B19" s="10" t="s">
        <v>15</v>
      </c>
      <c r="C19" s="13">
        <f t="shared" ref="C19:H19" si="0">+C31+C47</f>
        <v>2612557.8600000003</v>
      </c>
      <c r="D19" s="13">
        <f t="shared" si="0"/>
        <v>0</v>
      </c>
      <c r="E19" s="13">
        <f t="shared" si="0"/>
        <v>2689873.49</v>
      </c>
      <c r="F19" s="13">
        <f t="shared" si="0"/>
        <v>16502.89</v>
      </c>
      <c r="G19" s="13">
        <f t="shared" si="0"/>
        <v>2771983.25</v>
      </c>
      <c r="H19" s="13">
        <f t="shared" si="0"/>
        <v>132643.56999999998</v>
      </c>
      <c r="I19" s="13">
        <f>+I31+I47</f>
        <v>2771983.25</v>
      </c>
      <c r="J19" s="13">
        <f>+J31+J47</f>
        <v>748869.8</v>
      </c>
      <c r="K19" s="13">
        <f>+C19+E19+G19+I19</f>
        <v>10846397.850000001</v>
      </c>
      <c r="L19" s="13">
        <f>+D19+F19+H19+J19</f>
        <v>898016.26</v>
      </c>
      <c r="M19" s="239"/>
      <c r="N19" s="239"/>
      <c r="O19" s="239"/>
      <c r="P19" s="239"/>
      <c r="Q19" s="239"/>
      <c r="R19" s="239"/>
      <c r="S19" s="239"/>
    </row>
    <row r="20" spans="1:19" x14ac:dyDescent="0.25">
      <c r="A20" s="14">
        <v>111</v>
      </c>
      <c r="B20" s="15" t="s">
        <v>16</v>
      </c>
      <c r="C20" s="16">
        <v>0</v>
      </c>
      <c r="D20" s="16">
        <v>0</v>
      </c>
      <c r="E20" s="16">
        <v>77315.63</v>
      </c>
      <c r="F20" s="16">
        <v>0</v>
      </c>
      <c r="G20" s="16">
        <v>77315.63</v>
      </c>
      <c r="H20" s="16">
        <v>70182.48</v>
      </c>
      <c r="I20" s="16">
        <v>77315.63</v>
      </c>
      <c r="J20" s="16">
        <v>80017.570000000007</v>
      </c>
      <c r="K20" s="16">
        <f>+C20+E20+G20+I20</f>
        <v>231946.89</v>
      </c>
      <c r="L20" s="16">
        <f>+D20+F20+H20+J20</f>
        <v>150200.04999999999</v>
      </c>
      <c r="M20" s="239"/>
      <c r="N20" s="239"/>
      <c r="O20" s="239"/>
      <c r="P20" s="239"/>
      <c r="Q20" s="239"/>
      <c r="R20" s="239"/>
      <c r="S20" s="239"/>
    </row>
    <row r="21" spans="1:19" x14ac:dyDescent="0.25">
      <c r="A21" s="14">
        <v>113</v>
      </c>
      <c r="B21" s="15" t="s">
        <v>17</v>
      </c>
      <c r="C21" s="16">
        <v>10564.58</v>
      </c>
      <c r="D21" s="16">
        <v>0</v>
      </c>
      <c r="E21" s="16">
        <v>10564.58</v>
      </c>
      <c r="F21" s="16">
        <v>8302.09</v>
      </c>
      <c r="G21" s="16">
        <v>10564.58</v>
      </c>
      <c r="H21" s="16">
        <v>11306.4</v>
      </c>
      <c r="I21" s="16">
        <v>10564.58</v>
      </c>
      <c r="J21" s="16">
        <v>11126.04</v>
      </c>
      <c r="K21" s="16">
        <f t="shared" ref="K21:L30" si="1">+C21+E21+G21+I21</f>
        <v>42258.32</v>
      </c>
      <c r="L21" s="16">
        <f t="shared" si="1"/>
        <v>30734.53</v>
      </c>
      <c r="M21" s="239"/>
      <c r="N21" s="239"/>
      <c r="O21" s="239"/>
      <c r="P21" s="239"/>
      <c r="Q21" s="239"/>
      <c r="R21" s="239"/>
      <c r="S21" s="239"/>
    </row>
    <row r="22" spans="1:19" x14ac:dyDescent="0.25">
      <c r="A22" s="14">
        <v>122</v>
      </c>
      <c r="B22" s="15" t="s">
        <v>18</v>
      </c>
      <c r="C22" s="16">
        <v>0</v>
      </c>
      <c r="D22" s="16">
        <v>0</v>
      </c>
      <c r="E22" s="16">
        <v>0</v>
      </c>
      <c r="F22" s="16">
        <v>0</v>
      </c>
      <c r="G22" s="16">
        <v>6085.56</v>
      </c>
      <c r="H22" s="16">
        <v>0</v>
      </c>
      <c r="I22" s="16">
        <v>6085.56</v>
      </c>
      <c r="J22" s="16">
        <v>0</v>
      </c>
      <c r="K22" s="16">
        <f t="shared" si="1"/>
        <v>12171.12</v>
      </c>
      <c r="L22" s="16">
        <f t="shared" si="1"/>
        <v>0</v>
      </c>
      <c r="M22" s="239"/>
      <c r="N22" s="239"/>
      <c r="O22" s="239"/>
      <c r="P22" s="239"/>
      <c r="Q22" s="239"/>
      <c r="R22" s="239"/>
      <c r="S22" s="239"/>
    </row>
    <row r="23" spans="1:19" x14ac:dyDescent="0.25">
      <c r="A23" s="14">
        <v>163</v>
      </c>
      <c r="B23" s="15" t="s">
        <v>19</v>
      </c>
      <c r="C23" s="16">
        <v>0</v>
      </c>
      <c r="D23" s="16">
        <v>0</v>
      </c>
      <c r="E23" s="16">
        <v>0</v>
      </c>
      <c r="F23" s="16">
        <v>0</v>
      </c>
      <c r="G23" s="16">
        <v>75924.2</v>
      </c>
      <c r="H23" s="16">
        <v>0</v>
      </c>
      <c r="I23" s="16">
        <v>75924.2</v>
      </c>
      <c r="J23" s="16">
        <v>0</v>
      </c>
      <c r="K23" s="16">
        <f t="shared" si="1"/>
        <v>151848.4</v>
      </c>
      <c r="L23" s="16">
        <f t="shared" si="1"/>
        <v>0</v>
      </c>
      <c r="M23" s="239"/>
      <c r="N23" s="239"/>
      <c r="O23" s="239"/>
      <c r="P23" s="239"/>
      <c r="Q23" s="239"/>
      <c r="R23" s="239"/>
      <c r="S23" s="239"/>
    </row>
    <row r="24" spans="1:19" x14ac:dyDescent="0.25">
      <c r="A24" s="14">
        <v>168</v>
      </c>
      <c r="B24" s="15" t="s">
        <v>165</v>
      </c>
      <c r="C24" s="16">
        <v>0</v>
      </c>
      <c r="D24" s="16">
        <v>0</v>
      </c>
      <c r="E24" s="16">
        <v>0</v>
      </c>
      <c r="F24" s="16">
        <v>0</v>
      </c>
      <c r="G24" s="16">
        <v>100</v>
      </c>
      <c r="H24" s="16">
        <v>0</v>
      </c>
      <c r="I24" s="16">
        <v>100</v>
      </c>
      <c r="J24" s="16">
        <v>0</v>
      </c>
      <c r="K24" s="16">
        <f>+C24+E24+G24+I24</f>
        <v>200</v>
      </c>
      <c r="L24" s="16">
        <f>+D24+F24+H24+J24</f>
        <v>0</v>
      </c>
      <c r="M24" s="239"/>
      <c r="N24" s="239"/>
      <c r="O24" s="239"/>
      <c r="P24" s="239"/>
      <c r="Q24" s="239"/>
      <c r="R24" s="239"/>
      <c r="S24" s="239"/>
    </row>
    <row r="25" spans="1:19" x14ac:dyDescent="0.25">
      <c r="A25" s="14">
        <v>169</v>
      </c>
      <c r="B25" s="15" t="s">
        <v>166</v>
      </c>
      <c r="C25" s="16">
        <v>3526.67</v>
      </c>
      <c r="D25" s="16">
        <v>0</v>
      </c>
      <c r="E25" s="16">
        <v>3526.67</v>
      </c>
      <c r="F25" s="16">
        <v>0</v>
      </c>
      <c r="G25" s="16">
        <v>3526.67</v>
      </c>
      <c r="H25" s="16">
        <v>0</v>
      </c>
      <c r="I25" s="16">
        <v>3526.67</v>
      </c>
      <c r="J25" s="16">
        <v>0</v>
      </c>
      <c r="K25" s="16">
        <f t="shared" si="1"/>
        <v>14106.68</v>
      </c>
      <c r="L25" s="16">
        <f t="shared" si="1"/>
        <v>0</v>
      </c>
      <c r="M25" s="239"/>
      <c r="N25" s="239"/>
      <c r="O25" s="239"/>
      <c r="P25" s="239"/>
      <c r="Q25" s="239"/>
      <c r="R25" s="239"/>
      <c r="S25" s="239"/>
    </row>
    <row r="26" spans="1:19" x14ac:dyDescent="0.25">
      <c r="A26" s="14">
        <v>171</v>
      </c>
      <c r="B26" s="15" t="s">
        <v>167</v>
      </c>
      <c r="C26" s="16">
        <v>3638.33</v>
      </c>
      <c r="D26" s="16">
        <v>0</v>
      </c>
      <c r="E26" s="16">
        <v>3638.33</v>
      </c>
      <c r="F26" s="16">
        <v>0</v>
      </c>
      <c r="G26" s="16">
        <v>3638.33</v>
      </c>
      <c r="H26" s="16">
        <v>0</v>
      </c>
      <c r="I26" s="16">
        <v>3638.33</v>
      </c>
      <c r="J26" s="16">
        <v>0</v>
      </c>
      <c r="K26" s="16">
        <f t="shared" si="1"/>
        <v>14553.32</v>
      </c>
      <c r="L26" s="16">
        <f t="shared" si="1"/>
        <v>0</v>
      </c>
      <c r="M26" s="239"/>
      <c r="N26" s="239"/>
      <c r="O26" s="239"/>
      <c r="P26" s="239"/>
      <c r="Q26" s="239"/>
      <c r="R26" s="239"/>
      <c r="S26" s="239"/>
    </row>
    <row r="27" spans="1:19" x14ac:dyDescent="0.25">
      <c r="A27" s="14">
        <v>174</v>
      </c>
      <c r="B27" s="15" t="s">
        <v>20</v>
      </c>
      <c r="C27" s="16">
        <v>7356.33</v>
      </c>
      <c r="D27" s="16">
        <v>0</v>
      </c>
      <c r="E27" s="16">
        <v>7356.33</v>
      </c>
      <c r="F27" s="16">
        <v>0</v>
      </c>
      <c r="G27" s="16">
        <v>7356.33</v>
      </c>
      <c r="H27" s="16">
        <v>0</v>
      </c>
      <c r="I27" s="16">
        <v>7356.33</v>
      </c>
      <c r="J27" s="16">
        <v>6360</v>
      </c>
      <c r="K27" s="16">
        <f t="shared" si="1"/>
        <v>29425.32</v>
      </c>
      <c r="L27" s="16">
        <f t="shared" si="1"/>
        <v>6360</v>
      </c>
      <c r="M27" s="239"/>
      <c r="N27" s="239"/>
      <c r="O27" s="239"/>
      <c r="P27" s="239"/>
      <c r="Q27" s="239"/>
      <c r="R27" s="239"/>
      <c r="S27" s="239"/>
    </row>
    <row r="28" spans="1:19" x14ac:dyDescent="0.25">
      <c r="A28" s="14">
        <v>182</v>
      </c>
      <c r="B28" s="15" t="s">
        <v>21</v>
      </c>
      <c r="C28" s="16">
        <v>317986.83</v>
      </c>
      <c r="D28" s="16">
        <v>0</v>
      </c>
      <c r="E28" s="16">
        <v>317986.83</v>
      </c>
      <c r="F28" s="16">
        <v>0</v>
      </c>
      <c r="G28" s="16">
        <v>317986.83</v>
      </c>
      <c r="H28" s="16">
        <v>32843.760000000002</v>
      </c>
      <c r="I28" s="16">
        <v>317986.83</v>
      </c>
      <c r="J28" s="16">
        <v>99905.74</v>
      </c>
      <c r="K28" s="16">
        <f t="shared" si="1"/>
        <v>1271947.32</v>
      </c>
      <c r="L28" s="16">
        <f t="shared" si="1"/>
        <v>132749.5</v>
      </c>
      <c r="M28" s="239"/>
      <c r="N28" s="239"/>
      <c r="O28" s="239"/>
      <c r="P28" s="239"/>
      <c r="Q28" s="239"/>
      <c r="R28" s="239"/>
      <c r="S28" s="239"/>
    </row>
    <row r="29" spans="1:19" x14ac:dyDescent="0.25">
      <c r="A29" s="14">
        <v>197</v>
      </c>
      <c r="B29" s="15" t="s">
        <v>22</v>
      </c>
      <c r="C29" s="16">
        <v>42350</v>
      </c>
      <c r="D29" s="16">
        <v>0</v>
      </c>
      <c r="E29" s="16">
        <v>42350</v>
      </c>
      <c r="F29" s="16">
        <v>0</v>
      </c>
      <c r="G29" s="16">
        <v>42350</v>
      </c>
      <c r="H29" s="16">
        <v>0</v>
      </c>
      <c r="I29" s="16">
        <v>42350</v>
      </c>
      <c r="J29" s="16">
        <v>84000</v>
      </c>
      <c r="K29" s="16">
        <f t="shared" si="1"/>
        <v>169400</v>
      </c>
      <c r="L29" s="16">
        <f t="shared" si="1"/>
        <v>84000</v>
      </c>
      <c r="M29" s="239"/>
      <c r="N29" s="239"/>
      <c r="O29" s="239"/>
      <c r="P29" s="239"/>
      <c r="Q29" s="239"/>
      <c r="R29" s="239"/>
      <c r="S29" s="239"/>
    </row>
    <row r="30" spans="1:19" ht="15.75" thickBot="1" x14ac:dyDescent="0.3">
      <c r="A30" s="160">
        <v>199</v>
      </c>
      <c r="B30" s="149" t="s">
        <v>23</v>
      </c>
      <c r="C30" s="16">
        <v>67060</v>
      </c>
      <c r="D30" s="150">
        <v>0</v>
      </c>
      <c r="E30" s="16">
        <v>67060</v>
      </c>
      <c r="F30" s="150">
        <v>8200.7999999999993</v>
      </c>
      <c r="G30" s="16">
        <v>67060</v>
      </c>
      <c r="H30" s="150">
        <v>4100</v>
      </c>
      <c r="I30" s="16">
        <v>67060</v>
      </c>
      <c r="J30" s="150">
        <v>6150.2</v>
      </c>
      <c r="K30" s="150">
        <f t="shared" si="1"/>
        <v>268240</v>
      </c>
      <c r="L30" s="150">
        <f t="shared" si="1"/>
        <v>18451</v>
      </c>
      <c r="M30" s="239"/>
      <c r="N30" s="239"/>
      <c r="O30" s="239"/>
      <c r="P30" s="239"/>
      <c r="Q30" s="239"/>
      <c r="R30" s="239"/>
      <c r="S30" s="239"/>
    </row>
    <row r="31" spans="1:19" ht="16.5" thickBot="1" x14ac:dyDescent="0.35">
      <c r="A31" s="154"/>
      <c r="B31" s="151" t="s">
        <v>24</v>
      </c>
      <c r="C31" s="152">
        <f t="shared" ref="C31:L31" si="2">SUM(C20:C30)</f>
        <v>452482.74</v>
      </c>
      <c r="D31" s="152">
        <f t="shared" si="2"/>
        <v>0</v>
      </c>
      <c r="E31" s="152">
        <f t="shared" si="2"/>
        <v>529798.37</v>
      </c>
      <c r="F31" s="152">
        <f t="shared" si="2"/>
        <v>16502.89</v>
      </c>
      <c r="G31" s="152">
        <f t="shared" si="2"/>
        <v>611908.13</v>
      </c>
      <c r="H31" s="152">
        <f t="shared" si="2"/>
        <v>118432.63999999998</v>
      </c>
      <c r="I31" s="152">
        <f t="shared" si="2"/>
        <v>611908.13</v>
      </c>
      <c r="J31" s="152">
        <f t="shared" si="2"/>
        <v>287559.55000000005</v>
      </c>
      <c r="K31" s="152">
        <f t="shared" si="2"/>
        <v>2206097.37</v>
      </c>
      <c r="L31" s="153">
        <f t="shared" si="2"/>
        <v>422495.07999999996</v>
      </c>
      <c r="M31" s="239"/>
      <c r="N31" s="239"/>
      <c r="O31" s="239"/>
      <c r="P31" s="239"/>
      <c r="Q31" s="239"/>
      <c r="R31" s="239"/>
      <c r="S31" s="239"/>
    </row>
    <row r="32" spans="1:19" ht="15.75" x14ac:dyDescent="0.3">
      <c r="A32" s="161"/>
      <c r="B32" s="19" t="s">
        <v>25</v>
      </c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39"/>
      <c r="N32" s="239"/>
      <c r="O32" s="239"/>
      <c r="P32" s="239"/>
      <c r="Q32" s="239"/>
      <c r="R32" s="239"/>
      <c r="S32" s="239"/>
    </row>
    <row r="33" spans="1:19" x14ac:dyDescent="0.25">
      <c r="A33" s="14">
        <v>211</v>
      </c>
      <c r="B33" s="15" t="s">
        <v>26</v>
      </c>
      <c r="C33" s="16">
        <v>58165.57</v>
      </c>
      <c r="D33" s="16">
        <v>0</v>
      </c>
      <c r="E33" s="16">
        <v>58165.57</v>
      </c>
      <c r="F33" s="16">
        <v>0</v>
      </c>
      <c r="G33" s="16">
        <v>58165.57</v>
      </c>
      <c r="H33" s="16">
        <v>13077</v>
      </c>
      <c r="I33" s="16">
        <v>58165.57</v>
      </c>
      <c r="J33" s="16">
        <v>90483.25</v>
      </c>
      <c r="K33" s="16">
        <f t="shared" ref="K33:L46" si="3">+C33+E33+G33+I33</f>
        <v>232662.28</v>
      </c>
      <c r="L33" s="16">
        <f>+D33+F33+H33+J33</f>
        <v>103560.25</v>
      </c>
      <c r="M33" s="239"/>
      <c r="N33" s="239"/>
      <c r="O33" s="239"/>
      <c r="P33" s="239"/>
      <c r="Q33" s="239"/>
      <c r="R33" s="239"/>
      <c r="S33" s="239"/>
    </row>
    <row r="34" spans="1:19" x14ac:dyDescent="0.25">
      <c r="A34" s="14">
        <v>232</v>
      </c>
      <c r="B34" s="15" t="s">
        <v>27</v>
      </c>
      <c r="C34" s="16">
        <v>12500</v>
      </c>
      <c r="D34" s="16">
        <v>0</v>
      </c>
      <c r="E34" s="16">
        <v>12500</v>
      </c>
      <c r="F34" s="16">
        <v>0</v>
      </c>
      <c r="G34" s="16">
        <v>12500</v>
      </c>
      <c r="H34" s="16">
        <v>0</v>
      </c>
      <c r="I34" s="16">
        <v>12500</v>
      </c>
      <c r="J34" s="16">
        <v>0</v>
      </c>
      <c r="K34" s="16">
        <f t="shared" si="3"/>
        <v>50000</v>
      </c>
      <c r="L34" s="16">
        <f t="shared" si="3"/>
        <v>0</v>
      </c>
      <c r="M34" s="239"/>
      <c r="N34" s="239"/>
      <c r="O34" s="239"/>
      <c r="P34" s="239"/>
      <c r="Q34" s="239"/>
      <c r="R34" s="239"/>
      <c r="S34" s="239"/>
    </row>
    <row r="35" spans="1:19" x14ac:dyDescent="0.25">
      <c r="A35" s="14">
        <v>261</v>
      </c>
      <c r="B35" s="15" t="s">
        <v>28</v>
      </c>
      <c r="C35" s="16">
        <v>82888.02</v>
      </c>
      <c r="D35" s="16">
        <v>0</v>
      </c>
      <c r="E35" s="16">
        <v>82888.02</v>
      </c>
      <c r="F35" s="16">
        <v>0</v>
      </c>
      <c r="G35" s="16">
        <v>82888.02</v>
      </c>
      <c r="H35" s="16">
        <v>0</v>
      </c>
      <c r="I35" s="16">
        <v>82888.02</v>
      </c>
      <c r="J35" s="16">
        <v>61685.07</v>
      </c>
      <c r="K35" s="16">
        <f t="shared" si="3"/>
        <v>331552.08</v>
      </c>
      <c r="L35" s="16">
        <f t="shared" si="3"/>
        <v>61685.07</v>
      </c>
      <c r="M35" s="239"/>
      <c r="N35" s="239"/>
      <c r="O35" s="239"/>
      <c r="P35" s="239"/>
      <c r="Q35" s="239"/>
      <c r="R35" s="239"/>
      <c r="S35" s="239"/>
    </row>
    <row r="36" spans="1:19" x14ac:dyDescent="0.25">
      <c r="A36" s="14">
        <v>262</v>
      </c>
      <c r="B36" s="15" t="s">
        <v>29</v>
      </c>
      <c r="C36" s="16">
        <v>666.67</v>
      </c>
      <c r="D36" s="16">
        <v>0</v>
      </c>
      <c r="E36" s="16">
        <v>666.67</v>
      </c>
      <c r="F36" s="16">
        <v>0</v>
      </c>
      <c r="G36" s="16">
        <v>666.67</v>
      </c>
      <c r="H36" s="16">
        <v>0</v>
      </c>
      <c r="I36" s="16">
        <v>666.67</v>
      </c>
      <c r="J36" s="16">
        <v>0</v>
      </c>
      <c r="K36" s="16">
        <f t="shared" si="3"/>
        <v>2666.68</v>
      </c>
      <c r="L36" s="16">
        <f t="shared" si="3"/>
        <v>0</v>
      </c>
      <c r="M36" s="239"/>
      <c r="N36" s="239"/>
      <c r="O36" s="239"/>
      <c r="P36" s="239"/>
      <c r="Q36" s="239"/>
      <c r="R36" s="239"/>
      <c r="S36" s="239"/>
    </row>
    <row r="37" spans="1:19" x14ac:dyDescent="0.25">
      <c r="A37" s="14">
        <v>266</v>
      </c>
      <c r="B37" s="15" t="s">
        <v>30</v>
      </c>
      <c r="C37" s="16">
        <v>381939.32</v>
      </c>
      <c r="D37" s="16">
        <v>0</v>
      </c>
      <c r="E37" s="16">
        <v>381939.32</v>
      </c>
      <c r="F37" s="16">
        <v>0</v>
      </c>
      <c r="G37" s="16">
        <v>381939.32</v>
      </c>
      <c r="H37" s="16">
        <v>133.93</v>
      </c>
      <c r="I37" s="16">
        <v>381939.32</v>
      </c>
      <c r="J37" s="16">
        <v>194422.07</v>
      </c>
      <c r="K37" s="16">
        <f t="shared" si="3"/>
        <v>1527757.28</v>
      </c>
      <c r="L37" s="16">
        <f t="shared" si="3"/>
        <v>194556</v>
      </c>
      <c r="M37" s="239"/>
      <c r="N37" s="239"/>
      <c r="O37" s="239"/>
      <c r="P37" s="239"/>
      <c r="Q37" s="239"/>
      <c r="R37" s="239"/>
      <c r="S37" s="239"/>
    </row>
    <row r="38" spans="1:19" x14ac:dyDescent="0.25">
      <c r="A38" s="14">
        <v>267</v>
      </c>
      <c r="B38" s="15" t="s">
        <v>31</v>
      </c>
      <c r="C38" s="16">
        <v>750</v>
      </c>
      <c r="D38" s="16">
        <v>0</v>
      </c>
      <c r="E38" s="16">
        <v>750</v>
      </c>
      <c r="F38" s="16">
        <v>0</v>
      </c>
      <c r="G38" s="16">
        <v>750</v>
      </c>
      <c r="H38" s="16">
        <v>0</v>
      </c>
      <c r="I38" s="16">
        <v>750</v>
      </c>
      <c r="J38" s="16">
        <v>0</v>
      </c>
      <c r="K38" s="16">
        <f t="shared" si="3"/>
        <v>3000</v>
      </c>
      <c r="L38" s="16">
        <f t="shared" si="3"/>
        <v>0</v>
      </c>
      <c r="M38" s="239"/>
      <c r="N38" s="239"/>
      <c r="O38" s="239"/>
      <c r="P38" s="239"/>
      <c r="Q38" s="239"/>
      <c r="R38" s="239"/>
      <c r="S38" s="239"/>
    </row>
    <row r="39" spans="1:19" x14ac:dyDescent="0.25">
      <c r="A39" s="14">
        <v>268</v>
      </c>
      <c r="B39" s="15" t="s">
        <v>32</v>
      </c>
      <c r="C39" s="16">
        <v>11811.29</v>
      </c>
      <c r="D39" s="16">
        <v>0</v>
      </c>
      <c r="E39" s="16">
        <v>11811.29</v>
      </c>
      <c r="F39" s="16">
        <v>0</v>
      </c>
      <c r="G39" s="16">
        <v>11811.29</v>
      </c>
      <c r="H39" s="16">
        <v>0</v>
      </c>
      <c r="I39" s="16">
        <v>11811.29</v>
      </c>
      <c r="J39" s="16">
        <v>0</v>
      </c>
      <c r="K39" s="16">
        <f t="shared" si="3"/>
        <v>47245.16</v>
      </c>
      <c r="L39" s="16">
        <f t="shared" si="3"/>
        <v>0</v>
      </c>
      <c r="M39" s="239"/>
      <c r="N39" s="239"/>
      <c r="O39" s="239"/>
      <c r="P39" s="239"/>
      <c r="Q39" s="239"/>
      <c r="R39" s="239"/>
      <c r="S39" s="239"/>
    </row>
    <row r="40" spans="1:19" x14ac:dyDescent="0.25">
      <c r="A40" s="14">
        <v>269</v>
      </c>
      <c r="B40" s="15" t="s">
        <v>33</v>
      </c>
      <c r="C40" s="16">
        <v>833.33</v>
      </c>
      <c r="D40" s="16">
        <v>0</v>
      </c>
      <c r="E40" s="16">
        <v>833.33</v>
      </c>
      <c r="F40" s="16">
        <v>0</v>
      </c>
      <c r="G40" s="16">
        <v>833.33</v>
      </c>
      <c r="H40" s="16">
        <v>0</v>
      </c>
      <c r="I40" s="16">
        <v>833.33</v>
      </c>
      <c r="J40" s="16">
        <v>0</v>
      </c>
      <c r="K40" s="16">
        <f t="shared" si="3"/>
        <v>3333.32</v>
      </c>
      <c r="L40" s="16">
        <f t="shared" si="3"/>
        <v>0</v>
      </c>
      <c r="M40" s="239"/>
      <c r="N40" s="239"/>
      <c r="O40" s="239"/>
      <c r="P40" s="239"/>
      <c r="Q40" s="239"/>
      <c r="R40" s="239"/>
      <c r="S40" s="239"/>
    </row>
    <row r="41" spans="1:19" x14ac:dyDescent="0.25">
      <c r="A41" s="14">
        <v>289</v>
      </c>
      <c r="B41" s="15" t="s">
        <v>34</v>
      </c>
      <c r="C41" s="16">
        <v>574.88</v>
      </c>
      <c r="D41" s="16">
        <v>0</v>
      </c>
      <c r="E41" s="16">
        <v>574.88</v>
      </c>
      <c r="F41" s="16">
        <v>0</v>
      </c>
      <c r="G41" s="16">
        <v>574.88</v>
      </c>
      <c r="H41" s="16">
        <v>0</v>
      </c>
      <c r="I41" s="16">
        <v>574.88</v>
      </c>
      <c r="J41" s="16">
        <v>0</v>
      </c>
      <c r="K41" s="16">
        <f t="shared" si="3"/>
        <v>2299.52</v>
      </c>
      <c r="L41" s="16">
        <f t="shared" si="3"/>
        <v>0</v>
      </c>
      <c r="M41" s="239"/>
      <c r="N41" s="239"/>
      <c r="O41" s="239"/>
      <c r="P41" s="239"/>
      <c r="Q41" s="239"/>
      <c r="R41" s="239"/>
      <c r="S41" s="239"/>
    </row>
    <row r="42" spans="1:19" x14ac:dyDescent="0.25">
      <c r="A42" s="14">
        <v>292</v>
      </c>
      <c r="B42" s="15" t="s">
        <v>35</v>
      </c>
      <c r="C42" s="16">
        <v>7014.93</v>
      </c>
      <c r="D42" s="16">
        <v>0</v>
      </c>
      <c r="E42" s="16">
        <v>7014.93</v>
      </c>
      <c r="F42" s="16">
        <v>0</v>
      </c>
      <c r="G42" s="16">
        <v>7014.93</v>
      </c>
      <c r="H42" s="16">
        <v>0</v>
      </c>
      <c r="I42" s="16">
        <v>7014.93</v>
      </c>
      <c r="J42" s="16">
        <v>0</v>
      </c>
      <c r="K42" s="16">
        <f t="shared" si="3"/>
        <v>28059.72</v>
      </c>
      <c r="L42" s="16">
        <f t="shared" si="3"/>
        <v>0</v>
      </c>
      <c r="M42" s="239"/>
      <c r="N42" s="239"/>
      <c r="O42" s="239"/>
      <c r="P42" s="239"/>
      <c r="Q42" s="239"/>
      <c r="R42" s="239"/>
      <c r="S42" s="239"/>
    </row>
    <row r="43" spans="1:19" x14ac:dyDescent="0.25">
      <c r="A43" s="14">
        <v>295</v>
      </c>
      <c r="B43" s="15" t="s">
        <v>36</v>
      </c>
      <c r="C43" s="16">
        <v>1548540.06</v>
      </c>
      <c r="D43" s="16">
        <v>0</v>
      </c>
      <c r="E43" s="16">
        <v>1548540.06</v>
      </c>
      <c r="F43" s="16">
        <v>0</v>
      </c>
      <c r="G43" s="16">
        <v>1548540.06</v>
      </c>
      <c r="H43" s="16">
        <v>0</v>
      </c>
      <c r="I43" s="16">
        <v>1548540.06</v>
      </c>
      <c r="J43" s="16">
        <v>108377</v>
      </c>
      <c r="K43" s="16">
        <f t="shared" si="3"/>
        <v>6194160.2400000002</v>
      </c>
      <c r="L43" s="16">
        <f t="shared" si="3"/>
        <v>108377</v>
      </c>
      <c r="M43" s="239"/>
      <c r="N43" s="239"/>
      <c r="O43" s="239"/>
      <c r="P43" s="239"/>
      <c r="Q43" s="239"/>
      <c r="R43" s="239"/>
      <c r="S43" s="239"/>
    </row>
    <row r="44" spans="1:19" x14ac:dyDescent="0.25">
      <c r="A44" s="14">
        <v>297</v>
      </c>
      <c r="B44" s="15" t="s">
        <v>37</v>
      </c>
      <c r="C44" s="16">
        <v>1591.07</v>
      </c>
      <c r="D44" s="16">
        <v>0</v>
      </c>
      <c r="E44" s="16">
        <v>1591.07</v>
      </c>
      <c r="F44" s="16">
        <v>0</v>
      </c>
      <c r="G44" s="16">
        <v>1591.07</v>
      </c>
      <c r="H44" s="16">
        <v>0</v>
      </c>
      <c r="I44" s="16">
        <v>1591.07</v>
      </c>
      <c r="J44" s="16">
        <v>0</v>
      </c>
      <c r="K44" s="16">
        <f t="shared" si="3"/>
        <v>6364.28</v>
      </c>
      <c r="L44" s="16">
        <f t="shared" si="3"/>
        <v>0</v>
      </c>
      <c r="M44" s="239"/>
      <c r="N44" s="239"/>
      <c r="O44" s="239"/>
      <c r="P44" s="239"/>
      <c r="Q44" s="239"/>
      <c r="R44" s="239"/>
      <c r="S44" s="239"/>
    </row>
    <row r="45" spans="1:19" x14ac:dyDescent="0.25">
      <c r="A45" s="14">
        <v>298</v>
      </c>
      <c r="B45" s="15" t="s">
        <v>38</v>
      </c>
      <c r="C45" s="16">
        <v>33758.15</v>
      </c>
      <c r="D45" s="16">
        <v>0</v>
      </c>
      <c r="E45" s="16">
        <v>33758.15</v>
      </c>
      <c r="F45" s="16">
        <v>0</v>
      </c>
      <c r="G45" s="16">
        <v>33758.15</v>
      </c>
      <c r="H45" s="16">
        <v>1000</v>
      </c>
      <c r="I45" s="16">
        <v>33758.15</v>
      </c>
      <c r="J45" s="16">
        <v>6342.86</v>
      </c>
      <c r="K45" s="16">
        <f t="shared" si="3"/>
        <v>135032.6</v>
      </c>
      <c r="L45" s="16">
        <f t="shared" si="3"/>
        <v>7342.86</v>
      </c>
      <c r="M45" s="239"/>
      <c r="N45" s="239"/>
      <c r="O45" s="239"/>
      <c r="P45" s="239"/>
      <c r="Q45" s="239"/>
      <c r="R45" s="239"/>
      <c r="S45" s="239"/>
    </row>
    <row r="46" spans="1:19" ht="15.75" thickBot="1" x14ac:dyDescent="0.3">
      <c r="A46" s="160">
        <v>299</v>
      </c>
      <c r="B46" s="149" t="s">
        <v>39</v>
      </c>
      <c r="C46" s="16">
        <v>19041.830000000002</v>
      </c>
      <c r="D46" s="150">
        <v>0</v>
      </c>
      <c r="E46" s="16">
        <v>19041.830000000002</v>
      </c>
      <c r="F46" s="150">
        <v>0</v>
      </c>
      <c r="G46" s="16">
        <v>19041.830000000002</v>
      </c>
      <c r="H46" s="150">
        <v>0</v>
      </c>
      <c r="I46" s="16">
        <v>19041.830000000002</v>
      </c>
      <c r="J46" s="150">
        <v>0</v>
      </c>
      <c r="K46" s="150">
        <f t="shared" si="3"/>
        <v>76167.320000000007</v>
      </c>
      <c r="L46" s="150">
        <f t="shared" si="3"/>
        <v>0</v>
      </c>
      <c r="M46" s="239"/>
      <c r="N46" s="239"/>
      <c r="O46" s="239"/>
      <c r="P46" s="239"/>
      <c r="Q46" s="239"/>
      <c r="R46" s="239"/>
      <c r="S46" s="239"/>
    </row>
    <row r="47" spans="1:19" ht="16.5" thickBot="1" x14ac:dyDescent="0.35">
      <c r="A47" s="154"/>
      <c r="B47" s="151" t="s">
        <v>40</v>
      </c>
      <c r="C47" s="152">
        <f t="shared" ref="C47:L47" si="4">SUM(C33:C46)</f>
        <v>2160075.12</v>
      </c>
      <c r="D47" s="152">
        <f t="shared" si="4"/>
        <v>0</v>
      </c>
      <c r="E47" s="152">
        <f t="shared" si="4"/>
        <v>2160075.12</v>
      </c>
      <c r="F47" s="152">
        <f t="shared" si="4"/>
        <v>0</v>
      </c>
      <c r="G47" s="152">
        <f t="shared" si="4"/>
        <v>2160075.12</v>
      </c>
      <c r="H47" s="152">
        <f t="shared" si="4"/>
        <v>14210.93</v>
      </c>
      <c r="I47" s="152">
        <f t="shared" si="4"/>
        <v>2160075.12</v>
      </c>
      <c r="J47" s="152">
        <f t="shared" si="4"/>
        <v>461310.25</v>
      </c>
      <c r="K47" s="152">
        <f t="shared" si="4"/>
        <v>8640300.4800000004</v>
      </c>
      <c r="L47" s="153">
        <f t="shared" si="4"/>
        <v>475521.18</v>
      </c>
      <c r="M47" s="239"/>
      <c r="N47" s="239"/>
      <c r="O47" s="239"/>
      <c r="P47" s="239"/>
      <c r="Q47" s="239"/>
      <c r="R47" s="239"/>
      <c r="S47" s="239"/>
    </row>
    <row r="48" spans="1:19" ht="16.5" hidden="1" thickBot="1" x14ac:dyDescent="0.35">
      <c r="A48" s="36"/>
      <c r="B48" s="155" t="s">
        <v>41</v>
      </c>
      <c r="C48" s="34"/>
      <c r="D48" s="34"/>
      <c r="E48" s="34"/>
      <c r="F48" s="34"/>
      <c r="G48" s="34"/>
      <c r="H48" s="34"/>
      <c r="I48" s="34"/>
      <c r="J48" s="34"/>
      <c r="K48" s="34"/>
      <c r="L48" s="35"/>
    </row>
    <row r="49" spans="1:14" hidden="1" x14ac:dyDescent="0.25">
      <c r="A49" s="22"/>
      <c r="B49" s="24" t="s">
        <v>42</v>
      </c>
      <c r="C49" s="16">
        <v>0</v>
      </c>
      <c r="D49" s="16">
        <v>0</v>
      </c>
      <c r="E49" s="16">
        <v>0</v>
      </c>
      <c r="F49" s="16">
        <v>0</v>
      </c>
      <c r="G49" s="16"/>
      <c r="H49" s="16">
        <v>0</v>
      </c>
      <c r="I49" s="16"/>
      <c r="J49" s="16"/>
      <c r="K49" s="16">
        <f>+C49+E49+G49+I49</f>
        <v>0</v>
      </c>
      <c r="L49" s="16">
        <f>+D49+F49+H49+J49</f>
        <v>0</v>
      </c>
    </row>
    <row r="50" spans="1:14" hidden="1" x14ac:dyDescent="0.25">
      <c r="A50" s="22"/>
      <c r="B50" s="24" t="s">
        <v>43</v>
      </c>
      <c r="C50" s="16">
        <v>0</v>
      </c>
      <c r="D50" s="16">
        <v>0</v>
      </c>
      <c r="E50" s="16">
        <v>0</v>
      </c>
      <c r="F50" s="16">
        <v>0</v>
      </c>
      <c r="G50" s="16"/>
      <c r="H50" s="16">
        <v>0</v>
      </c>
      <c r="I50" s="16">
        <v>0</v>
      </c>
      <c r="J50" s="16"/>
      <c r="K50" s="16">
        <f>+C50+E50+G50+I50</f>
        <v>0</v>
      </c>
      <c r="L50" s="16">
        <f>+D50+F50+H50+J50</f>
        <v>0</v>
      </c>
    </row>
    <row r="51" spans="1:14" ht="15.75" hidden="1" x14ac:dyDescent="0.3">
      <c r="A51" s="22"/>
      <c r="B51" s="25" t="s">
        <v>44</v>
      </c>
      <c r="C51" s="26">
        <f>SUM(C49:C50)</f>
        <v>0</v>
      </c>
      <c r="D51" s="26">
        <f>SUM(D49:D50)</f>
        <v>0</v>
      </c>
      <c r="E51" s="26">
        <f t="shared" ref="E51:J51" si="5">SUM(E49:E50)</f>
        <v>0</v>
      </c>
      <c r="F51" s="26">
        <f t="shared" si="5"/>
        <v>0</v>
      </c>
      <c r="G51" s="26">
        <f t="shared" si="5"/>
        <v>0</v>
      </c>
      <c r="H51" s="26">
        <f t="shared" si="5"/>
        <v>0</v>
      </c>
      <c r="I51" s="26">
        <f t="shared" si="5"/>
        <v>0</v>
      </c>
      <c r="J51" s="26">
        <f t="shared" si="5"/>
        <v>0</v>
      </c>
      <c r="K51" s="26">
        <f>SUM(K49:K50)</f>
        <v>0</v>
      </c>
      <c r="L51" s="26">
        <f>SUM(L49:L50)</f>
        <v>0</v>
      </c>
    </row>
    <row r="52" spans="1:14" x14ac:dyDescent="0.25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</row>
    <row r="53" spans="1:14" x14ac:dyDescent="0.25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</row>
    <row r="54" spans="1:14" x14ac:dyDescent="0.25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</row>
    <row r="55" spans="1:14" x14ac:dyDescent="0.25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</row>
    <row r="56" spans="1:14" x14ac:dyDescent="0.25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</row>
    <row r="57" spans="1:14" x14ac:dyDescent="0.25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</row>
    <row r="58" spans="1:14" x14ac:dyDescent="0.25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</row>
    <row r="59" spans="1:14" x14ac:dyDescent="0.25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</row>
    <row r="60" spans="1:14" ht="16.5" thickBot="1" x14ac:dyDescent="0.3">
      <c r="A60" s="378" t="s">
        <v>168</v>
      </c>
      <c r="B60" s="378"/>
      <c r="C60" s="378"/>
      <c r="D60" s="378"/>
      <c r="E60" s="378"/>
      <c r="F60" s="378"/>
      <c r="G60" s="378"/>
      <c r="H60" s="378"/>
      <c r="I60" s="378"/>
      <c r="J60" s="378"/>
      <c r="K60" s="378"/>
      <c r="L60" s="378"/>
    </row>
    <row r="61" spans="1:14" ht="16.5" customHeight="1" thickBot="1" x14ac:dyDescent="0.35">
      <c r="A61" s="28" t="s">
        <v>5</v>
      </c>
      <c r="B61" s="29" t="s">
        <v>6</v>
      </c>
      <c r="C61" s="350" t="s">
        <v>45</v>
      </c>
      <c r="D61" s="364"/>
      <c r="E61" s="350" t="s">
        <v>46</v>
      </c>
      <c r="F61" s="365"/>
      <c r="G61" s="350" t="s">
        <v>47</v>
      </c>
      <c r="H61" s="364"/>
      <c r="I61" s="350" t="s">
        <v>48</v>
      </c>
      <c r="J61" s="364"/>
      <c r="K61" s="366" t="s">
        <v>11</v>
      </c>
      <c r="L61" s="367"/>
      <c r="M61" s="350" t="s">
        <v>169</v>
      </c>
      <c r="N61" s="351"/>
    </row>
    <row r="62" spans="1:14" ht="15.75" x14ac:dyDescent="0.3">
      <c r="A62" s="30"/>
      <c r="B62" s="183"/>
      <c r="C62" s="184" t="s">
        <v>12</v>
      </c>
      <c r="D62" s="184" t="s">
        <v>13</v>
      </c>
      <c r="E62" s="184" t="s">
        <v>12</v>
      </c>
      <c r="F62" s="184" t="s">
        <v>13</v>
      </c>
      <c r="G62" s="184" t="s">
        <v>12</v>
      </c>
      <c r="H62" s="184" t="s">
        <v>13</v>
      </c>
      <c r="I62" s="184" t="s">
        <v>12</v>
      </c>
      <c r="J62" s="184" t="s">
        <v>13</v>
      </c>
      <c r="K62" s="184" t="s">
        <v>12</v>
      </c>
      <c r="L62" s="185" t="s">
        <v>13</v>
      </c>
      <c r="M62" s="157" t="s">
        <v>12</v>
      </c>
      <c r="N62" s="157" t="s">
        <v>13</v>
      </c>
    </row>
    <row r="63" spans="1:14" ht="15.75" x14ac:dyDescent="0.3">
      <c r="A63" s="159" t="s">
        <v>141</v>
      </c>
      <c r="B63" s="10" t="s">
        <v>14</v>
      </c>
      <c r="C63" s="8">
        <v>2414811.34</v>
      </c>
      <c r="D63" s="13">
        <v>2417711.13</v>
      </c>
      <c r="E63" s="8">
        <v>2414811.34</v>
      </c>
      <c r="F63" s="13">
        <v>2408593.04</v>
      </c>
      <c r="G63" s="8">
        <v>2414811.34</v>
      </c>
      <c r="H63" s="13">
        <v>2416876.5499999998</v>
      </c>
      <c r="I63" s="8">
        <v>2414811.33</v>
      </c>
      <c r="J63" s="13">
        <v>2426363.11</v>
      </c>
      <c r="K63" s="13">
        <f>+C63+E63+G63+I63</f>
        <v>9659245.3499999996</v>
      </c>
      <c r="L63" s="13">
        <f>+D63+F63+H63+J63</f>
        <v>9669543.8300000001</v>
      </c>
      <c r="M63" s="13">
        <f>+K63+K17</f>
        <v>19318490.699999999</v>
      </c>
      <c r="N63" s="13">
        <f>+L63+L17</f>
        <v>19261140.739999998</v>
      </c>
    </row>
    <row r="64" spans="1:14" ht="15.75" x14ac:dyDescent="0.3">
      <c r="A64" s="9"/>
      <c r="B64" s="10"/>
      <c r="C64" s="9"/>
      <c r="D64" s="9"/>
      <c r="E64" s="9"/>
      <c r="F64" s="12"/>
      <c r="G64" s="12"/>
      <c r="H64" s="12"/>
      <c r="I64" s="12"/>
      <c r="J64" s="12"/>
      <c r="K64" s="11"/>
      <c r="L64" s="11"/>
      <c r="M64" s="51"/>
      <c r="N64" s="51"/>
    </row>
    <row r="65" spans="1:14" ht="15.75" x14ac:dyDescent="0.3">
      <c r="A65" s="9"/>
      <c r="B65" s="10" t="s">
        <v>15</v>
      </c>
      <c r="C65" s="13">
        <f>+C77+C93</f>
        <v>2771983.25</v>
      </c>
      <c r="D65" s="13">
        <f>+D77+D93+D97</f>
        <v>1295730.78</v>
      </c>
      <c r="E65" s="13">
        <f t="shared" ref="E65:J65" si="6">+E77+E93</f>
        <v>2771983.25</v>
      </c>
      <c r="F65" s="13">
        <f t="shared" si="6"/>
        <v>3338607.88</v>
      </c>
      <c r="G65" s="13">
        <f t="shared" si="6"/>
        <v>2771983.25</v>
      </c>
      <c r="H65" s="13">
        <f t="shared" si="6"/>
        <v>2433144.64</v>
      </c>
      <c r="I65" s="13">
        <f t="shared" si="6"/>
        <v>2771983.25</v>
      </c>
      <c r="J65" s="13">
        <f t="shared" si="6"/>
        <v>4481129.2799999993</v>
      </c>
      <c r="K65" s="13">
        <f>+C65+E65+G65+I65</f>
        <v>11087933</v>
      </c>
      <c r="L65" s="13">
        <f>+D65+F65+H65+J65</f>
        <v>11548612.58</v>
      </c>
      <c r="M65" s="33">
        <f>+K65+K19</f>
        <v>21934330.850000001</v>
      </c>
      <c r="N65" s="33">
        <f>+L65+L19</f>
        <v>12446628.84</v>
      </c>
    </row>
    <row r="66" spans="1:14" x14ac:dyDescent="0.25">
      <c r="A66" s="14">
        <v>111</v>
      </c>
      <c r="B66" s="15" t="s">
        <v>16</v>
      </c>
      <c r="C66" s="16">
        <v>77315.63</v>
      </c>
      <c r="D66" s="16">
        <v>86367.27</v>
      </c>
      <c r="E66" s="16">
        <v>77315.63</v>
      </c>
      <c r="F66" s="16">
        <v>94176.3</v>
      </c>
      <c r="G66" s="16">
        <v>77315.63</v>
      </c>
      <c r="H66" s="16">
        <v>86010.19</v>
      </c>
      <c r="I66" s="186">
        <v>77315.63</v>
      </c>
      <c r="J66" s="16">
        <v>87596.5</v>
      </c>
      <c r="K66" s="16">
        <f>+C66+E66+G66+I66</f>
        <v>309262.52</v>
      </c>
      <c r="L66" s="16">
        <f>+D66+F66+H66+J66</f>
        <v>354150.26</v>
      </c>
      <c r="M66" s="16">
        <f>+K66+K20</f>
        <v>541209.41</v>
      </c>
      <c r="N66" s="16">
        <f>+L66+L20</f>
        <v>504350.31</v>
      </c>
    </row>
    <row r="67" spans="1:14" x14ac:dyDescent="0.25">
      <c r="A67" s="14">
        <v>113</v>
      </c>
      <c r="B67" s="15" t="s">
        <v>17</v>
      </c>
      <c r="C67" s="16">
        <v>10564.58</v>
      </c>
      <c r="D67" s="16">
        <v>11246.38</v>
      </c>
      <c r="E67" s="16">
        <v>10564.58</v>
      </c>
      <c r="F67" s="16">
        <v>11291.9</v>
      </c>
      <c r="G67" s="16">
        <v>10564.58</v>
      </c>
      <c r="H67" s="16">
        <v>11339.74</v>
      </c>
      <c r="I67" s="186">
        <v>10564.58</v>
      </c>
      <c r="J67" s="16">
        <v>11320.21</v>
      </c>
      <c r="K67" s="16">
        <f t="shared" ref="K67:L76" si="7">+C67+E67+G67+I67</f>
        <v>42258.32</v>
      </c>
      <c r="L67" s="16">
        <f t="shared" si="7"/>
        <v>45198.229999999996</v>
      </c>
      <c r="M67" s="16">
        <f t="shared" ref="M67:N76" si="8">+K67+K21</f>
        <v>84516.64</v>
      </c>
      <c r="N67" s="16">
        <f t="shared" si="8"/>
        <v>75932.759999999995</v>
      </c>
    </row>
    <row r="68" spans="1:14" x14ac:dyDescent="0.25">
      <c r="A68" s="14">
        <v>122</v>
      </c>
      <c r="B68" s="15" t="s">
        <v>18</v>
      </c>
      <c r="C68" s="16">
        <v>6085.56</v>
      </c>
      <c r="D68" s="16">
        <v>0</v>
      </c>
      <c r="E68" s="16">
        <v>6085.56</v>
      </c>
      <c r="F68" s="16">
        <v>16633.47</v>
      </c>
      <c r="G68" s="16">
        <v>6085.56</v>
      </c>
      <c r="H68" s="16">
        <v>23433.02</v>
      </c>
      <c r="I68" s="186">
        <v>6085.56</v>
      </c>
      <c r="J68" s="16">
        <v>18680.5</v>
      </c>
      <c r="K68" s="16">
        <f t="shared" si="7"/>
        <v>24342.240000000002</v>
      </c>
      <c r="L68" s="16">
        <f t="shared" si="7"/>
        <v>58746.990000000005</v>
      </c>
      <c r="M68" s="16">
        <f t="shared" si="8"/>
        <v>36513.360000000001</v>
      </c>
      <c r="N68" s="16">
        <f t="shared" si="8"/>
        <v>58746.990000000005</v>
      </c>
    </row>
    <row r="69" spans="1:14" x14ac:dyDescent="0.25">
      <c r="A69" s="14">
        <v>163</v>
      </c>
      <c r="B69" s="15" t="s">
        <v>19</v>
      </c>
      <c r="C69" s="16">
        <v>75924.2</v>
      </c>
      <c r="D69" s="16">
        <v>29608.97</v>
      </c>
      <c r="E69" s="16">
        <v>75924.2</v>
      </c>
      <c r="F69" s="16">
        <v>104241.03</v>
      </c>
      <c r="G69" s="16">
        <v>75924.2</v>
      </c>
      <c r="H69" s="16">
        <v>52753.17</v>
      </c>
      <c r="I69" s="186">
        <v>75924.2</v>
      </c>
      <c r="J69" s="16">
        <v>85711.51</v>
      </c>
      <c r="K69" s="16">
        <f t="shared" si="7"/>
        <v>303696.8</v>
      </c>
      <c r="L69" s="16">
        <f t="shared" si="7"/>
        <v>272314.68</v>
      </c>
      <c r="M69" s="16">
        <f t="shared" si="8"/>
        <v>455545.19999999995</v>
      </c>
      <c r="N69" s="16">
        <f t="shared" si="8"/>
        <v>272314.68</v>
      </c>
    </row>
    <row r="70" spans="1:14" ht="27" x14ac:dyDescent="0.25">
      <c r="A70" s="14">
        <v>168</v>
      </c>
      <c r="B70" s="187" t="s">
        <v>165</v>
      </c>
      <c r="C70" s="16">
        <v>100</v>
      </c>
      <c r="D70" s="16">
        <v>0</v>
      </c>
      <c r="E70" s="16">
        <v>100</v>
      </c>
      <c r="F70" s="16">
        <v>0</v>
      </c>
      <c r="G70" s="16">
        <v>100</v>
      </c>
      <c r="H70" s="16">
        <v>0</v>
      </c>
      <c r="I70" s="186">
        <v>100</v>
      </c>
      <c r="J70" s="16">
        <v>0</v>
      </c>
      <c r="K70" s="16">
        <f>+C70+E70+G70+I70</f>
        <v>400</v>
      </c>
      <c r="L70" s="16">
        <f>+D70+F70+H70+J70</f>
        <v>0</v>
      </c>
      <c r="M70" s="16">
        <f t="shared" si="8"/>
        <v>600</v>
      </c>
      <c r="N70" s="16">
        <f t="shared" si="8"/>
        <v>0</v>
      </c>
    </row>
    <row r="71" spans="1:14" x14ac:dyDescent="0.25">
      <c r="A71" s="14">
        <v>169</v>
      </c>
      <c r="B71" s="15" t="s">
        <v>166</v>
      </c>
      <c r="C71" s="16">
        <v>3526.67</v>
      </c>
      <c r="D71" s="16">
        <v>0</v>
      </c>
      <c r="E71" s="16">
        <v>3526.67</v>
      </c>
      <c r="F71" s="16">
        <v>4850</v>
      </c>
      <c r="G71" s="16">
        <v>3526.67</v>
      </c>
      <c r="H71" s="16">
        <v>8300</v>
      </c>
      <c r="I71" s="186">
        <v>3526.67</v>
      </c>
      <c r="J71" s="16">
        <v>0</v>
      </c>
      <c r="K71" s="16">
        <f t="shared" si="7"/>
        <v>14106.68</v>
      </c>
      <c r="L71" s="16">
        <f t="shared" si="7"/>
        <v>13150</v>
      </c>
      <c r="M71" s="16">
        <f t="shared" si="8"/>
        <v>28213.360000000001</v>
      </c>
      <c r="N71" s="16">
        <f t="shared" si="8"/>
        <v>13150</v>
      </c>
    </row>
    <row r="72" spans="1:14" x14ac:dyDescent="0.25">
      <c r="A72" s="14">
        <v>171</v>
      </c>
      <c r="B72" s="15" t="s">
        <v>167</v>
      </c>
      <c r="C72" s="16">
        <v>3638.33</v>
      </c>
      <c r="D72" s="16">
        <v>1200</v>
      </c>
      <c r="E72" s="16">
        <v>3638.33</v>
      </c>
      <c r="F72" s="16">
        <v>2400</v>
      </c>
      <c r="G72" s="16">
        <v>3638.33</v>
      </c>
      <c r="H72" s="16">
        <v>7400</v>
      </c>
      <c r="I72" s="186">
        <v>3638.33</v>
      </c>
      <c r="J72" s="16">
        <v>1200</v>
      </c>
      <c r="K72" s="16">
        <f t="shared" si="7"/>
        <v>14553.32</v>
      </c>
      <c r="L72" s="16">
        <f t="shared" si="7"/>
        <v>12200</v>
      </c>
      <c r="M72" s="16">
        <f t="shared" si="8"/>
        <v>29106.639999999999</v>
      </c>
      <c r="N72" s="16">
        <f t="shared" si="8"/>
        <v>12200</v>
      </c>
    </row>
    <row r="73" spans="1:14" x14ac:dyDescent="0.25">
      <c r="A73" s="14">
        <v>174</v>
      </c>
      <c r="B73" s="15" t="s">
        <v>20</v>
      </c>
      <c r="C73" s="16">
        <v>7356.33</v>
      </c>
      <c r="D73" s="16">
        <v>3180</v>
      </c>
      <c r="E73" s="16">
        <v>7356.33</v>
      </c>
      <c r="F73" s="16">
        <v>13545</v>
      </c>
      <c r="G73" s="16">
        <v>7356.33</v>
      </c>
      <c r="H73" s="16">
        <v>4530</v>
      </c>
      <c r="I73" s="186">
        <v>7356.33</v>
      </c>
      <c r="J73" s="16">
        <v>3180</v>
      </c>
      <c r="K73" s="16">
        <f t="shared" si="7"/>
        <v>29425.32</v>
      </c>
      <c r="L73" s="16">
        <f t="shared" si="7"/>
        <v>24435</v>
      </c>
      <c r="M73" s="16">
        <f t="shared" si="8"/>
        <v>58850.64</v>
      </c>
      <c r="N73" s="16">
        <f t="shared" si="8"/>
        <v>30795</v>
      </c>
    </row>
    <row r="74" spans="1:14" x14ac:dyDescent="0.25">
      <c r="A74" s="14">
        <v>182</v>
      </c>
      <c r="B74" s="15" t="s">
        <v>21</v>
      </c>
      <c r="C74" s="16">
        <v>317986.83</v>
      </c>
      <c r="D74" s="16">
        <v>287212.34000000003</v>
      </c>
      <c r="E74" s="16">
        <v>317986.83</v>
      </c>
      <c r="F74" s="16">
        <v>391667.16</v>
      </c>
      <c r="G74" s="16">
        <v>317986.83</v>
      </c>
      <c r="H74" s="16">
        <v>285438</v>
      </c>
      <c r="I74" s="186">
        <v>317986.83</v>
      </c>
      <c r="J74" s="16">
        <v>226561</v>
      </c>
      <c r="K74" s="16">
        <f t="shared" si="7"/>
        <v>1271947.32</v>
      </c>
      <c r="L74" s="16">
        <f t="shared" si="7"/>
        <v>1190878.5</v>
      </c>
      <c r="M74" s="16">
        <f t="shared" si="8"/>
        <v>2543894.64</v>
      </c>
      <c r="N74" s="16">
        <f t="shared" si="8"/>
        <v>1323628</v>
      </c>
    </row>
    <row r="75" spans="1:14" x14ac:dyDescent="0.25">
      <c r="A75" s="14">
        <v>197</v>
      </c>
      <c r="B75" s="15" t="s">
        <v>22</v>
      </c>
      <c r="C75" s="16">
        <v>42350</v>
      </c>
      <c r="D75" s="16">
        <v>84000</v>
      </c>
      <c r="E75" s="16">
        <v>42350</v>
      </c>
      <c r="F75" s="16">
        <v>42000</v>
      </c>
      <c r="G75" s="16">
        <v>42350</v>
      </c>
      <c r="H75" s="16">
        <v>42000</v>
      </c>
      <c r="I75" s="186">
        <v>42350</v>
      </c>
      <c r="J75" s="16">
        <v>42000</v>
      </c>
      <c r="K75" s="16">
        <f t="shared" si="7"/>
        <v>169400</v>
      </c>
      <c r="L75" s="16">
        <f t="shared" si="7"/>
        <v>210000</v>
      </c>
      <c r="M75" s="16">
        <f t="shared" si="8"/>
        <v>338800</v>
      </c>
      <c r="N75" s="16">
        <f t="shared" si="8"/>
        <v>294000</v>
      </c>
    </row>
    <row r="76" spans="1:14" ht="15.75" thickBot="1" x14ac:dyDescent="0.3">
      <c r="A76" s="160">
        <v>199</v>
      </c>
      <c r="B76" s="149" t="s">
        <v>23</v>
      </c>
      <c r="C76" s="150">
        <v>67060</v>
      </c>
      <c r="D76" s="150">
        <v>47611.05</v>
      </c>
      <c r="E76" s="150">
        <v>67060</v>
      </c>
      <c r="F76" s="150">
        <v>118481</v>
      </c>
      <c r="G76" s="150">
        <v>67060</v>
      </c>
      <c r="H76" s="150">
        <v>70039</v>
      </c>
      <c r="I76" s="186">
        <v>67060</v>
      </c>
      <c r="J76" s="150">
        <v>51262.3</v>
      </c>
      <c r="K76" s="150">
        <f t="shared" si="7"/>
        <v>268240</v>
      </c>
      <c r="L76" s="150">
        <f t="shared" si="7"/>
        <v>287393.34999999998</v>
      </c>
      <c r="M76" s="150">
        <f t="shared" si="8"/>
        <v>536480</v>
      </c>
      <c r="N76" s="150">
        <f t="shared" si="8"/>
        <v>305844.34999999998</v>
      </c>
    </row>
    <row r="77" spans="1:14" ht="16.5" thickBot="1" x14ac:dyDescent="0.35">
      <c r="A77" s="154"/>
      <c r="B77" s="151" t="s">
        <v>24</v>
      </c>
      <c r="C77" s="152">
        <f t="shared" ref="C77:N77" si="9">SUM(C66:C76)</f>
        <v>611908.13</v>
      </c>
      <c r="D77" s="152">
        <f t="shared" si="9"/>
        <v>550426.01</v>
      </c>
      <c r="E77" s="152">
        <f t="shared" si="9"/>
        <v>611908.13</v>
      </c>
      <c r="F77" s="152">
        <f t="shared" si="9"/>
        <v>799285.86</v>
      </c>
      <c r="G77" s="152">
        <f t="shared" si="9"/>
        <v>611908.13</v>
      </c>
      <c r="H77" s="152">
        <f t="shared" si="9"/>
        <v>591243.12</v>
      </c>
      <c r="I77" s="152">
        <f t="shared" si="9"/>
        <v>611908.13</v>
      </c>
      <c r="J77" s="152">
        <f t="shared" si="9"/>
        <v>527512.02</v>
      </c>
      <c r="K77" s="152">
        <f t="shared" si="9"/>
        <v>2447632.52</v>
      </c>
      <c r="L77" s="188">
        <f t="shared" si="9"/>
        <v>2468467.0100000002</v>
      </c>
      <c r="M77" s="188">
        <f t="shared" si="9"/>
        <v>4653729.8899999997</v>
      </c>
      <c r="N77" s="153">
        <f t="shared" si="9"/>
        <v>2890962.0900000003</v>
      </c>
    </row>
    <row r="78" spans="1:14" ht="15.75" x14ac:dyDescent="0.3">
      <c r="A78" s="161"/>
      <c r="B78" s="19" t="s">
        <v>25</v>
      </c>
      <c r="C78" s="20"/>
      <c r="D78" s="20"/>
      <c r="E78" s="20"/>
      <c r="F78" s="20"/>
      <c r="G78" s="20"/>
      <c r="H78" s="20"/>
      <c r="I78" s="20"/>
      <c r="J78" s="20"/>
      <c r="K78" s="20"/>
      <c r="L78" s="189"/>
      <c r="M78" s="190"/>
      <c r="N78" s="190"/>
    </row>
    <row r="79" spans="1:14" x14ac:dyDescent="0.25">
      <c r="A79" s="14">
        <v>211</v>
      </c>
      <c r="B79" s="15" t="s">
        <v>26</v>
      </c>
      <c r="C79" s="186">
        <v>58165.57</v>
      </c>
      <c r="D79" s="16">
        <v>60286</v>
      </c>
      <c r="E79" s="186">
        <v>58165.57</v>
      </c>
      <c r="F79" s="16">
        <v>48763.25</v>
      </c>
      <c r="G79" s="186">
        <v>58165.57</v>
      </c>
      <c r="H79" s="16">
        <v>61735.5</v>
      </c>
      <c r="I79" s="186">
        <v>58165.57</v>
      </c>
      <c r="J79" s="16">
        <v>36540</v>
      </c>
      <c r="K79" s="16">
        <f>+C79+E79+G79+I79</f>
        <v>232662.28</v>
      </c>
      <c r="L79" s="16">
        <f>+D79+F79+H79+J79</f>
        <v>207324.75</v>
      </c>
      <c r="M79" s="16">
        <f t="shared" ref="M79:N92" si="10">+K79+K33</f>
        <v>465324.56</v>
      </c>
      <c r="N79" s="16">
        <f t="shared" si="10"/>
        <v>310885</v>
      </c>
    </row>
    <row r="80" spans="1:14" x14ac:dyDescent="0.25">
      <c r="A80" s="14">
        <v>232</v>
      </c>
      <c r="B80" s="15" t="s">
        <v>27</v>
      </c>
      <c r="C80" s="186">
        <v>12500</v>
      </c>
      <c r="D80" s="16">
        <v>0</v>
      </c>
      <c r="E80" s="186">
        <v>12500</v>
      </c>
      <c r="F80" s="16">
        <v>0</v>
      </c>
      <c r="G80" s="186">
        <v>12500</v>
      </c>
      <c r="H80" s="16">
        <v>0</v>
      </c>
      <c r="I80" s="186">
        <v>12500</v>
      </c>
      <c r="J80" s="16">
        <v>0</v>
      </c>
      <c r="K80" s="16">
        <f t="shared" ref="K80:L92" si="11">+C80+E80+G80+I80</f>
        <v>50000</v>
      </c>
      <c r="L80" s="16">
        <f t="shared" si="11"/>
        <v>0</v>
      </c>
      <c r="M80" s="16">
        <f t="shared" si="10"/>
        <v>100000</v>
      </c>
      <c r="N80" s="16">
        <f t="shared" si="10"/>
        <v>0</v>
      </c>
    </row>
    <row r="81" spans="1:14" x14ac:dyDescent="0.25">
      <c r="A81" s="14">
        <v>261</v>
      </c>
      <c r="B81" s="15" t="s">
        <v>28</v>
      </c>
      <c r="C81" s="186">
        <v>82888.02</v>
      </c>
      <c r="D81" s="16">
        <v>70520.36</v>
      </c>
      <c r="E81" s="186">
        <v>82888.02</v>
      </c>
      <c r="F81" s="16">
        <v>113332.23</v>
      </c>
      <c r="G81" s="186">
        <v>82888.02</v>
      </c>
      <c r="H81" s="16">
        <v>76741.63</v>
      </c>
      <c r="I81" s="186">
        <v>82888.02</v>
      </c>
      <c r="J81" s="16">
        <v>58281.54</v>
      </c>
      <c r="K81" s="16">
        <f t="shared" si="11"/>
        <v>331552.08</v>
      </c>
      <c r="L81" s="16">
        <f t="shared" si="11"/>
        <v>318875.76</v>
      </c>
      <c r="M81" s="16">
        <f t="shared" si="10"/>
        <v>663104.16</v>
      </c>
      <c r="N81" s="16">
        <f t="shared" si="10"/>
        <v>380560.83</v>
      </c>
    </row>
    <row r="82" spans="1:14" x14ac:dyDescent="0.25">
      <c r="A82" s="14">
        <v>262</v>
      </c>
      <c r="B82" s="15" t="s">
        <v>29</v>
      </c>
      <c r="C82" s="186">
        <v>666.67</v>
      </c>
      <c r="D82" s="16">
        <v>0</v>
      </c>
      <c r="E82" s="186">
        <v>666.67</v>
      </c>
      <c r="F82" s="16">
        <v>0</v>
      </c>
      <c r="G82" s="186">
        <v>666.67</v>
      </c>
      <c r="H82" s="16">
        <v>0</v>
      </c>
      <c r="I82" s="186">
        <v>666.67</v>
      </c>
      <c r="J82" s="16">
        <v>0</v>
      </c>
      <c r="K82" s="16">
        <f t="shared" si="11"/>
        <v>2666.68</v>
      </c>
      <c r="L82" s="16">
        <f t="shared" si="11"/>
        <v>0</v>
      </c>
      <c r="M82" s="16">
        <f t="shared" si="10"/>
        <v>5333.36</v>
      </c>
      <c r="N82" s="16">
        <f t="shared" si="10"/>
        <v>0</v>
      </c>
    </row>
    <row r="83" spans="1:14" x14ac:dyDescent="0.25">
      <c r="A83" s="14">
        <v>266</v>
      </c>
      <c r="B83" s="15" t="s">
        <v>30</v>
      </c>
      <c r="C83" s="186">
        <v>381939.32</v>
      </c>
      <c r="D83" s="16">
        <v>319595.33</v>
      </c>
      <c r="E83" s="186">
        <v>381939.32</v>
      </c>
      <c r="F83" s="16">
        <v>554062.46</v>
      </c>
      <c r="G83" s="186">
        <v>381939.32</v>
      </c>
      <c r="H83" s="16">
        <v>554408.41</v>
      </c>
      <c r="I83" s="186">
        <v>381939.32</v>
      </c>
      <c r="J83" s="16">
        <v>487437.1</v>
      </c>
      <c r="K83" s="16">
        <f t="shared" si="11"/>
        <v>1527757.28</v>
      </c>
      <c r="L83" s="16">
        <f t="shared" si="11"/>
        <v>1915503.3000000003</v>
      </c>
      <c r="M83" s="16">
        <f t="shared" si="10"/>
        <v>3055514.56</v>
      </c>
      <c r="N83" s="16">
        <f t="shared" si="10"/>
        <v>2110059.3000000003</v>
      </c>
    </row>
    <row r="84" spans="1:14" x14ac:dyDescent="0.25">
      <c r="A84" s="14">
        <v>267</v>
      </c>
      <c r="B84" s="15" t="s">
        <v>31</v>
      </c>
      <c r="C84" s="186">
        <v>750</v>
      </c>
      <c r="D84" s="16">
        <v>0</v>
      </c>
      <c r="E84" s="186">
        <v>750</v>
      </c>
      <c r="F84" s="16">
        <v>0</v>
      </c>
      <c r="G84" s="186">
        <v>750</v>
      </c>
      <c r="H84" s="16">
        <v>1798.5</v>
      </c>
      <c r="I84" s="186">
        <v>750</v>
      </c>
      <c r="J84" s="16">
        <v>0</v>
      </c>
      <c r="K84" s="16">
        <f t="shared" si="11"/>
        <v>3000</v>
      </c>
      <c r="L84" s="16">
        <f t="shared" si="11"/>
        <v>1798.5</v>
      </c>
      <c r="M84" s="16">
        <f t="shared" si="10"/>
        <v>6000</v>
      </c>
      <c r="N84" s="16">
        <f t="shared" si="10"/>
        <v>1798.5</v>
      </c>
    </row>
    <row r="85" spans="1:14" x14ac:dyDescent="0.25">
      <c r="A85" s="14">
        <v>268</v>
      </c>
      <c r="B85" s="15" t="s">
        <v>32</v>
      </c>
      <c r="C85" s="186">
        <v>11811.29</v>
      </c>
      <c r="D85" s="16">
        <v>0</v>
      </c>
      <c r="E85" s="186">
        <v>11811.29</v>
      </c>
      <c r="F85" s="16">
        <v>47270.98</v>
      </c>
      <c r="G85" s="186">
        <v>11811.29</v>
      </c>
      <c r="H85" s="16">
        <v>21978</v>
      </c>
      <c r="I85" s="186">
        <v>11811.29</v>
      </c>
      <c r="J85" s="16">
        <v>7820</v>
      </c>
      <c r="K85" s="16">
        <f t="shared" si="11"/>
        <v>47245.16</v>
      </c>
      <c r="L85" s="16">
        <f t="shared" si="11"/>
        <v>77068.98000000001</v>
      </c>
      <c r="M85" s="16">
        <f t="shared" si="10"/>
        <v>94490.32</v>
      </c>
      <c r="N85" s="16">
        <f t="shared" si="10"/>
        <v>77068.98000000001</v>
      </c>
    </row>
    <row r="86" spans="1:14" x14ac:dyDescent="0.25">
      <c r="A86" s="14">
        <v>269</v>
      </c>
      <c r="B86" s="15" t="s">
        <v>33</v>
      </c>
      <c r="C86" s="186">
        <v>833.33</v>
      </c>
      <c r="D86" s="16">
        <v>0</v>
      </c>
      <c r="E86" s="186">
        <v>833.33</v>
      </c>
      <c r="F86" s="16">
        <v>0</v>
      </c>
      <c r="G86" s="186">
        <v>833.33</v>
      </c>
      <c r="H86" s="16">
        <v>0</v>
      </c>
      <c r="I86" s="186">
        <v>833.33</v>
      </c>
      <c r="J86" s="16">
        <v>0</v>
      </c>
      <c r="K86" s="16">
        <f t="shared" si="11"/>
        <v>3333.32</v>
      </c>
      <c r="L86" s="16">
        <f t="shared" si="11"/>
        <v>0</v>
      </c>
      <c r="M86" s="16">
        <f t="shared" si="10"/>
        <v>6666.64</v>
      </c>
      <c r="N86" s="16">
        <f t="shared" si="10"/>
        <v>0</v>
      </c>
    </row>
    <row r="87" spans="1:14" x14ac:dyDescent="0.25">
      <c r="A87" s="14">
        <v>289</v>
      </c>
      <c r="B87" s="15" t="s">
        <v>34</v>
      </c>
      <c r="C87" s="186">
        <v>574.88</v>
      </c>
      <c r="D87" s="16">
        <v>6592.5</v>
      </c>
      <c r="E87" s="186">
        <v>574.88</v>
      </c>
      <c r="F87" s="16">
        <v>0</v>
      </c>
      <c r="G87" s="186">
        <v>574.88</v>
      </c>
      <c r="H87" s="16">
        <v>0</v>
      </c>
      <c r="I87" s="186">
        <v>574.88</v>
      </c>
      <c r="J87" s="16">
        <v>0</v>
      </c>
      <c r="K87" s="16">
        <f t="shared" si="11"/>
        <v>2299.52</v>
      </c>
      <c r="L87" s="16">
        <f t="shared" si="11"/>
        <v>6592.5</v>
      </c>
      <c r="M87" s="16">
        <f t="shared" si="10"/>
        <v>4599.04</v>
      </c>
      <c r="N87" s="16">
        <f t="shared" si="10"/>
        <v>6592.5</v>
      </c>
    </row>
    <row r="88" spans="1:14" x14ac:dyDescent="0.25">
      <c r="A88" s="14">
        <v>292</v>
      </c>
      <c r="B88" s="15" t="s">
        <v>35</v>
      </c>
      <c r="C88" s="186">
        <v>7014.93</v>
      </c>
      <c r="D88" s="16">
        <v>5886</v>
      </c>
      <c r="E88" s="186">
        <v>7014.93</v>
      </c>
      <c r="F88" s="16">
        <v>69850.45</v>
      </c>
      <c r="G88" s="186">
        <v>7014.93</v>
      </c>
      <c r="H88" s="16">
        <v>7734.24</v>
      </c>
      <c r="I88" s="186">
        <v>7014.93</v>
      </c>
      <c r="J88" s="16">
        <v>0</v>
      </c>
      <c r="K88" s="16">
        <f t="shared" si="11"/>
        <v>28059.72</v>
      </c>
      <c r="L88" s="16">
        <f t="shared" si="11"/>
        <v>83470.69</v>
      </c>
      <c r="M88" s="16">
        <f t="shared" si="10"/>
        <v>56119.44</v>
      </c>
      <c r="N88" s="16">
        <f t="shared" si="10"/>
        <v>83470.69</v>
      </c>
    </row>
    <row r="89" spans="1:14" x14ac:dyDescent="0.25">
      <c r="A89" s="14">
        <v>295</v>
      </c>
      <c r="B89" s="15" t="s">
        <v>36</v>
      </c>
      <c r="C89" s="186">
        <v>1548540.06</v>
      </c>
      <c r="D89" s="16">
        <v>230759.8</v>
      </c>
      <c r="E89" s="186">
        <v>1548540.06</v>
      </c>
      <c r="F89" s="16">
        <v>1697231.04</v>
      </c>
      <c r="G89" s="186">
        <v>1548540.06</v>
      </c>
      <c r="H89" s="16">
        <v>1069438.94</v>
      </c>
      <c r="I89" s="186">
        <v>1548540.06</v>
      </c>
      <c r="J89" s="16">
        <v>3237195.44</v>
      </c>
      <c r="K89" s="16">
        <f t="shared" si="11"/>
        <v>6194160.2400000002</v>
      </c>
      <c r="L89" s="16">
        <f t="shared" si="11"/>
        <v>6234625.2200000007</v>
      </c>
      <c r="M89" s="16">
        <f t="shared" si="10"/>
        <v>12388320.48</v>
      </c>
      <c r="N89" s="16">
        <f t="shared" si="10"/>
        <v>6343002.2200000007</v>
      </c>
    </row>
    <row r="90" spans="1:14" x14ac:dyDescent="0.25">
      <c r="A90" s="14">
        <v>297</v>
      </c>
      <c r="B90" s="15" t="s">
        <v>37</v>
      </c>
      <c r="C90" s="186">
        <v>1591.07</v>
      </c>
      <c r="D90" s="16">
        <v>8599.25</v>
      </c>
      <c r="E90" s="186">
        <v>1591.07</v>
      </c>
      <c r="F90" s="16">
        <v>0</v>
      </c>
      <c r="G90" s="186">
        <v>1591.07</v>
      </c>
      <c r="H90" s="16">
        <v>9483.2999999999993</v>
      </c>
      <c r="I90" s="186">
        <v>1591.07</v>
      </c>
      <c r="J90" s="16">
        <v>0</v>
      </c>
      <c r="K90" s="16">
        <f t="shared" si="11"/>
        <v>6364.28</v>
      </c>
      <c r="L90" s="16">
        <f t="shared" si="11"/>
        <v>18082.55</v>
      </c>
      <c r="M90" s="16">
        <f t="shared" si="10"/>
        <v>12728.56</v>
      </c>
      <c r="N90" s="16">
        <f t="shared" si="10"/>
        <v>18082.55</v>
      </c>
    </row>
    <row r="91" spans="1:14" x14ac:dyDescent="0.25">
      <c r="A91" s="14">
        <v>298</v>
      </c>
      <c r="B91" s="15" t="s">
        <v>38</v>
      </c>
      <c r="C91" s="186">
        <v>33758.15</v>
      </c>
      <c r="D91" s="16">
        <v>28800.53</v>
      </c>
      <c r="E91" s="186">
        <v>33758.15</v>
      </c>
      <c r="F91" s="16">
        <v>8811.61</v>
      </c>
      <c r="G91" s="186">
        <v>33758.15</v>
      </c>
      <c r="H91" s="16">
        <v>29145</v>
      </c>
      <c r="I91" s="186">
        <v>33758.15</v>
      </c>
      <c r="J91" s="16">
        <v>101482.57</v>
      </c>
      <c r="K91" s="16">
        <f t="shared" si="11"/>
        <v>135032.6</v>
      </c>
      <c r="L91" s="16">
        <f t="shared" si="11"/>
        <v>168239.71000000002</v>
      </c>
      <c r="M91" s="16">
        <f t="shared" si="10"/>
        <v>270065.2</v>
      </c>
      <c r="N91" s="16">
        <f t="shared" si="10"/>
        <v>175582.57</v>
      </c>
    </row>
    <row r="92" spans="1:14" ht="15.75" thickBot="1" x14ac:dyDescent="0.3">
      <c r="A92" s="160">
        <v>299</v>
      </c>
      <c r="B92" s="149" t="s">
        <v>39</v>
      </c>
      <c r="C92" s="191">
        <v>19041.830000000002</v>
      </c>
      <c r="D92" s="150">
        <v>14265</v>
      </c>
      <c r="E92" s="191">
        <v>19041.830000000002</v>
      </c>
      <c r="F92" s="150">
        <v>0</v>
      </c>
      <c r="G92" s="191">
        <v>19041.830000000002</v>
      </c>
      <c r="H92" s="150">
        <v>9438</v>
      </c>
      <c r="I92" s="186">
        <v>19041.830000000002</v>
      </c>
      <c r="J92" s="150">
        <v>24860.61</v>
      </c>
      <c r="K92" s="150">
        <f t="shared" si="11"/>
        <v>76167.320000000007</v>
      </c>
      <c r="L92" s="150">
        <f t="shared" si="11"/>
        <v>48563.61</v>
      </c>
      <c r="M92" s="150">
        <f t="shared" si="10"/>
        <v>152334.64000000001</v>
      </c>
      <c r="N92" s="150">
        <f t="shared" si="10"/>
        <v>48563.61</v>
      </c>
    </row>
    <row r="93" spans="1:14" ht="16.5" thickBot="1" x14ac:dyDescent="0.35">
      <c r="A93" s="154"/>
      <c r="B93" s="151" t="s">
        <v>40</v>
      </c>
      <c r="C93" s="152">
        <f t="shared" ref="C93:N93" si="12">SUM(C79:C92)</f>
        <v>2160075.12</v>
      </c>
      <c r="D93" s="152">
        <f t="shared" si="12"/>
        <v>745304.77</v>
      </c>
      <c r="E93" s="152">
        <f t="shared" si="12"/>
        <v>2160075.12</v>
      </c>
      <c r="F93" s="152">
        <f t="shared" si="12"/>
        <v>2539322.02</v>
      </c>
      <c r="G93" s="152">
        <f t="shared" si="12"/>
        <v>2160075.12</v>
      </c>
      <c r="H93" s="152">
        <f t="shared" si="12"/>
        <v>1841901.52</v>
      </c>
      <c r="I93" s="152">
        <f t="shared" si="12"/>
        <v>2160075.12</v>
      </c>
      <c r="J93" s="152">
        <f t="shared" si="12"/>
        <v>3953617.26</v>
      </c>
      <c r="K93" s="152">
        <f t="shared" si="12"/>
        <v>8640300.4800000004</v>
      </c>
      <c r="L93" s="188">
        <f t="shared" si="12"/>
        <v>9080145.5700000022</v>
      </c>
      <c r="M93" s="188">
        <f t="shared" si="12"/>
        <v>17280600.960000001</v>
      </c>
      <c r="N93" s="153">
        <f t="shared" si="12"/>
        <v>9555666.7500000019</v>
      </c>
    </row>
    <row r="94" spans="1:14" ht="16.5" hidden="1" thickBot="1" x14ac:dyDescent="0.35">
      <c r="A94" s="156"/>
      <c r="B94" s="151" t="s">
        <v>41</v>
      </c>
      <c r="C94" s="23"/>
      <c r="D94" s="23"/>
      <c r="E94" s="23"/>
      <c r="F94" s="23"/>
      <c r="G94" s="23"/>
      <c r="H94" s="23"/>
      <c r="I94" s="23"/>
      <c r="J94" s="23"/>
      <c r="K94" s="23"/>
      <c r="L94" s="192"/>
      <c r="M94" s="193"/>
      <c r="N94" s="194"/>
    </row>
    <row r="95" spans="1:14" hidden="1" x14ac:dyDescent="0.25">
      <c r="A95" s="36"/>
      <c r="B95" s="24" t="s">
        <v>42</v>
      </c>
      <c r="C95" s="16"/>
      <c r="D95" s="16"/>
      <c r="E95" s="16"/>
      <c r="F95" s="16"/>
      <c r="G95" s="16"/>
      <c r="H95" s="22"/>
      <c r="I95" s="16"/>
      <c r="J95" s="16"/>
      <c r="K95" s="16">
        <f>+C95+E95+G95+I95</f>
        <v>0</v>
      </c>
      <c r="L95" s="195">
        <f>+D95+F95+H95+J95</f>
        <v>0</v>
      </c>
      <c r="M95" s="51"/>
      <c r="N95" s="51"/>
    </row>
    <row r="96" spans="1:14" hidden="1" x14ac:dyDescent="0.25">
      <c r="A96" s="22"/>
      <c r="B96" s="24" t="s">
        <v>43</v>
      </c>
      <c r="C96" s="16"/>
      <c r="D96" s="16"/>
      <c r="E96" s="16"/>
      <c r="F96" s="16"/>
      <c r="G96" s="16"/>
      <c r="H96" s="16"/>
      <c r="I96" s="16"/>
      <c r="J96" s="16"/>
      <c r="K96" s="16">
        <f>+C96+E96+G96+I96</f>
        <v>0</v>
      </c>
      <c r="L96" s="195">
        <f>+D96+F96+H96+J96</f>
        <v>0</v>
      </c>
      <c r="M96" s="51"/>
      <c r="N96" s="51"/>
    </row>
    <row r="97" spans="1:14" ht="15.75" hidden="1" x14ac:dyDescent="0.3">
      <c r="A97" s="22"/>
      <c r="B97" s="25" t="s">
        <v>44</v>
      </c>
      <c r="C97" s="26">
        <f t="shared" ref="C97:L97" si="13">SUM(C95:C96)</f>
        <v>0</v>
      </c>
      <c r="D97" s="26">
        <f t="shared" si="13"/>
        <v>0</v>
      </c>
      <c r="E97" s="26">
        <f t="shared" si="13"/>
        <v>0</v>
      </c>
      <c r="F97" s="26">
        <f t="shared" si="13"/>
        <v>0</v>
      </c>
      <c r="G97" s="26">
        <f t="shared" si="13"/>
        <v>0</v>
      </c>
      <c r="H97" s="26">
        <f t="shared" si="13"/>
        <v>0</v>
      </c>
      <c r="I97" s="26">
        <f t="shared" si="13"/>
        <v>0</v>
      </c>
      <c r="J97" s="26">
        <f t="shared" si="13"/>
        <v>0</v>
      </c>
      <c r="K97" s="26">
        <f t="shared" si="13"/>
        <v>0</v>
      </c>
      <c r="L97" s="196">
        <f t="shared" si="13"/>
        <v>0</v>
      </c>
      <c r="M97" s="51"/>
      <c r="N97" s="51"/>
    </row>
    <row r="98" spans="1:14" x14ac:dyDescent="0.25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</row>
    <row r="99" spans="1:14" x14ac:dyDescent="0.2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</row>
    <row r="100" spans="1:14" x14ac:dyDescent="0.25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</row>
    <row r="101" spans="1:14" x14ac:dyDescent="0.25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</row>
    <row r="102" spans="1:14" x14ac:dyDescent="0.25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</row>
    <row r="103" spans="1:14" x14ac:dyDescent="0.25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</row>
    <row r="104" spans="1:14" x14ac:dyDescent="0.25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</row>
    <row r="105" spans="1:14" x14ac:dyDescent="0.25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</row>
    <row r="106" spans="1:14" x14ac:dyDescent="0.25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</row>
    <row r="107" spans="1:14" x14ac:dyDescent="0.25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</row>
    <row r="108" spans="1:14" x14ac:dyDescent="0.25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</row>
    <row r="109" spans="1:14" x14ac:dyDescent="0.25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</row>
    <row r="110" spans="1:14" x14ac:dyDescent="0.25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</row>
    <row r="111" spans="1:14" x14ac:dyDescent="0.25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</row>
    <row r="112" spans="1:14" x14ac:dyDescent="0.25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</row>
    <row r="113" spans="1:14" x14ac:dyDescent="0.25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</row>
    <row r="114" spans="1:14" x14ac:dyDescent="0.25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</row>
    <row r="115" spans="1:14" x14ac:dyDescent="0.2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</row>
    <row r="116" spans="1:14" x14ac:dyDescent="0.25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</row>
    <row r="117" spans="1:14" x14ac:dyDescent="0.25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</row>
    <row r="118" spans="1:14" x14ac:dyDescent="0.25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</row>
    <row r="119" spans="1:14" ht="16.5" thickBot="1" x14ac:dyDescent="0.3">
      <c r="A119" s="356" t="s">
        <v>170</v>
      </c>
      <c r="B119" s="356"/>
      <c r="C119" s="356"/>
      <c r="D119" s="356"/>
      <c r="E119" s="356"/>
      <c r="F119" s="356"/>
      <c r="G119" s="356"/>
      <c r="H119" s="356"/>
      <c r="I119" s="356"/>
      <c r="J119" s="356"/>
      <c r="K119" s="356"/>
      <c r="L119" s="356"/>
    </row>
    <row r="120" spans="1:14" ht="16.5" thickBot="1" x14ac:dyDescent="0.35">
      <c r="A120" s="28" t="s">
        <v>5</v>
      </c>
      <c r="B120" s="29" t="s">
        <v>6</v>
      </c>
      <c r="C120" s="357" t="s">
        <v>51</v>
      </c>
      <c r="D120" s="358"/>
      <c r="E120" s="357" t="s">
        <v>52</v>
      </c>
      <c r="F120" s="359"/>
      <c r="G120" s="357" t="s">
        <v>53</v>
      </c>
      <c r="H120" s="358"/>
      <c r="I120" s="357" t="s">
        <v>54</v>
      </c>
      <c r="J120" s="358"/>
      <c r="K120" s="360" t="s">
        <v>11</v>
      </c>
      <c r="L120" s="361"/>
      <c r="M120" s="350" t="s">
        <v>169</v>
      </c>
      <c r="N120" s="351"/>
    </row>
    <row r="121" spans="1:14" ht="15.75" x14ac:dyDescent="0.3">
      <c r="A121" s="30"/>
      <c r="B121" s="10"/>
      <c r="C121" s="31" t="s">
        <v>12</v>
      </c>
      <c r="D121" s="31" t="s">
        <v>13</v>
      </c>
      <c r="E121" s="31" t="s">
        <v>12</v>
      </c>
      <c r="F121" s="31" t="s">
        <v>13</v>
      </c>
      <c r="G121" s="31" t="s">
        <v>12</v>
      </c>
      <c r="H121" s="31" t="s">
        <v>13</v>
      </c>
      <c r="I121" s="31" t="s">
        <v>12</v>
      </c>
      <c r="J121" s="31" t="s">
        <v>13</v>
      </c>
      <c r="K121" s="31" t="s">
        <v>12</v>
      </c>
      <c r="L121" s="31" t="s">
        <v>13</v>
      </c>
      <c r="M121" s="157" t="s">
        <v>12</v>
      </c>
      <c r="N121" s="157" t="s">
        <v>13</v>
      </c>
    </row>
    <row r="122" spans="1:14" ht="15.75" x14ac:dyDescent="0.3">
      <c r="A122" s="159" t="s">
        <v>141</v>
      </c>
      <c r="B122" s="10" t="s">
        <v>14</v>
      </c>
      <c r="C122" s="13">
        <v>2414811.33</v>
      </c>
      <c r="D122" s="13">
        <v>2400886.29</v>
      </c>
      <c r="E122" s="13">
        <v>2414811.33</v>
      </c>
      <c r="F122" s="13">
        <v>2409784.7000000002</v>
      </c>
      <c r="G122" s="13"/>
      <c r="H122" s="13"/>
      <c r="I122" s="13"/>
      <c r="J122" s="13"/>
      <c r="K122" s="13">
        <f>+C122+E122+G122+I122</f>
        <v>4829622.66</v>
      </c>
      <c r="L122" s="13">
        <f>+D122+F122+H122+J122</f>
        <v>4810670.99</v>
      </c>
      <c r="M122" s="51"/>
      <c r="N122" s="51"/>
    </row>
    <row r="123" spans="1:14" ht="15.75" x14ac:dyDescent="0.3">
      <c r="A123" s="9"/>
      <c r="B123" s="10"/>
      <c r="C123" s="12"/>
      <c r="D123" s="11"/>
      <c r="E123" s="12"/>
      <c r="F123" s="12"/>
      <c r="G123" s="12"/>
      <c r="H123" s="12"/>
      <c r="I123" s="12"/>
      <c r="J123" s="12"/>
      <c r="K123" s="11"/>
      <c r="L123" s="11"/>
      <c r="M123" s="51"/>
      <c r="N123" s="51"/>
    </row>
    <row r="124" spans="1:14" ht="15.75" x14ac:dyDescent="0.3">
      <c r="A124" s="9"/>
      <c r="B124" s="10" t="s">
        <v>15</v>
      </c>
      <c r="C124" s="13">
        <f t="shared" ref="C124:J124" si="14">+C136+C152</f>
        <v>2606983.33</v>
      </c>
      <c r="D124" s="13">
        <f t="shared" si="14"/>
        <v>2328043.8499999996</v>
      </c>
      <c r="E124" s="13">
        <f t="shared" si="14"/>
        <v>2606983.29</v>
      </c>
      <c r="F124" s="13">
        <f t="shared" si="14"/>
        <v>3874897.3000000003</v>
      </c>
      <c r="G124" s="13">
        <f t="shared" si="14"/>
        <v>0</v>
      </c>
      <c r="H124" s="13">
        <f t="shared" si="14"/>
        <v>0</v>
      </c>
      <c r="I124" s="13">
        <f t="shared" si="14"/>
        <v>0</v>
      </c>
      <c r="J124" s="13">
        <f t="shared" si="14"/>
        <v>0</v>
      </c>
      <c r="K124" s="13">
        <f>+C124+E124+G124+I124</f>
        <v>5213966.62</v>
      </c>
      <c r="L124" s="13">
        <f>+D124+F124+H124+J124</f>
        <v>6202941.1500000004</v>
      </c>
      <c r="M124" s="51"/>
      <c r="N124" s="51"/>
    </row>
    <row r="125" spans="1:14" x14ac:dyDescent="0.25">
      <c r="A125" s="14">
        <v>111</v>
      </c>
      <c r="B125" s="15" t="s">
        <v>16</v>
      </c>
      <c r="C125" s="186">
        <v>93171.61</v>
      </c>
      <c r="D125" s="16">
        <v>193484.29</v>
      </c>
      <c r="E125" s="186">
        <v>93171.61</v>
      </c>
      <c r="F125" s="16">
        <v>0</v>
      </c>
      <c r="G125" s="16"/>
      <c r="H125" s="16"/>
      <c r="I125" s="16"/>
      <c r="J125" s="16"/>
      <c r="K125" s="16">
        <f>+C125+E125+G125+I125</f>
        <v>186343.22</v>
      </c>
      <c r="L125" s="16">
        <f>+D125+F125+H125+J125</f>
        <v>193484.29</v>
      </c>
      <c r="M125" s="51"/>
      <c r="N125" s="51"/>
    </row>
    <row r="126" spans="1:14" x14ac:dyDescent="0.25">
      <c r="A126" s="14">
        <v>113</v>
      </c>
      <c r="B126" s="15" t="s">
        <v>17</v>
      </c>
      <c r="C126" s="186">
        <v>9831.16</v>
      </c>
      <c r="D126" s="16">
        <v>11339.3</v>
      </c>
      <c r="E126" s="186">
        <v>9831.16</v>
      </c>
      <c r="F126" s="16">
        <v>11488.1</v>
      </c>
      <c r="G126" s="16"/>
      <c r="H126" s="16"/>
      <c r="I126" s="16"/>
      <c r="J126" s="16"/>
      <c r="K126" s="16">
        <f t="shared" ref="K126:L135" si="15">+C126+E126+G126+I126</f>
        <v>19662.32</v>
      </c>
      <c r="L126" s="16">
        <f t="shared" si="15"/>
        <v>22827.4</v>
      </c>
      <c r="M126" s="51"/>
      <c r="N126" s="51"/>
    </row>
    <row r="127" spans="1:14" x14ac:dyDescent="0.25">
      <c r="A127" s="14">
        <v>122</v>
      </c>
      <c r="B127" s="15" t="s">
        <v>18</v>
      </c>
      <c r="C127" s="186">
        <v>6085.56</v>
      </c>
      <c r="D127" s="16">
        <v>0</v>
      </c>
      <c r="E127" s="186">
        <v>6085.56</v>
      </c>
      <c r="F127" s="16">
        <v>0</v>
      </c>
      <c r="G127" s="16"/>
      <c r="H127" s="16"/>
      <c r="I127" s="16"/>
      <c r="J127" s="16"/>
      <c r="K127" s="16">
        <f t="shared" si="15"/>
        <v>12171.12</v>
      </c>
      <c r="L127" s="16">
        <f t="shared" si="15"/>
        <v>0</v>
      </c>
      <c r="M127" s="51"/>
      <c r="N127" s="51"/>
    </row>
    <row r="128" spans="1:14" x14ac:dyDescent="0.25">
      <c r="A128" s="14">
        <v>163</v>
      </c>
      <c r="B128" s="15" t="s">
        <v>19</v>
      </c>
      <c r="C128" s="186">
        <v>75924.2</v>
      </c>
      <c r="D128" s="16">
        <v>77012</v>
      </c>
      <c r="E128" s="186">
        <v>75924.2</v>
      </c>
      <c r="F128" s="16">
        <v>8250</v>
      </c>
      <c r="G128" s="37"/>
      <c r="H128" s="16"/>
      <c r="I128" s="16"/>
      <c r="J128" s="16"/>
      <c r="K128" s="16">
        <f t="shared" si="15"/>
        <v>151848.4</v>
      </c>
      <c r="L128" s="16">
        <f t="shared" si="15"/>
        <v>85262</v>
      </c>
      <c r="M128" s="51"/>
      <c r="N128" s="51"/>
    </row>
    <row r="129" spans="1:14" ht="27" x14ac:dyDescent="0.25">
      <c r="A129" s="14">
        <v>168</v>
      </c>
      <c r="B129" s="187" t="s">
        <v>165</v>
      </c>
      <c r="C129" s="186">
        <v>100</v>
      </c>
      <c r="D129" s="16">
        <v>0</v>
      </c>
      <c r="E129" s="186">
        <v>100</v>
      </c>
      <c r="F129" s="16">
        <v>0</v>
      </c>
      <c r="G129" s="16"/>
      <c r="H129" s="16"/>
      <c r="I129" s="16"/>
      <c r="J129" s="16"/>
      <c r="K129" s="16">
        <f>+C129+E129+G129+I129</f>
        <v>200</v>
      </c>
      <c r="L129" s="16">
        <f>+D129+F129+H129+J129</f>
        <v>0</v>
      </c>
      <c r="M129" s="51"/>
      <c r="N129" s="51"/>
    </row>
    <row r="130" spans="1:14" x14ac:dyDescent="0.25">
      <c r="A130" s="14">
        <v>169</v>
      </c>
      <c r="B130" s="15" t="s">
        <v>166</v>
      </c>
      <c r="C130" s="186">
        <v>3526.66</v>
      </c>
      <c r="D130" s="16">
        <v>0</v>
      </c>
      <c r="E130" s="186">
        <v>3526.66</v>
      </c>
      <c r="F130" s="16">
        <v>0</v>
      </c>
      <c r="G130" s="16"/>
      <c r="H130" s="16"/>
      <c r="I130" s="16"/>
      <c r="J130" s="16"/>
      <c r="K130" s="16">
        <f t="shared" si="15"/>
        <v>7053.32</v>
      </c>
      <c r="L130" s="16">
        <f t="shared" si="15"/>
        <v>0</v>
      </c>
      <c r="M130" s="51"/>
      <c r="N130" s="51"/>
    </row>
    <row r="131" spans="1:14" x14ac:dyDescent="0.25">
      <c r="A131" s="14">
        <v>171</v>
      </c>
      <c r="B131" s="15" t="s">
        <v>167</v>
      </c>
      <c r="C131" s="186">
        <v>3638.34</v>
      </c>
      <c r="D131" s="16">
        <v>9390</v>
      </c>
      <c r="E131" s="186">
        <v>3638.34</v>
      </c>
      <c r="F131" s="16">
        <v>1200</v>
      </c>
      <c r="G131" s="16"/>
      <c r="H131" s="16"/>
      <c r="I131" s="16"/>
      <c r="J131" s="16"/>
      <c r="K131" s="16">
        <f t="shared" si="15"/>
        <v>7276.68</v>
      </c>
      <c r="L131" s="16">
        <f t="shared" si="15"/>
        <v>10590</v>
      </c>
      <c r="M131" s="51"/>
      <c r="N131" s="51"/>
    </row>
    <row r="132" spans="1:14" x14ac:dyDescent="0.25">
      <c r="A132" s="14">
        <v>174</v>
      </c>
      <c r="B132" s="15" t="s">
        <v>20</v>
      </c>
      <c r="C132" s="186">
        <v>7356.34</v>
      </c>
      <c r="D132" s="16">
        <v>4530</v>
      </c>
      <c r="E132" s="186">
        <v>7356.34</v>
      </c>
      <c r="F132" s="16">
        <v>23159.46</v>
      </c>
      <c r="G132" s="16"/>
      <c r="H132" s="16"/>
      <c r="I132" s="16"/>
      <c r="J132" s="16"/>
      <c r="K132" s="16">
        <f t="shared" si="15"/>
        <v>14712.68</v>
      </c>
      <c r="L132" s="16">
        <f t="shared" si="15"/>
        <v>27689.46</v>
      </c>
      <c r="M132" s="51"/>
      <c r="N132" s="51"/>
    </row>
    <row r="133" spans="1:14" x14ac:dyDescent="0.25">
      <c r="A133" s="14">
        <v>182</v>
      </c>
      <c r="B133" s="15" t="s">
        <v>21</v>
      </c>
      <c r="C133" s="186">
        <v>77031.34</v>
      </c>
      <c r="D133" s="16">
        <v>288204</v>
      </c>
      <c r="E133" s="186">
        <v>77031.34</v>
      </c>
      <c r="F133" s="16">
        <v>321557</v>
      </c>
      <c r="G133" s="16"/>
      <c r="H133" s="16"/>
      <c r="I133" s="16"/>
      <c r="J133" s="16"/>
      <c r="K133" s="16">
        <f t="shared" si="15"/>
        <v>154062.68</v>
      </c>
      <c r="L133" s="16">
        <f t="shared" si="15"/>
        <v>609761</v>
      </c>
      <c r="M133" s="51"/>
      <c r="N133" s="51"/>
    </row>
    <row r="134" spans="1:14" x14ac:dyDescent="0.25">
      <c r="A134" s="14">
        <v>197</v>
      </c>
      <c r="B134" s="15" t="s">
        <v>22</v>
      </c>
      <c r="C134" s="186">
        <v>41900</v>
      </c>
      <c r="D134" s="16">
        <v>42000</v>
      </c>
      <c r="E134" s="186">
        <v>41900</v>
      </c>
      <c r="F134" s="16">
        <v>42000</v>
      </c>
      <c r="G134" s="16"/>
      <c r="H134" s="16"/>
      <c r="I134" s="16"/>
      <c r="J134" s="16"/>
      <c r="K134" s="16">
        <f t="shared" si="15"/>
        <v>83800</v>
      </c>
      <c r="L134" s="16">
        <f t="shared" si="15"/>
        <v>84000</v>
      </c>
      <c r="M134" s="51"/>
      <c r="N134" s="51"/>
    </row>
    <row r="135" spans="1:14" ht="15.75" thickBot="1" x14ac:dyDescent="0.3">
      <c r="A135" s="160">
        <v>199</v>
      </c>
      <c r="B135" s="149" t="s">
        <v>23</v>
      </c>
      <c r="C135" s="186">
        <v>23237.15</v>
      </c>
      <c r="D135" s="150">
        <v>38345.65</v>
      </c>
      <c r="E135" s="186">
        <v>23237.15</v>
      </c>
      <c r="F135" s="150">
        <v>62459.25</v>
      </c>
      <c r="G135" s="150"/>
      <c r="H135" s="150"/>
      <c r="I135" s="150"/>
      <c r="J135" s="150"/>
      <c r="K135" s="150">
        <f t="shared" si="15"/>
        <v>46474.3</v>
      </c>
      <c r="L135" s="150">
        <f t="shared" si="15"/>
        <v>100804.9</v>
      </c>
      <c r="M135" s="197"/>
      <c r="N135" s="197"/>
    </row>
    <row r="136" spans="1:14" ht="16.5" thickBot="1" x14ac:dyDescent="0.35">
      <c r="A136" s="154"/>
      <c r="B136" s="151" t="s">
        <v>24</v>
      </c>
      <c r="C136" s="152">
        <f t="shared" ref="C136:L136" si="16">SUM(C125:C135)</f>
        <v>341802.36</v>
      </c>
      <c r="D136" s="152">
        <f t="shared" si="16"/>
        <v>664305.24</v>
      </c>
      <c r="E136" s="152">
        <f t="shared" si="16"/>
        <v>341802.36</v>
      </c>
      <c r="F136" s="152">
        <f t="shared" si="16"/>
        <v>470113.81</v>
      </c>
      <c r="G136" s="152">
        <f t="shared" si="16"/>
        <v>0</v>
      </c>
      <c r="H136" s="152">
        <f t="shared" si="16"/>
        <v>0</v>
      </c>
      <c r="I136" s="152">
        <f t="shared" si="16"/>
        <v>0</v>
      </c>
      <c r="J136" s="152">
        <f t="shared" si="16"/>
        <v>0</v>
      </c>
      <c r="K136" s="152">
        <f t="shared" si="16"/>
        <v>683604.72</v>
      </c>
      <c r="L136" s="188">
        <f t="shared" si="16"/>
        <v>1134419.05</v>
      </c>
      <c r="M136" s="198"/>
      <c r="N136" s="194"/>
    </row>
    <row r="137" spans="1:14" ht="15.75" x14ac:dyDescent="0.3">
      <c r="A137" s="161"/>
      <c r="B137" s="19" t="s">
        <v>25</v>
      </c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190"/>
      <c r="N137" s="190"/>
    </row>
    <row r="138" spans="1:14" x14ac:dyDescent="0.25">
      <c r="A138" s="14">
        <v>211</v>
      </c>
      <c r="B138" s="15" t="s">
        <v>26</v>
      </c>
      <c r="C138" s="186">
        <v>34048.26</v>
      </c>
      <c r="D138" s="16">
        <v>52483.75</v>
      </c>
      <c r="E138" s="186">
        <v>34048.26</v>
      </c>
      <c r="F138" s="16">
        <v>51033.5</v>
      </c>
      <c r="G138" s="16"/>
      <c r="H138" s="16"/>
      <c r="I138" s="16"/>
      <c r="J138" s="16"/>
      <c r="K138" s="16">
        <f t="shared" ref="K138:L151" si="17">+C138+E138+G138+I138</f>
        <v>68096.52</v>
      </c>
      <c r="L138" s="16">
        <f>+D138+F138+H138+J138</f>
        <v>103517.25</v>
      </c>
      <c r="M138" s="51"/>
      <c r="N138" s="51"/>
    </row>
    <row r="139" spans="1:14" x14ac:dyDescent="0.25">
      <c r="A139" s="14">
        <v>232</v>
      </c>
      <c r="B139" s="15" t="s">
        <v>27</v>
      </c>
      <c r="C139" s="186">
        <v>12500</v>
      </c>
      <c r="D139" s="16">
        <v>0</v>
      </c>
      <c r="E139" s="186">
        <v>12500</v>
      </c>
      <c r="F139" s="16">
        <v>0</v>
      </c>
      <c r="G139" s="16"/>
      <c r="H139" s="16"/>
      <c r="I139" s="16"/>
      <c r="J139" s="16"/>
      <c r="K139" s="16">
        <f t="shared" si="17"/>
        <v>25000</v>
      </c>
      <c r="L139" s="16">
        <f t="shared" si="17"/>
        <v>0</v>
      </c>
      <c r="M139" s="51"/>
      <c r="N139" s="51"/>
    </row>
    <row r="140" spans="1:14" x14ac:dyDescent="0.25">
      <c r="A140" s="14">
        <v>261</v>
      </c>
      <c r="B140" s="15" t="s">
        <v>28</v>
      </c>
      <c r="C140" s="186">
        <v>82888.03</v>
      </c>
      <c r="D140" s="16">
        <v>58142.31</v>
      </c>
      <c r="E140" s="186">
        <v>82888.02</v>
      </c>
      <c r="F140" s="16">
        <v>44486.79</v>
      </c>
      <c r="G140" s="16"/>
      <c r="H140" s="16"/>
      <c r="I140" s="16"/>
      <c r="J140" s="16"/>
      <c r="K140" s="16">
        <f t="shared" si="17"/>
        <v>165776.04999999999</v>
      </c>
      <c r="L140" s="16">
        <f t="shared" si="17"/>
        <v>102629.1</v>
      </c>
      <c r="M140" s="51"/>
      <c r="N140" s="51"/>
    </row>
    <row r="141" spans="1:14" x14ac:dyDescent="0.25">
      <c r="A141" s="14">
        <v>262</v>
      </c>
      <c r="B141" s="15" t="s">
        <v>29</v>
      </c>
      <c r="C141" s="186">
        <v>666.66</v>
      </c>
      <c r="D141" s="16">
        <v>0</v>
      </c>
      <c r="E141" s="186">
        <v>666.66</v>
      </c>
      <c r="F141" s="16">
        <v>7708.85</v>
      </c>
      <c r="G141" s="16"/>
      <c r="H141" s="16"/>
      <c r="I141" s="16"/>
      <c r="J141" s="16"/>
      <c r="K141" s="16">
        <f t="shared" si="17"/>
        <v>1333.32</v>
      </c>
      <c r="L141" s="16">
        <f t="shared" si="17"/>
        <v>7708.85</v>
      </c>
      <c r="M141" s="51"/>
      <c r="N141" s="51"/>
    </row>
    <row r="142" spans="1:14" x14ac:dyDescent="0.25">
      <c r="A142" s="14">
        <v>266</v>
      </c>
      <c r="B142" s="15" t="s">
        <v>30</v>
      </c>
      <c r="C142" s="186">
        <v>214106.21</v>
      </c>
      <c r="D142" s="16">
        <v>85549.55</v>
      </c>
      <c r="E142" s="186">
        <v>214106.2</v>
      </c>
      <c r="F142" s="16">
        <v>523178.34</v>
      </c>
      <c r="G142" s="16"/>
      <c r="H142" s="16"/>
      <c r="I142" s="16"/>
      <c r="J142" s="16"/>
      <c r="K142" s="16">
        <f t="shared" si="17"/>
        <v>428212.41000000003</v>
      </c>
      <c r="L142" s="16">
        <f t="shared" si="17"/>
        <v>608727.89</v>
      </c>
      <c r="M142" s="51"/>
      <c r="N142" s="51"/>
    </row>
    <row r="143" spans="1:14" x14ac:dyDescent="0.25">
      <c r="A143" s="14">
        <v>267</v>
      </c>
      <c r="B143" s="15" t="s">
        <v>31</v>
      </c>
      <c r="C143" s="186">
        <v>750</v>
      </c>
      <c r="D143" s="16">
        <v>0</v>
      </c>
      <c r="E143" s="186">
        <v>750</v>
      </c>
      <c r="F143" s="16">
        <v>4894</v>
      </c>
      <c r="G143" s="16"/>
      <c r="H143" s="16"/>
      <c r="I143" s="16"/>
      <c r="J143" s="16"/>
      <c r="K143" s="16">
        <f t="shared" si="17"/>
        <v>1500</v>
      </c>
      <c r="L143" s="16">
        <f t="shared" si="17"/>
        <v>4894</v>
      </c>
      <c r="M143" s="51"/>
      <c r="N143" s="51"/>
    </row>
    <row r="144" spans="1:14" x14ac:dyDescent="0.25">
      <c r="A144" s="14">
        <v>268</v>
      </c>
      <c r="B144" s="15" t="s">
        <v>32</v>
      </c>
      <c r="C144" s="186">
        <v>11811.300000000001</v>
      </c>
      <c r="D144" s="16">
        <v>49584</v>
      </c>
      <c r="E144" s="186">
        <v>11811.300000000001</v>
      </c>
      <c r="F144" s="16">
        <v>0</v>
      </c>
      <c r="G144" s="16"/>
      <c r="H144" s="16"/>
      <c r="I144" s="16"/>
      <c r="J144" s="16"/>
      <c r="K144" s="16">
        <f t="shared" si="17"/>
        <v>23622.600000000002</v>
      </c>
      <c r="L144" s="16">
        <f t="shared" si="17"/>
        <v>49584</v>
      </c>
      <c r="M144" s="51"/>
      <c r="N144" s="51"/>
    </row>
    <row r="145" spans="1:14" x14ac:dyDescent="0.25">
      <c r="A145" s="14">
        <v>269</v>
      </c>
      <c r="B145" s="15" t="s">
        <v>33</v>
      </c>
      <c r="C145" s="186">
        <v>833.34</v>
      </c>
      <c r="D145" s="16">
        <v>0</v>
      </c>
      <c r="E145" s="186">
        <v>833.34</v>
      </c>
      <c r="F145" s="16">
        <v>0</v>
      </c>
      <c r="G145" s="16"/>
      <c r="H145" s="16"/>
      <c r="I145" s="16"/>
      <c r="J145" s="16"/>
      <c r="K145" s="16">
        <f t="shared" si="17"/>
        <v>1666.68</v>
      </c>
      <c r="L145" s="16">
        <f t="shared" si="17"/>
        <v>0</v>
      </c>
      <c r="M145" s="51"/>
      <c r="N145" s="51"/>
    </row>
    <row r="146" spans="1:14" x14ac:dyDescent="0.25">
      <c r="A146" s="14">
        <v>289</v>
      </c>
      <c r="B146" s="15" t="s">
        <v>34</v>
      </c>
      <c r="C146" s="186">
        <v>574.88</v>
      </c>
      <c r="D146" s="16">
        <v>0</v>
      </c>
      <c r="E146" s="186">
        <v>574.86</v>
      </c>
      <c r="F146" s="16">
        <v>0</v>
      </c>
      <c r="G146" s="16"/>
      <c r="H146" s="16"/>
      <c r="I146" s="16"/>
      <c r="J146" s="16"/>
      <c r="K146" s="16">
        <f t="shared" si="17"/>
        <v>1149.74</v>
      </c>
      <c r="L146" s="16">
        <f t="shared" si="17"/>
        <v>0</v>
      </c>
      <c r="M146" s="51"/>
      <c r="N146" s="51"/>
    </row>
    <row r="147" spans="1:14" x14ac:dyDescent="0.25">
      <c r="A147" s="14">
        <v>292</v>
      </c>
      <c r="B147" s="15" t="s">
        <v>35</v>
      </c>
      <c r="C147" s="186">
        <v>7014.92</v>
      </c>
      <c r="D147" s="16">
        <v>0</v>
      </c>
      <c r="E147" s="186">
        <v>7014.92</v>
      </c>
      <c r="F147" s="16">
        <v>0</v>
      </c>
      <c r="G147" s="16"/>
      <c r="H147" s="16"/>
      <c r="I147" s="16"/>
      <c r="J147" s="16"/>
      <c r="K147" s="16">
        <f t="shared" si="17"/>
        <v>14029.84</v>
      </c>
      <c r="L147" s="16">
        <f t="shared" si="17"/>
        <v>0</v>
      </c>
      <c r="M147" s="51"/>
      <c r="N147" s="51"/>
    </row>
    <row r="148" spans="1:14" x14ac:dyDescent="0.25">
      <c r="A148" s="14">
        <v>295</v>
      </c>
      <c r="B148" s="15" t="s">
        <v>36</v>
      </c>
      <c r="C148" s="186">
        <v>1845596.31</v>
      </c>
      <c r="D148" s="16">
        <v>1252100.3799999999</v>
      </c>
      <c r="E148" s="186">
        <v>1845596.31</v>
      </c>
      <c r="F148" s="16">
        <v>2640873.54</v>
      </c>
      <c r="G148" s="16"/>
      <c r="H148" s="16"/>
      <c r="I148" s="16"/>
      <c r="J148" s="16"/>
      <c r="K148" s="16">
        <f t="shared" si="17"/>
        <v>3691192.62</v>
      </c>
      <c r="L148" s="16">
        <f t="shared" si="17"/>
        <v>3892973.92</v>
      </c>
      <c r="M148" s="51"/>
      <c r="N148" s="51"/>
    </row>
    <row r="149" spans="1:14" x14ac:dyDescent="0.25">
      <c r="A149" s="14">
        <v>297</v>
      </c>
      <c r="B149" s="15" t="s">
        <v>37</v>
      </c>
      <c r="C149" s="186">
        <v>1591.06</v>
      </c>
      <c r="D149" s="16">
        <v>0</v>
      </c>
      <c r="E149" s="186">
        <v>1591.06</v>
      </c>
      <c r="F149" s="16">
        <v>0</v>
      </c>
      <c r="G149" s="16"/>
      <c r="H149" s="16"/>
      <c r="I149" s="16"/>
      <c r="J149" s="16"/>
      <c r="K149" s="16">
        <f t="shared" si="17"/>
        <v>3182.12</v>
      </c>
      <c r="L149" s="16">
        <f t="shared" si="17"/>
        <v>0</v>
      </c>
      <c r="M149" s="51"/>
      <c r="N149" s="51"/>
    </row>
    <row r="150" spans="1:14" x14ac:dyDescent="0.25">
      <c r="A150" s="14">
        <v>298</v>
      </c>
      <c r="B150" s="15" t="s">
        <v>38</v>
      </c>
      <c r="C150" s="186">
        <v>33758.160000000003</v>
      </c>
      <c r="D150" s="16">
        <v>117104.13</v>
      </c>
      <c r="E150" s="186">
        <v>33758.160000000003</v>
      </c>
      <c r="F150" s="16">
        <v>61988.75</v>
      </c>
      <c r="G150" s="16"/>
      <c r="H150" s="16"/>
      <c r="I150" s="16"/>
      <c r="J150" s="16"/>
      <c r="K150" s="16">
        <f t="shared" si="17"/>
        <v>67516.320000000007</v>
      </c>
      <c r="L150" s="16">
        <f t="shared" si="17"/>
        <v>179092.88</v>
      </c>
      <c r="M150" s="51"/>
      <c r="N150" s="51"/>
    </row>
    <row r="151" spans="1:14" ht="15.75" thickBot="1" x14ac:dyDescent="0.3">
      <c r="A151" s="160">
        <v>299</v>
      </c>
      <c r="B151" s="149" t="s">
        <v>39</v>
      </c>
      <c r="C151" s="186">
        <v>19041.84</v>
      </c>
      <c r="D151" s="150">
        <v>48774.49</v>
      </c>
      <c r="E151" s="186">
        <v>19041.84</v>
      </c>
      <c r="F151" s="150">
        <v>70619.72</v>
      </c>
      <c r="G151" s="150"/>
      <c r="H151" s="150"/>
      <c r="I151" s="150"/>
      <c r="J151" s="150"/>
      <c r="K151" s="150">
        <f t="shared" si="17"/>
        <v>38083.68</v>
      </c>
      <c r="L151" s="150">
        <f t="shared" si="17"/>
        <v>119394.20999999999</v>
      </c>
      <c r="M151" s="197"/>
      <c r="N151" s="197"/>
    </row>
    <row r="152" spans="1:14" ht="16.5" thickBot="1" x14ac:dyDescent="0.35">
      <c r="A152" s="154"/>
      <c r="B152" s="151" t="s">
        <v>40</v>
      </c>
      <c r="C152" s="152">
        <f t="shared" ref="C152:L152" si="18">SUM(C138:C151)</f>
        <v>2265180.9700000002</v>
      </c>
      <c r="D152" s="152">
        <f t="shared" si="18"/>
        <v>1663738.6099999996</v>
      </c>
      <c r="E152" s="152">
        <f t="shared" si="18"/>
        <v>2265180.9300000002</v>
      </c>
      <c r="F152" s="152">
        <f t="shared" si="18"/>
        <v>3404783.49</v>
      </c>
      <c r="G152" s="152">
        <f t="shared" si="18"/>
        <v>0</v>
      </c>
      <c r="H152" s="152">
        <f t="shared" si="18"/>
        <v>0</v>
      </c>
      <c r="I152" s="152">
        <f t="shared" si="18"/>
        <v>0</v>
      </c>
      <c r="J152" s="152">
        <f t="shared" si="18"/>
        <v>0</v>
      </c>
      <c r="K152" s="152">
        <f t="shared" si="18"/>
        <v>4530361.9000000004</v>
      </c>
      <c r="L152" s="188">
        <f t="shared" si="18"/>
        <v>5068522.0999999996</v>
      </c>
      <c r="M152" s="198"/>
      <c r="N152" s="194"/>
    </row>
    <row r="153" spans="1:14" ht="16.5" thickBot="1" x14ac:dyDescent="0.35">
      <c r="A153" s="199"/>
      <c r="B153" s="151" t="s">
        <v>41</v>
      </c>
      <c r="C153" s="23"/>
      <c r="D153" s="23"/>
      <c r="E153" s="23"/>
      <c r="F153" s="23"/>
      <c r="G153" s="23"/>
      <c r="H153" s="23"/>
      <c r="I153" s="23"/>
      <c r="J153" s="23"/>
      <c r="K153" s="23"/>
      <c r="L153" s="192"/>
      <c r="M153" s="193"/>
      <c r="N153" s="194"/>
    </row>
    <row r="154" spans="1:14" x14ac:dyDescent="0.25">
      <c r="A154" s="22"/>
      <c r="B154" s="15" t="s">
        <v>42</v>
      </c>
      <c r="C154" s="186">
        <v>4000000</v>
      </c>
      <c r="D154" s="16">
        <v>0</v>
      </c>
      <c r="E154" s="38">
        <v>4660000</v>
      </c>
      <c r="F154" s="16">
        <v>0</v>
      </c>
      <c r="G154" s="38"/>
      <c r="H154" s="16"/>
      <c r="I154" s="16"/>
      <c r="J154" s="16"/>
      <c r="K154" s="16">
        <f>+C154+E154+G154+I154</f>
        <v>8660000</v>
      </c>
      <c r="L154" s="16">
        <f>+D154+F154+H154+J154</f>
        <v>0</v>
      </c>
      <c r="M154" s="51"/>
      <c r="N154" s="51"/>
    </row>
    <row r="155" spans="1:14" hidden="1" x14ac:dyDescent="0.25">
      <c r="A155" s="22"/>
      <c r="B155" s="15" t="s">
        <v>43</v>
      </c>
      <c r="C155" s="38"/>
      <c r="D155" s="16"/>
      <c r="E155" s="38"/>
      <c r="F155" s="16"/>
      <c r="G155" s="38"/>
      <c r="H155" s="16"/>
      <c r="I155" s="16"/>
      <c r="J155" s="16"/>
      <c r="K155" s="16">
        <f>+C155+E155+G155+I155</f>
        <v>0</v>
      </c>
      <c r="L155" s="16">
        <f>+D155+F155+H155+J155</f>
        <v>0</v>
      </c>
      <c r="M155" s="51"/>
      <c r="N155" s="51"/>
    </row>
    <row r="156" spans="1:14" ht="15.75" x14ac:dyDescent="0.3">
      <c r="A156" s="22"/>
      <c r="B156" s="32" t="s">
        <v>44</v>
      </c>
      <c r="C156" s="26">
        <f t="shared" ref="C156:L156" si="19">SUM(C154:C155)</f>
        <v>4000000</v>
      </c>
      <c r="D156" s="26">
        <f t="shared" si="19"/>
        <v>0</v>
      </c>
      <c r="E156" s="26">
        <f t="shared" si="19"/>
        <v>4660000</v>
      </c>
      <c r="F156" s="26">
        <f t="shared" si="19"/>
        <v>0</v>
      </c>
      <c r="G156" s="26">
        <f t="shared" si="19"/>
        <v>0</v>
      </c>
      <c r="H156" s="26">
        <f t="shared" si="19"/>
        <v>0</v>
      </c>
      <c r="I156" s="26">
        <f t="shared" si="19"/>
        <v>0</v>
      </c>
      <c r="J156" s="26">
        <f t="shared" si="19"/>
        <v>0</v>
      </c>
      <c r="K156" s="26">
        <f t="shared" si="19"/>
        <v>8660000</v>
      </c>
      <c r="L156" s="26">
        <f t="shared" si="19"/>
        <v>0</v>
      </c>
      <c r="M156" s="51"/>
      <c r="N156" s="51"/>
    </row>
    <row r="157" spans="1:14" ht="15.75" x14ac:dyDescent="0.3">
      <c r="A157" s="27"/>
      <c r="B157" s="240"/>
      <c r="C157" s="241"/>
      <c r="D157" s="241"/>
      <c r="E157" s="241"/>
      <c r="F157" s="241"/>
      <c r="G157" s="241"/>
      <c r="H157" s="241"/>
      <c r="I157" s="241"/>
      <c r="J157" s="241"/>
      <c r="K157" s="241"/>
      <c r="L157" s="241"/>
    </row>
    <row r="158" spans="1:14" ht="15.75" x14ac:dyDescent="0.3">
      <c r="A158" s="27"/>
      <c r="B158" s="240"/>
      <c r="C158" s="241"/>
      <c r="D158" s="241"/>
      <c r="E158" s="241"/>
      <c r="F158" s="241"/>
      <c r="G158" s="241"/>
      <c r="H158" s="241"/>
      <c r="I158" s="241"/>
      <c r="J158" s="241"/>
      <c r="K158" s="241"/>
      <c r="L158" s="241"/>
    </row>
    <row r="159" spans="1:14" ht="15.75" x14ac:dyDescent="0.3">
      <c r="A159" s="27"/>
      <c r="B159" s="240"/>
      <c r="C159" s="241"/>
      <c r="D159" s="241"/>
      <c r="E159" s="241"/>
      <c r="F159" s="241"/>
      <c r="G159" s="241"/>
      <c r="H159" s="241"/>
      <c r="I159" s="241"/>
      <c r="J159" s="241"/>
      <c r="K159" s="241"/>
      <c r="L159" s="241"/>
    </row>
    <row r="160" spans="1:14" ht="15.75" x14ac:dyDescent="0.3">
      <c r="A160" s="27"/>
      <c r="B160" s="240"/>
      <c r="C160" s="241"/>
      <c r="D160" s="241"/>
      <c r="E160" s="241"/>
      <c r="F160" s="241"/>
      <c r="G160" s="241"/>
      <c r="H160" s="241"/>
      <c r="I160" s="241"/>
      <c r="J160" s="241"/>
      <c r="K160" s="241"/>
      <c r="L160" s="241"/>
    </row>
    <row r="161" spans="1:12" ht="15.75" x14ac:dyDescent="0.3">
      <c r="A161" s="27"/>
      <c r="B161" s="240"/>
      <c r="C161" s="241"/>
      <c r="D161" s="241"/>
      <c r="E161" s="241"/>
      <c r="F161" s="241"/>
      <c r="G161" s="241"/>
      <c r="H161" s="241"/>
      <c r="I161" s="241"/>
      <c r="J161" s="241"/>
      <c r="K161" s="241"/>
      <c r="L161" s="241"/>
    </row>
    <row r="162" spans="1:12" ht="15.75" x14ac:dyDescent="0.3">
      <c r="A162" s="27"/>
      <c r="B162" s="240"/>
      <c r="C162" s="241"/>
      <c r="D162" s="241"/>
      <c r="E162" s="241"/>
      <c r="F162" s="241"/>
      <c r="G162" s="241"/>
      <c r="H162" s="241"/>
      <c r="I162" s="241"/>
      <c r="J162" s="241"/>
      <c r="K162" s="241"/>
      <c r="L162" s="241"/>
    </row>
    <row r="163" spans="1:12" ht="15.75" x14ac:dyDescent="0.3">
      <c r="A163" s="27"/>
      <c r="B163" s="240"/>
      <c r="C163" s="241"/>
      <c r="D163" s="241"/>
      <c r="E163" s="241"/>
      <c r="F163" s="241"/>
      <c r="G163" s="241"/>
      <c r="H163" s="241"/>
      <c r="I163" s="241"/>
      <c r="J163" s="241"/>
      <c r="K163" s="241"/>
      <c r="L163" s="241"/>
    </row>
    <row r="164" spans="1:12" ht="15.75" x14ac:dyDescent="0.3">
      <c r="A164" s="27"/>
      <c r="B164" s="240"/>
      <c r="C164" s="241"/>
      <c r="D164" s="241"/>
      <c r="E164" s="241"/>
      <c r="F164" s="241"/>
      <c r="G164" s="241"/>
      <c r="H164" s="241"/>
      <c r="I164" s="241"/>
      <c r="J164" s="241"/>
      <c r="K164" s="241"/>
      <c r="L164" s="241"/>
    </row>
    <row r="165" spans="1:12" ht="15.75" x14ac:dyDescent="0.3">
      <c r="A165" s="27"/>
      <c r="B165" s="240"/>
      <c r="C165" s="241"/>
      <c r="D165" s="241"/>
      <c r="E165" s="241"/>
      <c r="F165" s="241"/>
      <c r="G165" s="241"/>
      <c r="H165" s="241"/>
      <c r="I165" s="241"/>
      <c r="J165" s="241"/>
      <c r="K165" s="241"/>
      <c r="L165" s="241"/>
    </row>
    <row r="166" spans="1:12" ht="15.75" x14ac:dyDescent="0.3">
      <c r="A166" s="27"/>
      <c r="B166" s="240"/>
      <c r="C166" s="241"/>
      <c r="D166" s="241"/>
      <c r="E166" s="241"/>
      <c r="F166" s="241"/>
      <c r="G166" s="241"/>
      <c r="H166" s="241"/>
      <c r="I166" s="241"/>
      <c r="J166" s="241"/>
      <c r="K166" s="241"/>
      <c r="L166" s="241"/>
    </row>
    <row r="167" spans="1:12" ht="15.75" x14ac:dyDescent="0.3">
      <c r="A167" s="27"/>
      <c r="B167" s="240"/>
      <c r="C167" s="241"/>
      <c r="D167" s="241"/>
      <c r="E167" s="241"/>
      <c r="F167" s="241"/>
      <c r="G167" s="241"/>
      <c r="H167" s="241"/>
      <c r="I167" s="241"/>
      <c r="J167" s="241"/>
      <c r="K167" s="241"/>
      <c r="L167" s="241"/>
    </row>
    <row r="168" spans="1:12" ht="15.75" x14ac:dyDescent="0.3">
      <c r="A168" s="27"/>
      <c r="B168" s="240"/>
      <c r="C168" s="241"/>
      <c r="D168" s="241"/>
      <c r="E168" s="241"/>
      <c r="F168" s="241"/>
      <c r="G168" s="241"/>
      <c r="H168" s="241"/>
      <c r="I168" s="241"/>
      <c r="J168" s="241"/>
      <c r="K168" s="241"/>
      <c r="L168" s="241"/>
    </row>
    <row r="169" spans="1:12" ht="15.75" x14ac:dyDescent="0.3">
      <c r="A169" s="27"/>
      <c r="B169" s="240"/>
      <c r="C169" s="241"/>
      <c r="D169" s="241"/>
      <c r="E169" s="241"/>
      <c r="F169" s="241"/>
      <c r="G169" s="241"/>
      <c r="H169" s="241"/>
      <c r="I169" s="241"/>
      <c r="J169" s="241"/>
      <c r="K169" s="241"/>
      <c r="L169" s="241"/>
    </row>
    <row r="170" spans="1:12" ht="15.75" x14ac:dyDescent="0.3">
      <c r="A170" s="27"/>
      <c r="B170" s="240"/>
      <c r="C170" s="241"/>
      <c r="D170" s="241"/>
      <c r="E170" s="241"/>
      <c r="F170" s="241"/>
      <c r="G170" s="241"/>
      <c r="H170" s="241"/>
      <c r="I170" s="241"/>
      <c r="J170" s="241"/>
      <c r="K170" s="241"/>
      <c r="L170" s="241"/>
    </row>
    <row r="171" spans="1:12" ht="15.75" x14ac:dyDescent="0.3">
      <c r="A171" s="27"/>
      <c r="B171" s="240"/>
      <c r="C171" s="241"/>
      <c r="D171" s="241"/>
      <c r="E171" s="241"/>
      <c r="F171" s="241"/>
      <c r="G171" s="241"/>
      <c r="H171" s="241"/>
      <c r="I171" s="241"/>
      <c r="J171" s="241"/>
      <c r="K171" s="241"/>
      <c r="L171" s="241"/>
    </row>
    <row r="172" spans="1:12" ht="15.75" x14ac:dyDescent="0.3">
      <c r="A172" s="27"/>
      <c r="B172" s="240"/>
      <c r="C172" s="241"/>
      <c r="D172" s="241"/>
      <c r="E172" s="241"/>
      <c r="F172" s="241"/>
      <c r="G172" s="241"/>
      <c r="H172" s="241"/>
      <c r="I172" s="241"/>
      <c r="J172" s="241"/>
      <c r="K172" s="241"/>
      <c r="L172" s="241"/>
    </row>
    <row r="173" spans="1:12" ht="15.75" x14ac:dyDescent="0.3">
      <c r="A173" s="27"/>
      <c r="B173" s="240"/>
      <c r="C173" s="241"/>
      <c r="D173" s="241"/>
      <c r="E173" s="241"/>
      <c r="F173" s="241"/>
      <c r="G173" s="241"/>
      <c r="H173" s="241"/>
      <c r="I173" s="241"/>
      <c r="J173" s="241"/>
      <c r="K173" s="241"/>
      <c r="L173" s="241"/>
    </row>
    <row r="174" spans="1:12" ht="15.75" thickBot="1" x14ac:dyDescent="0.3">
      <c r="B174" s="39" t="s">
        <v>171</v>
      </c>
      <c r="I174" s="27"/>
      <c r="J174" s="27"/>
    </row>
    <row r="175" spans="1:12" ht="16.5" thickBot="1" x14ac:dyDescent="0.35">
      <c r="A175" s="2" t="s">
        <v>5</v>
      </c>
      <c r="B175" s="3" t="s">
        <v>6</v>
      </c>
      <c r="C175" s="352" t="s">
        <v>57</v>
      </c>
      <c r="D175" s="353"/>
      <c r="I175" s="27"/>
      <c r="J175" s="27"/>
    </row>
    <row r="176" spans="1:12" ht="15.75" x14ac:dyDescent="0.3">
      <c r="A176" s="4"/>
      <c r="B176" s="5"/>
      <c r="C176" s="6" t="s">
        <v>12</v>
      </c>
      <c r="D176" s="6" t="s">
        <v>13</v>
      </c>
      <c r="I176" s="27"/>
      <c r="J176" s="27"/>
    </row>
    <row r="177" spans="1:10" ht="15.75" x14ac:dyDescent="0.3">
      <c r="A177" s="7" t="s">
        <v>141</v>
      </c>
      <c r="B177" s="5" t="s">
        <v>14</v>
      </c>
      <c r="C177" s="8">
        <f>+K17+K63+K122</f>
        <v>24148113.359999999</v>
      </c>
      <c r="D177" s="8">
        <f>+L17+L63+L122</f>
        <v>24071811.729999997</v>
      </c>
      <c r="E177" s="40"/>
      <c r="F177" s="41"/>
      <c r="I177" s="27"/>
      <c r="J177" s="27"/>
    </row>
    <row r="178" spans="1:10" ht="15.75" x14ac:dyDescent="0.3">
      <c r="A178" s="42"/>
      <c r="B178" s="5"/>
      <c r="C178" s="42"/>
      <c r="D178" s="43"/>
      <c r="E178" s="44"/>
      <c r="F178" s="44"/>
      <c r="G178" s="40"/>
      <c r="I178" s="27"/>
      <c r="J178" s="27"/>
    </row>
    <row r="179" spans="1:10" ht="15.75" x14ac:dyDescent="0.3">
      <c r="A179" s="42"/>
      <c r="B179" s="5" t="s">
        <v>15</v>
      </c>
      <c r="C179" s="8"/>
      <c r="D179" s="8"/>
      <c r="E179" s="45"/>
      <c r="F179" s="45"/>
      <c r="I179" s="27"/>
      <c r="J179" s="27"/>
    </row>
    <row r="180" spans="1:10" x14ac:dyDescent="0.25">
      <c r="A180" s="14">
        <v>111</v>
      </c>
      <c r="B180" s="15" t="s">
        <v>16</v>
      </c>
      <c r="C180" s="38">
        <f t="shared" ref="C180:D190" si="20">+K20+K66+K125</f>
        <v>727552.63</v>
      </c>
      <c r="D180" s="38">
        <f t="shared" si="20"/>
        <v>697834.6</v>
      </c>
      <c r="E180" s="202"/>
      <c r="F180" s="41"/>
      <c r="I180" s="27"/>
      <c r="J180" s="27"/>
    </row>
    <row r="181" spans="1:10" x14ac:dyDescent="0.25">
      <c r="A181" s="14">
        <v>113</v>
      </c>
      <c r="B181" s="15" t="s">
        <v>17</v>
      </c>
      <c r="C181" s="38">
        <f t="shared" si="20"/>
        <v>104178.95999999999</v>
      </c>
      <c r="D181" s="38">
        <f t="shared" si="20"/>
        <v>98760.16</v>
      </c>
      <c r="E181" s="202"/>
      <c r="F181" s="41"/>
      <c r="I181" s="27"/>
      <c r="J181" s="27"/>
    </row>
    <row r="182" spans="1:10" x14ac:dyDescent="0.25">
      <c r="A182" s="14">
        <v>122</v>
      </c>
      <c r="B182" s="15" t="s">
        <v>18</v>
      </c>
      <c r="C182" s="38">
        <f t="shared" si="20"/>
        <v>48684.480000000003</v>
      </c>
      <c r="D182" s="38">
        <f t="shared" si="20"/>
        <v>58746.990000000005</v>
      </c>
      <c r="E182" s="202"/>
      <c r="F182" s="41"/>
      <c r="I182" s="27"/>
      <c r="J182" s="27"/>
    </row>
    <row r="183" spans="1:10" x14ac:dyDescent="0.25">
      <c r="A183" s="14">
        <v>163</v>
      </c>
      <c r="B183" s="15" t="s">
        <v>19</v>
      </c>
      <c r="C183" s="38">
        <f t="shared" si="20"/>
        <v>607393.6</v>
      </c>
      <c r="D183" s="38">
        <f t="shared" si="20"/>
        <v>357576.68</v>
      </c>
      <c r="E183" s="202"/>
      <c r="F183" s="41"/>
    </row>
    <row r="184" spans="1:10" x14ac:dyDescent="0.25">
      <c r="A184" s="14">
        <v>168</v>
      </c>
      <c r="B184" s="15" t="s">
        <v>165</v>
      </c>
      <c r="C184" s="38">
        <f t="shared" si="20"/>
        <v>800</v>
      </c>
      <c r="D184" s="38">
        <f t="shared" si="20"/>
        <v>0</v>
      </c>
      <c r="E184" s="202"/>
      <c r="F184" s="41"/>
    </row>
    <row r="185" spans="1:10" x14ac:dyDescent="0.25">
      <c r="A185" s="14">
        <v>169</v>
      </c>
      <c r="B185" s="15" t="s">
        <v>166</v>
      </c>
      <c r="C185" s="38">
        <f t="shared" si="20"/>
        <v>35266.68</v>
      </c>
      <c r="D185" s="38">
        <f t="shared" si="20"/>
        <v>13150</v>
      </c>
      <c r="E185" s="202"/>
      <c r="F185" s="41"/>
    </row>
    <row r="186" spans="1:10" x14ac:dyDescent="0.25">
      <c r="A186" s="14">
        <v>171</v>
      </c>
      <c r="B186" s="15" t="s">
        <v>167</v>
      </c>
      <c r="C186" s="38">
        <f t="shared" si="20"/>
        <v>36383.32</v>
      </c>
      <c r="D186" s="38">
        <f t="shared" si="20"/>
        <v>22790</v>
      </c>
      <c r="E186" s="202"/>
      <c r="F186" s="41"/>
    </row>
    <row r="187" spans="1:10" x14ac:dyDescent="0.25">
      <c r="A187" s="14">
        <v>174</v>
      </c>
      <c r="B187" s="15" t="s">
        <v>20</v>
      </c>
      <c r="C187" s="38">
        <f t="shared" si="20"/>
        <v>73563.320000000007</v>
      </c>
      <c r="D187" s="38">
        <f t="shared" si="20"/>
        <v>58484.46</v>
      </c>
      <c r="E187" s="202"/>
      <c r="F187" s="41"/>
    </row>
    <row r="188" spans="1:10" x14ac:dyDescent="0.25">
      <c r="A188" s="14">
        <v>182</v>
      </c>
      <c r="B188" s="15" t="s">
        <v>21</v>
      </c>
      <c r="C188" s="38">
        <f t="shared" si="20"/>
        <v>2697957.3200000003</v>
      </c>
      <c r="D188" s="38">
        <f t="shared" si="20"/>
        <v>1933389</v>
      </c>
      <c r="E188" s="202"/>
      <c r="F188" s="41"/>
    </row>
    <row r="189" spans="1:10" x14ac:dyDescent="0.25">
      <c r="A189" s="14">
        <v>197</v>
      </c>
      <c r="B189" s="15" t="s">
        <v>22</v>
      </c>
      <c r="C189" s="38">
        <f t="shared" si="20"/>
        <v>422600</v>
      </c>
      <c r="D189" s="38">
        <f t="shared" si="20"/>
        <v>378000</v>
      </c>
      <c r="E189" s="202"/>
      <c r="F189" s="41"/>
    </row>
    <row r="190" spans="1:10" x14ac:dyDescent="0.25">
      <c r="A190" s="14">
        <v>199</v>
      </c>
      <c r="B190" s="15" t="s">
        <v>23</v>
      </c>
      <c r="C190" s="38">
        <f t="shared" si="20"/>
        <v>582954.30000000005</v>
      </c>
      <c r="D190" s="38">
        <f t="shared" si="20"/>
        <v>406649.25</v>
      </c>
      <c r="E190" s="202"/>
      <c r="F190" s="41"/>
    </row>
    <row r="191" spans="1:10" ht="16.5" thickBot="1" x14ac:dyDescent="0.35">
      <c r="A191" s="14"/>
      <c r="B191" s="17" t="s">
        <v>24</v>
      </c>
      <c r="C191" s="47">
        <f>SUM(C180:C190)</f>
        <v>5337334.6100000003</v>
      </c>
      <c r="D191" s="47">
        <f>SUM(D180:D190)</f>
        <v>4025381.1399999997</v>
      </c>
      <c r="E191" s="202"/>
    </row>
    <row r="192" spans="1:10" ht="15.75" x14ac:dyDescent="0.3">
      <c r="A192" s="14"/>
      <c r="B192" s="19" t="s">
        <v>25</v>
      </c>
      <c r="C192" s="48"/>
      <c r="D192" s="48"/>
      <c r="E192" s="202"/>
    </row>
    <row r="193" spans="1:7" x14ac:dyDescent="0.25">
      <c r="A193" s="14">
        <v>211</v>
      </c>
      <c r="B193" s="15" t="s">
        <v>26</v>
      </c>
      <c r="C193" s="38">
        <f t="shared" ref="C193:D206" si="21">+K33+K79+K138</f>
        <v>533421.07999999996</v>
      </c>
      <c r="D193" s="38">
        <f t="shared" si="21"/>
        <v>414402.25</v>
      </c>
      <c r="E193" s="202"/>
      <c r="F193" s="41"/>
    </row>
    <row r="194" spans="1:7" x14ac:dyDescent="0.25">
      <c r="A194" s="14">
        <v>232</v>
      </c>
      <c r="B194" s="15" t="s">
        <v>27</v>
      </c>
      <c r="C194" s="38">
        <f t="shared" si="21"/>
        <v>125000</v>
      </c>
      <c r="D194" s="38">
        <f t="shared" si="21"/>
        <v>0</v>
      </c>
      <c r="E194" s="202"/>
      <c r="F194" s="41"/>
    </row>
    <row r="195" spans="1:7" x14ac:dyDescent="0.25">
      <c r="A195" s="14">
        <v>261</v>
      </c>
      <c r="B195" s="15" t="s">
        <v>28</v>
      </c>
      <c r="C195" s="38">
        <f t="shared" si="21"/>
        <v>828880.21</v>
      </c>
      <c r="D195" s="38">
        <f t="shared" si="21"/>
        <v>483189.93000000005</v>
      </c>
      <c r="E195" s="202"/>
      <c r="F195" s="41"/>
    </row>
    <row r="196" spans="1:7" x14ac:dyDescent="0.25">
      <c r="A196" s="14">
        <v>262</v>
      </c>
      <c r="B196" s="15" t="s">
        <v>29</v>
      </c>
      <c r="C196" s="38">
        <f t="shared" si="21"/>
        <v>6666.6799999999994</v>
      </c>
      <c r="D196" s="38">
        <f t="shared" si="21"/>
        <v>7708.85</v>
      </c>
      <c r="E196" s="202"/>
      <c r="F196" s="41"/>
    </row>
    <row r="197" spans="1:7" x14ac:dyDescent="0.25">
      <c r="A197" s="14">
        <v>266</v>
      </c>
      <c r="B197" s="15" t="s">
        <v>30</v>
      </c>
      <c r="C197" s="38">
        <f t="shared" si="21"/>
        <v>3483726.97</v>
      </c>
      <c r="D197" s="38">
        <f t="shared" si="21"/>
        <v>2718787.1900000004</v>
      </c>
      <c r="E197" s="202"/>
      <c r="F197" s="41"/>
    </row>
    <row r="198" spans="1:7" x14ac:dyDescent="0.25">
      <c r="A198" s="14">
        <v>267</v>
      </c>
      <c r="B198" s="15" t="s">
        <v>31</v>
      </c>
      <c r="C198" s="38">
        <f t="shared" si="21"/>
        <v>7500</v>
      </c>
      <c r="D198" s="38">
        <f t="shared" si="21"/>
        <v>6692.5</v>
      </c>
      <c r="E198" s="202"/>
      <c r="F198" s="41"/>
    </row>
    <row r="199" spans="1:7" x14ac:dyDescent="0.25">
      <c r="A199" s="14">
        <v>268</v>
      </c>
      <c r="B199" s="15" t="s">
        <v>32</v>
      </c>
      <c r="C199" s="38">
        <f t="shared" si="21"/>
        <v>118112.92000000001</v>
      </c>
      <c r="D199" s="38">
        <f t="shared" si="21"/>
        <v>126652.98000000001</v>
      </c>
      <c r="E199" s="202"/>
      <c r="F199" s="41"/>
    </row>
    <row r="200" spans="1:7" x14ac:dyDescent="0.25">
      <c r="A200" s="14">
        <v>269</v>
      </c>
      <c r="B200" s="15" t="s">
        <v>33</v>
      </c>
      <c r="C200" s="38">
        <f t="shared" si="21"/>
        <v>8333.32</v>
      </c>
      <c r="D200" s="38">
        <f t="shared" si="21"/>
        <v>0</v>
      </c>
      <c r="E200" s="202"/>
      <c r="F200" s="41"/>
    </row>
    <row r="201" spans="1:7" x14ac:dyDescent="0.25">
      <c r="A201" s="14">
        <v>289</v>
      </c>
      <c r="B201" s="15" t="s">
        <v>34</v>
      </c>
      <c r="C201" s="38">
        <f t="shared" si="21"/>
        <v>5748.78</v>
      </c>
      <c r="D201" s="38">
        <f t="shared" si="21"/>
        <v>6592.5</v>
      </c>
      <c r="E201" s="202"/>
      <c r="F201" s="41"/>
    </row>
    <row r="202" spans="1:7" x14ac:dyDescent="0.25">
      <c r="A202" s="14">
        <v>292</v>
      </c>
      <c r="B202" s="15" t="s">
        <v>35</v>
      </c>
      <c r="C202" s="38">
        <f t="shared" si="21"/>
        <v>70149.279999999999</v>
      </c>
      <c r="D202" s="38">
        <f t="shared" si="21"/>
        <v>83470.69</v>
      </c>
      <c r="E202" s="202"/>
      <c r="F202" s="41"/>
    </row>
    <row r="203" spans="1:7" x14ac:dyDescent="0.25">
      <c r="A203" s="14">
        <v>295</v>
      </c>
      <c r="B203" s="15" t="s">
        <v>36</v>
      </c>
      <c r="C203" s="38">
        <f t="shared" si="21"/>
        <v>16079513.100000001</v>
      </c>
      <c r="D203" s="38">
        <f t="shared" si="21"/>
        <v>10235976.140000001</v>
      </c>
      <c r="E203" s="202"/>
      <c r="F203" s="41"/>
      <c r="G203" s="49"/>
    </row>
    <row r="204" spans="1:7" x14ac:dyDescent="0.25">
      <c r="A204" s="14">
        <v>297</v>
      </c>
      <c r="B204" s="15" t="s">
        <v>37</v>
      </c>
      <c r="C204" s="38">
        <f t="shared" si="21"/>
        <v>15910.68</v>
      </c>
      <c r="D204" s="38">
        <f t="shared" si="21"/>
        <v>18082.55</v>
      </c>
      <c r="E204" s="202"/>
      <c r="F204" s="41"/>
    </row>
    <row r="205" spans="1:7" x14ac:dyDescent="0.25">
      <c r="A205" s="14">
        <v>298</v>
      </c>
      <c r="B205" s="15" t="s">
        <v>38</v>
      </c>
      <c r="C205" s="38">
        <f t="shared" si="21"/>
        <v>337581.52</v>
      </c>
      <c r="D205" s="38">
        <f t="shared" si="21"/>
        <v>354675.45</v>
      </c>
      <c r="E205" s="202"/>
      <c r="F205" s="41"/>
    </row>
    <row r="206" spans="1:7" x14ac:dyDescent="0.25">
      <c r="A206" s="14">
        <v>299</v>
      </c>
      <c r="B206" s="15" t="s">
        <v>39</v>
      </c>
      <c r="C206" s="38">
        <f t="shared" si="21"/>
        <v>190418.32</v>
      </c>
      <c r="D206" s="38">
        <f t="shared" si="21"/>
        <v>167957.82</v>
      </c>
      <c r="E206" s="202"/>
      <c r="F206" s="41"/>
    </row>
    <row r="207" spans="1:7" ht="15.75" x14ac:dyDescent="0.3">
      <c r="A207" s="14"/>
      <c r="B207" s="32" t="s">
        <v>40</v>
      </c>
      <c r="C207" s="50">
        <f>SUM(C193:C206)</f>
        <v>21810962.860000003</v>
      </c>
      <c r="D207" s="50">
        <f>SUM(D193:D206)</f>
        <v>14624188.850000001</v>
      </c>
      <c r="E207" s="202"/>
      <c r="F207" s="40"/>
    </row>
    <row r="208" spans="1:7" ht="15.75" x14ac:dyDescent="0.3">
      <c r="A208" s="22"/>
      <c r="B208" s="5" t="s">
        <v>58</v>
      </c>
      <c r="C208" s="8">
        <f>+C207+C191</f>
        <v>27148297.470000003</v>
      </c>
      <c r="D208" s="8">
        <f>+D207+D191</f>
        <v>18649569.990000002</v>
      </c>
      <c r="E208" s="202"/>
    </row>
    <row r="209" spans="1:7" ht="15.75" x14ac:dyDescent="0.3">
      <c r="A209" s="22"/>
      <c r="B209" s="5" t="s">
        <v>41</v>
      </c>
      <c r="C209" s="8"/>
      <c r="D209" s="8"/>
      <c r="E209" s="202"/>
    </row>
    <row r="210" spans="1:7" hidden="1" x14ac:dyDescent="0.25">
      <c r="A210" s="22"/>
      <c r="B210" s="52" t="s">
        <v>49</v>
      </c>
      <c r="C210" s="38" t="e">
        <f>#REF!+#REF!</f>
        <v>#REF!</v>
      </c>
      <c r="D210" s="38" t="e">
        <f>#REF!+#REF!</f>
        <v>#REF!</v>
      </c>
      <c r="E210" s="202"/>
    </row>
    <row r="211" spans="1:7" x14ac:dyDescent="0.25">
      <c r="A211" s="14">
        <v>323</v>
      </c>
      <c r="B211" s="52" t="s">
        <v>42</v>
      </c>
      <c r="C211" s="38">
        <f>+K49+K95+K154</f>
        <v>8660000</v>
      </c>
      <c r="D211" s="38">
        <f>+L49+L95+L154</f>
        <v>0</v>
      </c>
      <c r="E211" s="202"/>
    </row>
    <row r="212" spans="1:7" hidden="1" x14ac:dyDescent="0.25">
      <c r="A212" s="22"/>
      <c r="B212" s="52" t="s">
        <v>50</v>
      </c>
      <c r="C212" s="38" t="e">
        <f>+#REF!+#REF!</f>
        <v>#REF!</v>
      </c>
      <c r="D212" s="38" t="e">
        <f>#REF!+#REF!</f>
        <v>#REF!</v>
      </c>
      <c r="E212" s="202"/>
    </row>
    <row r="213" spans="1:7" hidden="1" x14ac:dyDescent="0.25">
      <c r="A213" s="22"/>
      <c r="B213" s="52" t="s">
        <v>43</v>
      </c>
      <c r="C213" s="38">
        <f>K50+K96+K155</f>
        <v>0</v>
      </c>
      <c r="D213" s="38">
        <f>+L50+L96+L155</f>
        <v>0</v>
      </c>
      <c r="E213" s="202"/>
    </row>
    <row r="214" spans="1:7" ht="15.75" x14ac:dyDescent="0.3">
      <c r="A214" s="22"/>
      <c r="B214" s="32" t="s">
        <v>59</v>
      </c>
      <c r="C214" s="8">
        <f>+C211</f>
        <v>8660000</v>
      </c>
      <c r="D214" s="8"/>
      <c r="E214" s="202"/>
    </row>
    <row r="215" spans="1:7" ht="15.75" x14ac:dyDescent="0.3">
      <c r="A215" s="22"/>
      <c r="B215" s="5" t="s">
        <v>60</v>
      </c>
      <c r="C215" s="8">
        <f>+C214+C208+C177</f>
        <v>59956410.829999998</v>
      </c>
      <c r="D215" s="8">
        <f>+D214+D208+D177</f>
        <v>42721381.719999999</v>
      </c>
      <c r="E215" s="202"/>
      <c r="F215" s="40"/>
      <c r="G215" s="40"/>
    </row>
    <row r="216" spans="1:7" ht="15.75" x14ac:dyDescent="0.3">
      <c r="A216" s="27"/>
      <c r="B216" s="172"/>
      <c r="C216" s="53"/>
      <c r="D216" s="54"/>
    </row>
    <row r="217" spans="1:7" ht="15.75" x14ac:dyDescent="0.3">
      <c r="A217" s="27"/>
      <c r="B217" s="172"/>
      <c r="C217" s="55"/>
      <c r="D217" s="56"/>
    </row>
    <row r="218" spans="1:7" ht="15.75" x14ac:dyDescent="0.3">
      <c r="A218" s="27"/>
      <c r="B218" s="172"/>
      <c r="C218" s="55"/>
      <c r="D218" s="56"/>
    </row>
    <row r="219" spans="1:7" ht="15.75" x14ac:dyDescent="0.3">
      <c r="B219" s="172"/>
      <c r="C219" s="55"/>
      <c r="D219" s="56"/>
    </row>
    <row r="220" spans="1:7" ht="15.75" x14ac:dyDescent="0.3">
      <c r="B220" s="172"/>
      <c r="C220" s="55"/>
      <c r="D220" s="56"/>
    </row>
    <row r="221" spans="1:7" ht="15.75" x14ac:dyDescent="0.3">
      <c r="B221" s="172"/>
      <c r="C221" s="55"/>
      <c r="D221" s="56"/>
    </row>
    <row r="222" spans="1:7" ht="15.75" x14ac:dyDescent="0.3">
      <c r="B222" s="172"/>
      <c r="C222" s="55"/>
      <c r="D222" s="56"/>
    </row>
    <row r="223" spans="1:7" ht="15.75" x14ac:dyDescent="0.3">
      <c r="B223" s="172"/>
      <c r="C223" s="55"/>
      <c r="D223" s="56"/>
    </row>
    <row r="224" spans="1:7" x14ac:dyDescent="0.25">
      <c r="B224" s="39"/>
      <c r="C224" s="57"/>
      <c r="D224" s="53"/>
    </row>
    <row r="228" spans="2:12" x14ac:dyDescent="0.25">
      <c r="B228" s="58" t="s">
        <v>61</v>
      </c>
      <c r="D228" s="239" t="s">
        <v>62</v>
      </c>
      <c r="E228" s="239"/>
      <c r="F228" s="239"/>
      <c r="G228" s="39" t="s">
        <v>63</v>
      </c>
      <c r="I228" t="s">
        <v>67</v>
      </c>
    </row>
    <row r="229" spans="2:12" x14ac:dyDescent="0.25">
      <c r="D229" s="354" t="s">
        <v>64</v>
      </c>
      <c r="E229" s="354"/>
      <c r="F229" s="354"/>
      <c r="G229" s="39"/>
      <c r="H229" s="39"/>
      <c r="I229" s="39" t="s">
        <v>68</v>
      </c>
      <c r="J229" s="39"/>
      <c r="K229" s="39"/>
      <c r="L229" s="39"/>
    </row>
    <row r="230" spans="2:12" x14ac:dyDescent="0.25">
      <c r="D230" s="354" t="s">
        <v>65</v>
      </c>
      <c r="E230" s="354"/>
      <c r="F230" s="354"/>
      <c r="G230" s="39"/>
      <c r="H230" s="39"/>
      <c r="I230" s="39" t="s">
        <v>162</v>
      </c>
      <c r="J230" s="39"/>
      <c r="K230" s="39"/>
      <c r="L230" s="39"/>
    </row>
    <row r="231" spans="2:12" x14ac:dyDescent="0.25">
      <c r="D231" s="59"/>
      <c r="E231" s="59"/>
      <c r="H231" s="39"/>
      <c r="I231" s="39"/>
      <c r="J231" s="39"/>
    </row>
    <row r="232" spans="2:12" x14ac:dyDescent="0.25">
      <c r="B232" s="58" t="s">
        <v>66</v>
      </c>
      <c r="D232" s="39" t="s">
        <v>192</v>
      </c>
      <c r="H232" s="60"/>
      <c r="I232" s="60"/>
      <c r="J232" s="60"/>
      <c r="K232" s="379"/>
      <c r="L232" s="379"/>
    </row>
  </sheetData>
  <mergeCells count="31">
    <mergeCell ref="M120:N120"/>
    <mergeCell ref="C175:D175"/>
    <mergeCell ref="D229:F229"/>
    <mergeCell ref="D230:F230"/>
    <mergeCell ref="K232:L232"/>
    <mergeCell ref="A119:L119"/>
    <mergeCell ref="C120:D120"/>
    <mergeCell ref="E120:F120"/>
    <mergeCell ref="G120:H120"/>
    <mergeCell ref="I120:J120"/>
    <mergeCell ref="K120:L120"/>
    <mergeCell ref="N15:O15"/>
    <mergeCell ref="P15:Q15"/>
    <mergeCell ref="R15:S15"/>
    <mergeCell ref="A60:L60"/>
    <mergeCell ref="C61:D61"/>
    <mergeCell ref="E61:F61"/>
    <mergeCell ref="G61:H61"/>
    <mergeCell ref="I61:J61"/>
    <mergeCell ref="K61:L61"/>
    <mergeCell ref="M61:N61"/>
    <mergeCell ref="C15:D15"/>
    <mergeCell ref="E15:F15"/>
    <mergeCell ref="G15:H15"/>
    <mergeCell ref="I15:J15"/>
    <mergeCell ref="K15:L15"/>
    <mergeCell ref="K8:L8"/>
    <mergeCell ref="A10:L10"/>
    <mergeCell ref="A11:L11"/>
    <mergeCell ref="A12:L12"/>
    <mergeCell ref="A14:L14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50"/>
  <sheetViews>
    <sheetView topLeftCell="A189" workbookViewId="0">
      <selection activeCell="C198" sqref="C198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13.7109375" customWidth="1"/>
    <col min="5" max="5" width="13.42578125" bestFit="1" customWidth="1"/>
    <col min="6" max="6" width="12.42578125" bestFit="1" customWidth="1"/>
    <col min="7" max="7" width="15.140625" customWidth="1"/>
    <col min="8" max="8" width="12.42578125" bestFit="1" customWidth="1"/>
    <col min="9" max="9" width="13.5703125" customWidth="1"/>
    <col min="10" max="10" width="12.42578125" bestFit="1" customWidth="1"/>
    <col min="11" max="11" width="13.42578125" bestFit="1" customWidth="1"/>
    <col min="12" max="12" width="13.28515625" bestFit="1" customWidth="1"/>
    <col min="13" max="13" width="13.42578125" bestFit="1" customWidth="1"/>
    <col min="14" max="14" width="13.28515625" bestFit="1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59" width="13.42578125" bestFit="1" customWidth="1"/>
    <col min="260" max="260" width="13.7109375" customWidth="1"/>
    <col min="261" max="261" width="13.42578125" bestFit="1" customWidth="1"/>
    <col min="262" max="262" width="12.42578125" bestFit="1" customWidth="1"/>
    <col min="263" max="263" width="15.140625" customWidth="1"/>
    <col min="264" max="264" width="12.42578125" bestFit="1" customWidth="1"/>
    <col min="265" max="265" width="13.5703125" customWidth="1"/>
    <col min="266" max="266" width="12.42578125" bestFit="1" customWidth="1"/>
    <col min="267" max="267" width="13.42578125" bestFit="1" customWidth="1"/>
    <col min="268" max="268" width="13.28515625" bestFit="1" customWidth="1"/>
    <col min="269" max="269" width="13.42578125" bestFit="1" customWidth="1"/>
    <col min="270" max="270" width="13.28515625" bestFit="1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5" width="13.42578125" bestFit="1" customWidth="1"/>
    <col min="516" max="516" width="13.7109375" customWidth="1"/>
    <col min="517" max="517" width="13.42578125" bestFit="1" customWidth="1"/>
    <col min="518" max="518" width="12.42578125" bestFit="1" customWidth="1"/>
    <col min="519" max="519" width="15.140625" customWidth="1"/>
    <col min="520" max="520" width="12.42578125" bestFit="1" customWidth="1"/>
    <col min="521" max="521" width="13.5703125" customWidth="1"/>
    <col min="522" max="522" width="12.42578125" bestFit="1" customWidth="1"/>
    <col min="523" max="523" width="13.42578125" bestFit="1" customWidth="1"/>
    <col min="524" max="524" width="13.28515625" bestFit="1" customWidth="1"/>
    <col min="525" max="525" width="13.42578125" bestFit="1" customWidth="1"/>
    <col min="526" max="526" width="13.28515625" bestFit="1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1" width="13.42578125" bestFit="1" customWidth="1"/>
    <col min="772" max="772" width="13.7109375" customWidth="1"/>
    <col min="773" max="773" width="13.42578125" bestFit="1" customWidth="1"/>
    <col min="774" max="774" width="12.42578125" bestFit="1" customWidth="1"/>
    <col min="775" max="775" width="15.140625" customWidth="1"/>
    <col min="776" max="776" width="12.42578125" bestFit="1" customWidth="1"/>
    <col min="777" max="777" width="13.5703125" customWidth="1"/>
    <col min="778" max="778" width="12.42578125" bestFit="1" customWidth="1"/>
    <col min="779" max="779" width="13.42578125" bestFit="1" customWidth="1"/>
    <col min="780" max="780" width="13.28515625" bestFit="1" customWidth="1"/>
    <col min="781" max="781" width="13.42578125" bestFit="1" customWidth="1"/>
    <col min="782" max="782" width="13.28515625" bestFit="1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7" width="13.42578125" bestFit="1" customWidth="1"/>
    <col min="1028" max="1028" width="13.7109375" customWidth="1"/>
    <col min="1029" max="1029" width="13.42578125" bestFit="1" customWidth="1"/>
    <col min="1030" max="1030" width="12.42578125" bestFit="1" customWidth="1"/>
    <col min="1031" max="1031" width="15.140625" customWidth="1"/>
    <col min="1032" max="1032" width="12.42578125" bestFit="1" customWidth="1"/>
    <col min="1033" max="1033" width="13.5703125" customWidth="1"/>
    <col min="1034" max="1034" width="12.42578125" bestFit="1" customWidth="1"/>
    <col min="1035" max="1035" width="13.42578125" bestFit="1" customWidth="1"/>
    <col min="1036" max="1036" width="13.28515625" bestFit="1" customWidth="1"/>
    <col min="1037" max="1037" width="13.42578125" bestFit="1" customWidth="1"/>
    <col min="1038" max="1038" width="13.28515625" bestFit="1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3" width="13.42578125" bestFit="1" customWidth="1"/>
    <col min="1284" max="1284" width="13.7109375" customWidth="1"/>
    <col min="1285" max="1285" width="13.42578125" bestFit="1" customWidth="1"/>
    <col min="1286" max="1286" width="12.42578125" bestFit="1" customWidth="1"/>
    <col min="1287" max="1287" width="15.140625" customWidth="1"/>
    <col min="1288" max="1288" width="12.42578125" bestFit="1" customWidth="1"/>
    <col min="1289" max="1289" width="13.5703125" customWidth="1"/>
    <col min="1290" max="1290" width="12.42578125" bestFit="1" customWidth="1"/>
    <col min="1291" max="1291" width="13.42578125" bestFit="1" customWidth="1"/>
    <col min="1292" max="1292" width="13.28515625" bestFit="1" customWidth="1"/>
    <col min="1293" max="1293" width="13.42578125" bestFit="1" customWidth="1"/>
    <col min="1294" max="1294" width="13.28515625" bestFit="1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39" width="13.42578125" bestFit="1" customWidth="1"/>
    <col min="1540" max="1540" width="13.7109375" customWidth="1"/>
    <col min="1541" max="1541" width="13.42578125" bestFit="1" customWidth="1"/>
    <col min="1542" max="1542" width="12.42578125" bestFit="1" customWidth="1"/>
    <col min="1543" max="1543" width="15.140625" customWidth="1"/>
    <col min="1544" max="1544" width="12.42578125" bestFit="1" customWidth="1"/>
    <col min="1545" max="1545" width="13.5703125" customWidth="1"/>
    <col min="1546" max="1546" width="12.42578125" bestFit="1" customWidth="1"/>
    <col min="1547" max="1547" width="13.42578125" bestFit="1" customWidth="1"/>
    <col min="1548" max="1548" width="13.28515625" bestFit="1" customWidth="1"/>
    <col min="1549" max="1549" width="13.42578125" bestFit="1" customWidth="1"/>
    <col min="1550" max="1550" width="13.28515625" bestFit="1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5" width="13.42578125" bestFit="1" customWidth="1"/>
    <col min="1796" max="1796" width="13.7109375" customWidth="1"/>
    <col min="1797" max="1797" width="13.42578125" bestFit="1" customWidth="1"/>
    <col min="1798" max="1798" width="12.42578125" bestFit="1" customWidth="1"/>
    <col min="1799" max="1799" width="15.140625" customWidth="1"/>
    <col min="1800" max="1800" width="12.42578125" bestFit="1" customWidth="1"/>
    <col min="1801" max="1801" width="13.5703125" customWidth="1"/>
    <col min="1802" max="1802" width="12.42578125" bestFit="1" customWidth="1"/>
    <col min="1803" max="1803" width="13.42578125" bestFit="1" customWidth="1"/>
    <col min="1804" max="1804" width="13.28515625" bestFit="1" customWidth="1"/>
    <col min="1805" max="1805" width="13.42578125" bestFit="1" customWidth="1"/>
    <col min="1806" max="1806" width="13.28515625" bestFit="1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1" width="13.42578125" bestFit="1" customWidth="1"/>
    <col min="2052" max="2052" width="13.7109375" customWidth="1"/>
    <col min="2053" max="2053" width="13.42578125" bestFit="1" customWidth="1"/>
    <col min="2054" max="2054" width="12.42578125" bestFit="1" customWidth="1"/>
    <col min="2055" max="2055" width="15.140625" customWidth="1"/>
    <col min="2056" max="2056" width="12.42578125" bestFit="1" customWidth="1"/>
    <col min="2057" max="2057" width="13.5703125" customWidth="1"/>
    <col min="2058" max="2058" width="12.42578125" bestFit="1" customWidth="1"/>
    <col min="2059" max="2059" width="13.42578125" bestFit="1" customWidth="1"/>
    <col min="2060" max="2060" width="13.28515625" bestFit="1" customWidth="1"/>
    <col min="2061" max="2061" width="13.42578125" bestFit="1" customWidth="1"/>
    <col min="2062" max="2062" width="13.28515625" bestFit="1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7" width="13.42578125" bestFit="1" customWidth="1"/>
    <col min="2308" max="2308" width="13.7109375" customWidth="1"/>
    <col min="2309" max="2309" width="13.42578125" bestFit="1" customWidth="1"/>
    <col min="2310" max="2310" width="12.42578125" bestFit="1" customWidth="1"/>
    <col min="2311" max="2311" width="15.140625" customWidth="1"/>
    <col min="2312" max="2312" width="12.42578125" bestFit="1" customWidth="1"/>
    <col min="2313" max="2313" width="13.5703125" customWidth="1"/>
    <col min="2314" max="2314" width="12.42578125" bestFit="1" customWidth="1"/>
    <col min="2315" max="2315" width="13.42578125" bestFit="1" customWidth="1"/>
    <col min="2316" max="2316" width="13.28515625" bestFit="1" customWidth="1"/>
    <col min="2317" max="2317" width="13.42578125" bestFit="1" customWidth="1"/>
    <col min="2318" max="2318" width="13.28515625" bestFit="1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3" width="13.42578125" bestFit="1" customWidth="1"/>
    <col min="2564" max="2564" width="13.7109375" customWidth="1"/>
    <col min="2565" max="2565" width="13.42578125" bestFit="1" customWidth="1"/>
    <col min="2566" max="2566" width="12.42578125" bestFit="1" customWidth="1"/>
    <col min="2567" max="2567" width="15.140625" customWidth="1"/>
    <col min="2568" max="2568" width="12.42578125" bestFit="1" customWidth="1"/>
    <col min="2569" max="2569" width="13.5703125" customWidth="1"/>
    <col min="2570" max="2570" width="12.42578125" bestFit="1" customWidth="1"/>
    <col min="2571" max="2571" width="13.42578125" bestFit="1" customWidth="1"/>
    <col min="2572" max="2572" width="13.28515625" bestFit="1" customWidth="1"/>
    <col min="2573" max="2573" width="13.42578125" bestFit="1" customWidth="1"/>
    <col min="2574" max="2574" width="13.28515625" bestFit="1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19" width="13.42578125" bestFit="1" customWidth="1"/>
    <col min="2820" max="2820" width="13.7109375" customWidth="1"/>
    <col min="2821" max="2821" width="13.42578125" bestFit="1" customWidth="1"/>
    <col min="2822" max="2822" width="12.42578125" bestFit="1" customWidth="1"/>
    <col min="2823" max="2823" width="15.140625" customWidth="1"/>
    <col min="2824" max="2824" width="12.42578125" bestFit="1" customWidth="1"/>
    <col min="2825" max="2825" width="13.5703125" customWidth="1"/>
    <col min="2826" max="2826" width="12.42578125" bestFit="1" customWidth="1"/>
    <col min="2827" max="2827" width="13.42578125" bestFit="1" customWidth="1"/>
    <col min="2828" max="2828" width="13.28515625" bestFit="1" customWidth="1"/>
    <col min="2829" max="2829" width="13.42578125" bestFit="1" customWidth="1"/>
    <col min="2830" max="2830" width="13.28515625" bestFit="1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5" width="13.42578125" bestFit="1" customWidth="1"/>
    <col min="3076" max="3076" width="13.7109375" customWidth="1"/>
    <col min="3077" max="3077" width="13.42578125" bestFit="1" customWidth="1"/>
    <col min="3078" max="3078" width="12.42578125" bestFit="1" customWidth="1"/>
    <col min="3079" max="3079" width="15.140625" customWidth="1"/>
    <col min="3080" max="3080" width="12.42578125" bestFit="1" customWidth="1"/>
    <col min="3081" max="3081" width="13.5703125" customWidth="1"/>
    <col min="3082" max="3082" width="12.42578125" bestFit="1" customWidth="1"/>
    <col min="3083" max="3083" width="13.42578125" bestFit="1" customWidth="1"/>
    <col min="3084" max="3084" width="13.28515625" bestFit="1" customWidth="1"/>
    <col min="3085" max="3085" width="13.42578125" bestFit="1" customWidth="1"/>
    <col min="3086" max="3086" width="13.28515625" bestFit="1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1" width="13.42578125" bestFit="1" customWidth="1"/>
    <col min="3332" max="3332" width="13.7109375" customWidth="1"/>
    <col min="3333" max="3333" width="13.42578125" bestFit="1" customWidth="1"/>
    <col min="3334" max="3334" width="12.42578125" bestFit="1" customWidth="1"/>
    <col min="3335" max="3335" width="15.140625" customWidth="1"/>
    <col min="3336" max="3336" width="12.42578125" bestFit="1" customWidth="1"/>
    <col min="3337" max="3337" width="13.5703125" customWidth="1"/>
    <col min="3338" max="3338" width="12.42578125" bestFit="1" customWidth="1"/>
    <col min="3339" max="3339" width="13.42578125" bestFit="1" customWidth="1"/>
    <col min="3340" max="3340" width="13.28515625" bestFit="1" customWidth="1"/>
    <col min="3341" max="3341" width="13.42578125" bestFit="1" customWidth="1"/>
    <col min="3342" max="3342" width="13.28515625" bestFit="1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7" width="13.42578125" bestFit="1" customWidth="1"/>
    <col min="3588" max="3588" width="13.7109375" customWidth="1"/>
    <col min="3589" max="3589" width="13.42578125" bestFit="1" customWidth="1"/>
    <col min="3590" max="3590" width="12.42578125" bestFit="1" customWidth="1"/>
    <col min="3591" max="3591" width="15.140625" customWidth="1"/>
    <col min="3592" max="3592" width="12.42578125" bestFit="1" customWidth="1"/>
    <col min="3593" max="3593" width="13.5703125" customWidth="1"/>
    <col min="3594" max="3594" width="12.42578125" bestFit="1" customWidth="1"/>
    <col min="3595" max="3595" width="13.42578125" bestFit="1" customWidth="1"/>
    <col min="3596" max="3596" width="13.28515625" bestFit="1" customWidth="1"/>
    <col min="3597" max="3597" width="13.42578125" bestFit="1" customWidth="1"/>
    <col min="3598" max="3598" width="13.28515625" bestFit="1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3" width="13.42578125" bestFit="1" customWidth="1"/>
    <col min="3844" max="3844" width="13.7109375" customWidth="1"/>
    <col min="3845" max="3845" width="13.42578125" bestFit="1" customWidth="1"/>
    <col min="3846" max="3846" width="12.42578125" bestFit="1" customWidth="1"/>
    <col min="3847" max="3847" width="15.140625" customWidth="1"/>
    <col min="3848" max="3848" width="12.42578125" bestFit="1" customWidth="1"/>
    <col min="3849" max="3849" width="13.5703125" customWidth="1"/>
    <col min="3850" max="3850" width="12.42578125" bestFit="1" customWidth="1"/>
    <col min="3851" max="3851" width="13.42578125" bestFit="1" customWidth="1"/>
    <col min="3852" max="3852" width="13.28515625" bestFit="1" customWidth="1"/>
    <col min="3853" max="3853" width="13.42578125" bestFit="1" customWidth="1"/>
    <col min="3854" max="3854" width="13.28515625" bestFit="1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099" width="13.42578125" bestFit="1" customWidth="1"/>
    <col min="4100" max="4100" width="13.7109375" customWidth="1"/>
    <col min="4101" max="4101" width="13.42578125" bestFit="1" customWidth="1"/>
    <col min="4102" max="4102" width="12.42578125" bestFit="1" customWidth="1"/>
    <col min="4103" max="4103" width="15.140625" customWidth="1"/>
    <col min="4104" max="4104" width="12.42578125" bestFit="1" customWidth="1"/>
    <col min="4105" max="4105" width="13.5703125" customWidth="1"/>
    <col min="4106" max="4106" width="12.42578125" bestFit="1" customWidth="1"/>
    <col min="4107" max="4107" width="13.42578125" bestFit="1" customWidth="1"/>
    <col min="4108" max="4108" width="13.28515625" bestFit="1" customWidth="1"/>
    <col min="4109" max="4109" width="13.42578125" bestFit="1" customWidth="1"/>
    <col min="4110" max="4110" width="13.28515625" bestFit="1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5" width="13.42578125" bestFit="1" customWidth="1"/>
    <col min="4356" max="4356" width="13.7109375" customWidth="1"/>
    <col min="4357" max="4357" width="13.42578125" bestFit="1" customWidth="1"/>
    <col min="4358" max="4358" width="12.42578125" bestFit="1" customWidth="1"/>
    <col min="4359" max="4359" width="15.140625" customWidth="1"/>
    <col min="4360" max="4360" width="12.42578125" bestFit="1" customWidth="1"/>
    <col min="4361" max="4361" width="13.5703125" customWidth="1"/>
    <col min="4362" max="4362" width="12.42578125" bestFit="1" customWidth="1"/>
    <col min="4363" max="4363" width="13.42578125" bestFit="1" customWidth="1"/>
    <col min="4364" max="4364" width="13.28515625" bestFit="1" customWidth="1"/>
    <col min="4365" max="4365" width="13.42578125" bestFit="1" customWidth="1"/>
    <col min="4366" max="4366" width="13.28515625" bestFit="1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1" width="13.42578125" bestFit="1" customWidth="1"/>
    <col min="4612" max="4612" width="13.7109375" customWidth="1"/>
    <col min="4613" max="4613" width="13.42578125" bestFit="1" customWidth="1"/>
    <col min="4614" max="4614" width="12.42578125" bestFit="1" customWidth="1"/>
    <col min="4615" max="4615" width="15.140625" customWidth="1"/>
    <col min="4616" max="4616" width="12.42578125" bestFit="1" customWidth="1"/>
    <col min="4617" max="4617" width="13.5703125" customWidth="1"/>
    <col min="4618" max="4618" width="12.42578125" bestFit="1" customWidth="1"/>
    <col min="4619" max="4619" width="13.42578125" bestFit="1" customWidth="1"/>
    <col min="4620" max="4620" width="13.28515625" bestFit="1" customWidth="1"/>
    <col min="4621" max="4621" width="13.42578125" bestFit="1" customWidth="1"/>
    <col min="4622" max="4622" width="13.28515625" bestFit="1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7" width="13.42578125" bestFit="1" customWidth="1"/>
    <col min="4868" max="4868" width="13.7109375" customWidth="1"/>
    <col min="4869" max="4869" width="13.42578125" bestFit="1" customWidth="1"/>
    <col min="4870" max="4870" width="12.42578125" bestFit="1" customWidth="1"/>
    <col min="4871" max="4871" width="15.140625" customWidth="1"/>
    <col min="4872" max="4872" width="12.42578125" bestFit="1" customWidth="1"/>
    <col min="4873" max="4873" width="13.5703125" customWidth="1"/>
    <col min="4874" max="4874" width="12.42578125" bestFit="1" customWidth="1"/>
    <col min="4875" max="4875" width="13.42578125" bestFit="1" customWidth="1"/>
    <col min="4876" max="4876" width="13.28515625" bestFit="1" customWidth="1"/>
    <col min="4877" max="4877" width="13.42578125" bestFit="1" customWidth="1"/>
    <col min="4878" max="4878" width="13.28515625" bestFit="1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3" width="13.42578125" bestFit="1" customWidth="1"/>
    <col min="5124" max="5124" width="13.7109375" customWidth="1"/>
    <col min="5125" max="5125" width="13.42578125" bestFit="1" customWidth="1"/>
    <col min="5126" max="5126" width="12.42578125" bestFit="1" customWidth="1"/>
    <col min="5127" max="5127" width="15.140625" customWidth="1"/>
    <col min="5128" max="5128" width="12.42578125" bestFit="1" customWidth="1"/>
    <col min="5129" max="5129" width="13.5703125" customWidth="1"/>
    <col min="5130" max="5130" width="12.42578125" bestFit="1" customWidth="1"/>
    <col min="5131" max="5131" width="13.42578125" bestFit="1" customWidth="1"/>
    <col min="5132" max="5132" width="13.28515625" bestFit="1" customWidth="1"/>
    <col min="5133" max="5133" width="13.42578125" bestFit="1" customWidth="1"/>
    <col min="5134" max="5134" width="13.28515625" bestFit="1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79" width="13.42578125" bestFit="1" customWidth="1"/>
    <col min="5380" max="5380" width="13.7109375" customWidth="1"/>
    <col min="5381" max="5381" width="13.42578125" bestFit="1" customWidth="1"/>
    <col min="5382" max="5382" width="12.42578125" bestFit="1" customWidth="1"/>
    <col min="5383" max="5383" width="15.140625" customWidth="1"/>
    <col min="5384" max="5384" width="12.42578125" bestFit="1" customWidth="1"/>
    <col min="5385" max="5385" width="13.5703125" customWidth="1"/>
    <col min="5386" max="5386" width="12.42578125" bestFit="1" customWidth="1"/>
    <col min="5387" max="5387" width="13.42578125" bestFit="1" customWidth="1"/>
    <col min="5388" max="5388" width="13.28515625" bestFit="1" customWidth="1"/>
    <col min="5389" max="5389" width="13.42578125" bestFit="1" customWidth="1"/>
    <col min="5390" max="5390" width="13.28515625" bestFit="1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5" width="13.42578125" bestFit="1" customWidth="1"/>
    <col min="5636" max="5636" width="13.7109375" customWidth="1"/>
    <col min="5637" max="5637" width="13.42578125" bestFit="1" customWidth="1"/>
    <col min="5638" max="5638" width="12.42578125" bestFit="1" customWidth="1"/>
    <col min="5639" max="5639" width="15.140625" customWidth="1"/>
    <col min="5640" max="5640" width="12.42578125" bestFit="1" customWidth="1"/>
    <col min="5641" max="5641" width="13.5703125" customWidth="1"/>
    <col min="5642" max="5642" width="12.42578125" bestFit="1" customWidth="1"/>
    <col min="5643" max="5643" width="13.42578125" bestFit="1" customWidth="1"/>
    <col min="5644" max="5644" width="13.28515625" bestFit="1" customWidth="1"/>
    <col min="5645" max="5645" width="13.42578125" bestFit="1" customWidth="1"/>
    <col min="5646" max="5646" width="13.28515625" bestFit="1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1" width="13.42578125" bestFit="1" customWidth="1"/>
    <col min="5892" max="5892" width="13.7109375" customWidth="1"/>
    <col min="5893" max="5893" width="13.42578125" bestFit="1" customWidth="1"/>
    <col min="5894" max="5894" width="12.42578125" bestFit="1" customWidth="1"/>
    <col min="5895" max="5895" width="15.140625" customWidth="1"/>
    <col min="5896" max="5896" width="12.42578125" bestFit="1" customWidth="1"/>
    <col min="5897" max="5897" width="13.5703125" customWidth="1"/>
    <col min="5898" max="5898" width="12.42578125" bestFit="1" customWidth="1"/>
    <col min="5899" max="5899" width="13.42578125" bestFit="1" customWidth="1"/>
    <col min="5900" max="5900" width="13.28515625" bestFit="1" customWidth="1"/>
    <col min="5901" max="5901" width="13.42578125" bestFit="1" customWidth="1"/>
    <col min="5902" max="5902" width="13.28515625" bestFit="1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7" width="13.42578125" bestFit="1" customWidth="1"/>
    <col min="6148" max="6148" width="13.7109375" customWidth="1"/>
    <col min="6149" max="6149" width="13.42578125" bestFit="1" customWidth="1"/>
    <col min="6150" max="6150" width="12.42578125" bestFit="1" customWidth="1"/>
    <col min="6151" max="6151" width="15.140625" customWidth="1"/>
    <col min="6152" max="6152" width="12.42578125" bestFit="1" customWidth="1"/>
    <col min="6153" max="6153" width="13.5703125" customWidth="1"/>
    <col min="6154" max="6154" width="12.42578125" bestFit="1" customWidth="1"/>
    <col min="6155" max="6155" width="13.42578125" bestFit="1" customWidth="1"/>
    <col min="6156" max="6156" width="13.28515625" bestFit="1" customWidth="1"/>
    <col min="6157" max="6157" width="13.42578125" bestFit="1" customWidth="1"/>
    <col min="6158" max="6158" width="13.28515625" bestFit="1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3" width="13.42578125" bestFit="1" customWidth="1"/>
    <col min="6404" max="6404" width="13.7109375" customWidth="1"/>
    <col min="6405" max="6405" width="13.42578125" bestFit="1" customWidth="1"/>
    <col min="6406" max="6406" width="12.42578125" bestFit="1" customWidth="1"/>
    <col min="6407" max="6407" width="15.140625" customWidth="1"/>
    <col min="6408" max="6408" width="12.42578125" bestFit="1" customWidth="1"/>
    <col min="6409" max="6409" width="13.5703125" customWidth="1"/>
    <col min="6410" max="6410" width="12.42578125" bestFit="1" customWidth="1"/>
    <col min="6411" max="6411" width="13.42578125" bestFit="1" customWidth="1"/>
    <col min="6412" max="6412" width="13.28515625" bestFit="1" customWidth="1"/>
    <col min="6413" max="6413" width="13.42578125" bestFit="1" customWidth="1"/>
    <col min="6414" max="6414" width="13.28515625" bestFit="1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59" width="13.42578125" bestFit="1" customWidth="1"/>
    <col min="6660" max="6660" width="13.7109375" customWidth="1"/>
    <col min="6661" max="6661" width="13.42578125" bestFit="1" customWidth="1"/>
    <col min="6662" max="6662" width="12.42578125" bestFit="1" customWidth="1"/>
    <col min="6663" max="6663" width="15.140625" customWidth="1"/>
    <col min="6664" max="6664" width="12.42578125" bestFit="1" customWidth="1"/>
    <col min="6665" max="6665" width="13.5703125" customWidth="1"/>
    <col min="6666" max="6666" width="12.42578125" bestFit="1" customWidth="1"/>
    <col min="6667" max="6667" width="13.42578125" bestFit="1" customWidth="1"/>
    <col min="6668" max="6668" width="13.28515625" bestFit="1" customWidth="1"/>
    <col min="6669" max="6669" width="13.42578125" bestFit="1" customWidth="1"/>
    <col min="6670" max="6670" width="13.28515625" bestFit="1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5" width="13.42578125" bestFit="1" customWidth="1"/>
    <col min="6916" max="6916" width="13.7109375" customWidth="1"/>
    <col min="6917" max="6917" width="13.42578125" bestFit="1" customWidth="1"/>
    <col min="6918" max="6918" width="12.42578125" bestFit="1" customWidth="1"/>
    <col min="6919" max="6919" width="15.140625" customWidth="1"/>
    <col min="6920" max="6920" width="12.42578125" bestFit="1" customWidth="1"/>
    <col min="6921" max="6921" width="13.5703125" customWidth="1"/>
    <col min="6922" max="6922" width="12.42578125" bestFit="1" customWidth="1"/>
    <col min="6923" max="6923" width="13.42578125" bestFit="1" customWidth="1"/>
    <col min="6924" max="6924" width="13.28515625" bestFit="1" customWidth="1"/>
    <col min="6925" max="6925" width="13.42578125" bestFit="1" customWidth="1"/>
    <col min="6926" max="6926" width="13.28515625" bestFit="1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1" width="13.42578125" bestFit="1" customWidth="1"/>
    <col min="7172" max="7172" width="13.7109375" customWidth="1"/>
    <col min="7173" max="7173" width="13.42578125" bestFit="1" customWidth="1"/>
    <col min="7174" max="7174" width="12.42578125" bestFit="1" customWidth="1"/>
    <col min="7175" max="7175" width="15.140625" customWidth="1"/>
    <col min="7176" max="7176" width="12.42578125" bestFit="1" customWidth="1"/>
    <col min="7177" max="7177" width="13.5703125" customWidth="1"/>
    <col min="7178" max="7178" width="12.42578125" bestFit="1" customWidth="1"/>
    <col min="7179" max="7179" width="13.42578125" bestFit="1" customWidth="1"/>
    <col min="7180" max="7180" width="13.28515625" bestFit="1" customWidth="1"/>
    <col min="7181" max="7181" width="13.42578125" bestFit="1" customWidth="1"/>
    <col min="7182" max="7182" width="13.28515625" bestFit="1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7" width="13.42578125" bestFit="1" customWidth="1"/>
    <col min="7428" max="7428" width="13.7109375" customWidth="1"/>
    <col min="7429" max="7429" width="13.42578125" bestFit="1" customWidth="1"/>
    <col min="7430" max="7430" width="12.42578125" bestFit="1" customWidth="1"/>
    <col min="7431" max="7431" width="15.140625" customWidth="1"/>
    <col min="7432" max="7432" width="12.42578125" bestFit="1" customWidth="1"/>
    <col min="7433" max="7433" width="13.5703125" customWidth="1"/>
    <col min="7434" max="7434" width="12.42578125" bestFit="1" customWidth="1"/>
    <col min="7435" max="7435" width="13.42578125" bestFit="1" customWidth="1"/>
    <col min="7436" max="7436" width="13.28515625" bestFit="1" customWidth="1"/>
    <col min="7437" max="7437" width="13.42578125" bestFit="1" customWidth="1"/>
    <col min="7438" max="7438" width="13.28515625" bestFit="1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3" width="13.42578125" bestFit="1" customWidth="1"/>
    <col min="7684" max="7684" width="13.7109375" customWidth="1"/>
    <col min="7685" max="7685" width="13.42578125" bestFit="1" customWidth="1"/>
    <col min="7686" max="7686" width="12.42578125" bestFit="1" customWidth="1"/>
    <col min="7687" max="7687" width="15.140625" customWidth="1"/>
    <col min="7688" max="7688" width="12.42578125" bestFit="1" customWidth="1"/>
    <col min="7689" max="7689" width="13.5703125" customWidth="1"/>
    <col min="7690" max="7690" width="12.42578125" bestFit="1" customWidth="1"/>
    <col min="7691" max="7691" width="13.42578125" bestFit="1" customWidth="1"/>
    <col min="7692" max="7692" width="13.28515625" bestFit="1" customWidth="1"/>
    <col min="7693" max="7693" width="13.42578125" bestFit="1" customWidth="1"/>
    <col min="7694" max="7694" width="13.28515625" bestFit="1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39" width="13.42578125" bestFit="1" customWidth="1"/>
    <col min="7940" max="7940" width="13.7109375" customWidth="1"/>
    <col min="7941" max="7941" width="13.42578125" bestFit="1" customWidth="1"/>
    <col min="7942" max="7942" width="12.42578125" bestFit="1" customWidth="1"/>
    <col min="7943" max="7943" width="15.140625" customWidth="1"/>
    <col min="7944" max="7944" width="12.42578125" bestFit="1" customWidth="1"/>
    <col min="7945" max="7945" width="13.5703125" customWidth="1"/>
    <col min="7946" max="7946" width="12.42578125" bestFit="1" customWidth="1"/>
    <col min="7947" max="7947" width="13.42578125" bestFit="1" customWidth="1"/>
    <col min="7948" max="7948" width="13.28515625" bestFit="1" customWidth="1"/>
    <col min="7949" max="7949" width="13.42578125" bestFit="1" customWidth="1"/>
    <col min="7950" max="7950" width="13.28515625" bestFit="1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5" width="13.42578125" bestFit="1" customWidth="1"/>
    <col min="8196" max="8196" width="13.7109375" customWidth="1"/>
    <col min="8197" max="8197" width="13.42578125" bestFit="1" customWidth="1"/>
    <col min="8198" max="8198" width="12.42578125" bestFit="1" customWidth="1"/>
    <col min="8199" max="8199" width="15.140625" customWidth="1"/>
    <col min="8200" max="8200" width="12.42578125" bestFit="1" customWidth="1"/>
    <col min="8201" max="8201" width="13.5703125" customWidth="1"/>
    <col min="8202" max="8202" width="12.42578125" bestFit="1" customWidth="1"/>
    <col min="8203" max="8203" width="13.42578125" bestFit="1" customWidth="1"/>
    <col min="8204" max="8204" width="13.28515625" bestFit="1" customWidth="1"/>
    <col min="8205" max="8205" width="13.42578125" bestFit="1" customWidth="1"/>
    <col min="8206" max="8206" width="13.28515625" bestFit="1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1" width="13.42578125" bestFit="1" customWidth="1"/>
    <col min="8452" max="8452" width="13.7109375" customWidth="1"/>
    <col min="8453" max="8453" width="13.42578125" bestFit="1" customWidth="1"/>
    <col min="8454" max="8454" width="12.42578125" bestFit="1" customWidth="1"/>
    <col min="8455" max="8455" width="15.140625" customWidth="1"/>
    <col min="8456" max="8456" width="12.42578125" bestFit="1" customWidth="1"/>
    <col min="8457" max="8457" width="13.5703125" customWidth="1"/>
    <col min="8458" max="8458" width="12.42578125" bestFit="1" customWidth="1"/>
    <col min="8459" max="8459" width="13.42578125" bestFit="1" customWidth="1"/>
    <col min="8460" max="8460" width="13.28515625" bestFit="1" customWidth="1"/>
    <col min="8461" max="8461" width="13.42578125" bestFit="1" customWidth="1"/>
    <col min="8462" max="8462" width="13.28515625" bestFit="1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7" width="13.42578125" bestFit="1" customWidth="1"/>
    <col min="8708" max="8708" width="13.7109375" customWidth="1"/>
    <col min="8709" max="8709" width="13.42578125" bestFit="1" customWidth="1"/>
    <col min="8710" max="8710" width="12.42578125" bestFit="1" customWidth="1"/>
    <col min="8711" max="8711" width="15.140625" customWidth="1"/>
    <col min="8712" max="8712" width="12.42578125" bestFit="1" customWidth="1"/>
    <col min="8713" max="8713" width="13.5703125" customWidth="1"/>
    <col min="8714" max="8714" width="12.42578125" bestFit="1" customWidth="1"/>
    <col min="8715" max="8715" width="13.42578125" bestFit="1" customWidth="1"/>
    <col min="8716" max="8716" width="13.28515625" bestFit="1" customWidth="1"/>
    <col min="8717" max="8717" width="13.42578125" bestFit="1" customWidth="1"/>
    <col min="8718" max="8718" width="13.28515625" bestFit="1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3" width="13.42578125" bestFit="1" customWidth="1"/>
    <col min="8964" max="8964" width="13.7109375" customWidth="1"/>
    <col min="8965" max="8965" width="13.42578125" bestFit="1" customWidth="1"/>
    <col min="8966" max="8966" width="12.42578125" bestFit="1" customWidth="1"/>
    <col min="8967" max="8967" width="15.140625" customWidth="1"/>
    <col min="8968" max="8968" width="12.42578125" bestFit="1" customWidth="1"/>
    <col min="8969" max="8969" width="13.5703125" customWidth="1"/>
    <col min="8970" max="8970" width="12.42578125" bestFit="1" customWidth="1"/>
    <col min="8971" max="8971" width="13.42578125" bestFit="1" customWidth="1"/>
    <col min="8972" max="8972" width="13.28515625" bestFit="1" customWidth="1"/>
    <col min="8973" max="8973" width="13.42578125" bestFit="1" customWidth="1"/>
    <col min="8974" max="8974" width="13.28515625" bestFit="1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19" width="13.42578125" bestFit="1" customWidth="1"/>
    <col min="9220" max="9220" width="13.7109375" customWidth="1"/>
    <col min="9221" max="9221" width="13.42578125" bestFit="1" customWidth="1"/>
    <col min="9222" max="9222" width="12.42578125" bestFit="1" customWidth="1"/>
    <col min="9223" max="9223" width="15.140625" customWidth="1"/>
    <col min="9224" max="9224" width="12.42578125" bestFit="1" customWidth="1"/>
    <col min="9225" max="9225" width="13.5703125" customWidth="1"/>
    <col min="9226" max="9226" width="12.42578125" bestFit="1" customWidth="1"/>
    <col min="9227" max="9227" width="13.42578125" bestFit="1" customWidth="1"/>
    <col min="9228" max="9228" width="13.28515625" bestFit="1" customWidth="1"/>
    <col min="9229" max="9229" width="13.42578125" bestFit="1" customWidth="1"/>
    <col min="9230" max="9230" width="13.28515625" bestFit="1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5" width="13.42578125" bestFit="1" customWidth="1"/>
    <col min="9476" max="9476" width="13.7109375" customWidth="1"/>
    <col min="9477" max="9477" width="13.42578125" bestFit="1" customWidth="1"/>
    <col min="9478" max="9478" width="12.42578125" bestFit="1" customWidth="1"/>
    <col min="9479" max="9479" width="15.140625" customWidth="1"/>
    <col min="9480" max="9480" width="12.42578125" bestFit="1" customWidth="1"/>
    <col min="9481" max="9481" width="13.5703125" customWidth="1"/>
    <col min="9482" max="9482" width="12.42578125" bestFit="1" customWidth="1"/>
    <col min="9483" max="9483" width="13.42578125" bestFit="1" customWidth="1"/>
    <col min="9484" max="9484" width="13.28515625" bestFit="1" customWidth="1"/>
    <col min="9485" max="9485" width="13.42578125" bestFit="1" customWidth="1"/>
    <col min="9486" max="9486" width="13.28515625" bestFit="1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1" width="13.42578125" bestFit="1" customWidth="1"/>
    <col min="9732" max="9732" width="13.7109375" customWidth="1"/>
    <col min="9733" max="9733" width="13.42578125" bestFit="1" customWidth="1"/>
    <col min="9734" max="9734" width="12.42578125" bestFit="1" customWidth="1"/>
    <col min="9735" max="9735" width="15.140625" customWidth="1"/>
    <col min="9736" max="9736" width="12.42578125" bestFit="1" customWidth="1"/>
    <col min="9737" max="9737" width="13.5703125" customWidth="1"/>
    <col min="9738" max="9738" width="12.42578125" bestFit="1" customWidth="1"/>
    <col min="9739" max="9739" width="13.42578125" bestFit="1" customWidth="1"/>
    <col min="9740" max="9740" width="13.28515625" bestFit="1" customWidth="1"/>
    <col min="9741" max="9741" width="13.42578125" bestFit="1" customWidth="1"/>
    <col min="9742" max="9742" width="13.28515625" bestFit="1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7" width="13.42578125" bestFit="1" customWidth="1"/>
    <col min="9988" max="9988" width="13.7109375" customWidth="1"/>
    <col min="9989" max="9989" width="13.42578125" bestFit="1" customWidth="1"/>
    <col min="9990" max="9990" width="12.42578125" bestFit="1" customWidth="1"/>
    <col min="9991" max="9991" width="15.140625" customWidth="1"/>
    <col min="9992" max="9992" width="12.42578125" bestFit="1" customWidth="1"/>
    <col min="9993" max="9993" width="13.5703125" customWidth="1"/>
    <col min="9994" max="9994" width="12.42578125" bestFit="1" customWidth="1"/>
    <col min="9995" max="9995" width="13.42578125" bestFit="1" customWidth="1"/>
    <col min="9996" max="9996" width="13.28515625" bestFit="1" customWidth="1"/>
    <col min="9997" max="9997" width="13.42578125" bestFit="1" customWidth="1"/>
    <col min="9998" max="9998" width="13.28515625" bestFit="1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13.7109375" customWidth="1"/>
    <col min="10245" max="10245" width="13.42578125" bestFit="1" customWidth="1"/>
    <col min="10246" max="10246" width="12.42578125" bestFit="1" customWidth="1"/>
    <col min="10247" max="10247" width="15.140625" customWidth="1"/>
    <col min="10248" max="10248" width="12.42578125" bestFit="1" customWidth="1"/>
    <col min="10249" max="10249" width="13.5703125" customWidth="1"/>
    <col min="10250" max="10250" width="12.42578125" bestFit="1" customWidth="1"/>
    <col min="10251" max="10251" width="13.42578125" bestFit="1" customWidth="1"/>
    <col min="10252" max="10252" width="13.28515625" bestFit="1" customWidth="1"/>
    <col min="10253" max="10253" width="13.42578125" bestFit="1" customWidth="1"/>
    <col min="10254" max="10254" width="13.28515625" bestFit="1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13.7109375" customWidth="1"/>
    <col min="10501" max="10501" width="13.42578125" bestFit="1" customWidth="1"/>
    <col min="10502" max="10502" width="12.42578125" bestFit="1" customWidth="1"/>
    <col min="10503" max="10503" width="15.140625" customWidth="1"/>
    <col min="10504" max="10504" width="12.42578125" bestFit="1" customWidth="1"/>
    <col min="10505" max="10505" width="13.5703125" customWidth="1"/>
    <col min="10506" max="10506" width="12.42578125" bestFit="1" customWidth="1"/>
    <col min="10507" max="10507" width="13.42578125" bestFit="1" customWidth="1"/>
    <col min="10508" max="10508" width="13.28515625" bestFit="1" customWidth="1"/>
    <col min="10509" max="10509" width="13.42578125" bestFit="1" customWidth="1"/>
    <col min="10510" max="10510" width="13.28515625" bestFit="1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13.7109375" customWidth="1"/>
    <col min="10757" max="10757" width="13.42578125" bestFit="1" customWidth="1"/>
    <col min="10758" max="10758" width="12.42578125" bestFit="1" customWidth="1"/>
    <col min="10759" max="10759" width="15.140625" customWidth="1"/>
    <col min="10760" max="10760" width="12.42578125" bestFit="1" customWidth="1"/>
    <col min="10761" max="10761" width="13.5703125" customWidth="1"/>
    <col min="10762" max="10762" width="12.42578125" bestFit="1" customWidth="1"/>
    <col min="10763" max="10763" width="13.42578125" bestFit="1" customWidth="1"/>
    <col min="10764" max="10764" width="13.28515625" bestFit="1" customWidth="1"/>
    <col min="10765" max="10765" width="13.42578125" bestFit="1" customWidth="1"/>
    <col min="10766" max="10766" width="13.28515625" bestFit="1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13.7109375" customWidth="1"/>
    <col min="11013" max="11013" width="13.42578125" bestFit="1" customWidth="1"/>
    <col min="11014" max="11014" width="12.42578125" bestFit="1" customWidth="1"/>
    <col min="11015" max="11015" width="15.140625" customWidth="1"/>
    <col min="11016" max="11016" width="12.42578125" bestFit="1" customWidth="1"/>
    <col min="11017" max="11017" width="13.5703125" customWidth="1"/>
    <col min="11018" max="11018" width="12.42578125" bestFit="1" customWidth="1"/>
    <col min="11019" max="11019" width="13.42578125" bestFit="1" customWidth="1"/>
    <col min="11020" max="11020" width="13.28515625" bestFit="1" customWidth="1"/>
    <col min="11021" max="11021" width="13.42578125" bestFit="1" customWidth="1"/>
    <col min="11022" max="11022" width="13.28515625" bestFit="1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13.7109375" customWidth="1"/>
    <col min="11269" max="11269" width="13.42578125" bestFit="1" customWidth="1"/>
    <col min="11270" max="11270" width="12.42578125" bestFit="1" customWidth="1"/>
    <col min="11271" max="11271" width="15.140625" customWidth="1"/>
    <col min="11272" max="11272" width="12.42578125" bestFit="1" customWidth="1"/>
    <col min="11273" max="11273" width="13.5703125" customWidth="1"/>
    <col min="11274" max="11274" width="12.42578125" bestFit="1" customWidth="1"/>
    <col min="11275" max="11275" width="13.42578125" bestFit="1" customWidth="1"/>
    <col min="11276" max="11276" width="13.28515625" bestFit="1" customWidth="1"/>
    <col min="11277" max="11277" width="13.42578125" bestFit="1" customWidth="1"/>
    <col min="11278" max="11278" width="13.28515625" bestFit="1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13.7109375" customWidth="1"/>
    <col min="11525" max="11525" width="13.42578125" bestFit="1" customWidth="1"/>
    <col min="11526" max="11526" width="12.42578125" bestFit="1" customWidth="1"/>
    <col min="11527" max="11527" width="15.140625" customWidth="1"/>
    <col min="11528" max="11528" width="12.42578125" bestFit="1" customWidth="1"/>
    <col min="11529" max="11529" width="13.5703125" customWidth="1"/>
    <col min="11530" max="11530" width="12.42578125" bestFit="1" customWidth="1"/>
    <col min="11531" max="11531" width="13.42578125" bestFit="1" customWidth="1"/>
    <col min="11532" max="11532" width="13.28515625" bestFit="1" customWidth="1"/>
    <col min="11533" max="11533" width="13.42578125" bestFit="1" customWidth="1"/>
    <col min="11534" max="11534" width="13.28515625" bestFit="1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13.7109375" customWidth="1"/>
    <col min="11781" max="11781" width="13.42578125" bestFit="1" customWidth="1"/>
    <col min="11782" max="11782" width="12.42578125" bestFit="1" customWidth="1"/>
    <col min="11783" max="11783" width="15.140625" customWidth="1"/>
    <col min="11784" max="11784" width="12.42578125" bestFit="1" customWidth="1"/>
    <col min="11785" max="11785" width="13.5703125" customWidth="1"/>
    <col min="11786" max="11786" width="12.42578125" bestFit="1" customWidth="1"/>
    <col min="11787" max="11787" width="13.42578125" bestFit="1" customWidth="1"/>
    <col min="11788" max="11788" width="13.28515625" bestFit="1" customWidth="1"/>
    <col min="11789" max="11789" width="13.42578125" bestFit="1" customWidth="1"/>
    <col min="11790" max="11790" width="13.28515625" bestFit="1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13.7109375" customWidth="1"/>
    <col min="12037" max="12037" width="13.42578125" bestFit="1" customWidth="1"/>
    <col min="12038" max="12038" width="12.42578125" bestFit="1" customWidth="1"/>
    <col min="12039" max="12039" width="15.140625" customWidth="1"/>
    <col min="12040" max="12040" width="12.42578125" bestFit="1" customWidth="1"/>
    <col min="12041" max="12041" width="13.5703125" customWidth="1"/>
    <col min="12042" max="12042" width="12.42578125" bestFit="1" customWidth="1"/>
    <col min="12043" max="12043" width="13.42578125" bestFit="1" customWidth="1"/>
    <col min="12044" max="12044" width="13.28515625" bestFit="1" customWidth="1"/>
    <col min="12045" max="12045" width="13.42578125" bestFit="1" customWidth="1"/>
    <col min="12046" max="12046" width="13.28515625" bestFit="1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13.7109375" customWidth="1"/>
    <col min="12293" max="12293" width="13.42578125" bestFit="1" customWidth="1"/>
    <col min="12294" max="12294" width="12.42578125" bestFit="1" customWidth="1"/>
    <col min="12295" max="12295" width="15.140625" customWidth="1"/>
    <col min="12296" max="12296" width="12.42578125" bestFit="1" customWidth="1"/>
    <col min="12297" max="12297" width="13.5703125" customWidth="1"/>
    <col min="12298" max="12298" width="12.42578125" bestFit="1" customWidth="1"/>
    <col min="12299" max="12299" width="13.42578125" bestFit="1" customWidth="1"/>
    <col min="12300" max="12300" width="13.28515625" bestFit="1" customWidth="1"/>
    <col min="12301" max="12301" width="13.42578125" bestFit="1" customWidth="1"/>
    <col min="12302" max="12302" width="13.28515625" bestFit="1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13.7109375" customWidth="1"/>
    <col min="12549" max="12549" width="13.42578125" bestFit="1" customWidth="1"/>
    <col min="12550" max="12550" width="12.42578125" bestFit="1" customWidth="1"/>
    <col min="12551" max="12551" width="15.140625" customWidth="1"/>
    <col min="12552" max="12552" width="12.42578125" bestFit="1" customWidth="1"/>
    <col min="12553" max="12553" width="13.5703125" customWidth="1"/>
    <col min="12554" max="12554" width="12.42578125" bestFit="1" customWidth="1"/>
    <col min="12555" max="12555" width="13.42578125" bestFit="1" customWidth="1"/>
    <col min="12556" max="12556" width="13.28515625" bestFit="1" customWidth="1"/>
    <col min="12557" max="12557" width="13.42578125" bestFit="1" customWidth="1"/>
    <col min="12558" max="12558" width="13.28515625" bestFit="1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13.7109375" customWidth="1"/>
    <col min="12805" max="12805" width="13.42578125" bestFit="1" customWidth="1"/>
    <col min="12806" max="12806" width="12.42578125" bestFit="1" customWidth="1"/>
    <col min="12807" max="12807" width="15.140625" customWidth="1"/>
    <col min="12808" max="12808" width="12.42578125" bestFit="1" customWidth="1"/>
    <col min="12809" max="12809" width="13.5703125" customWidth="1"/>
    <col min="12810" max="12810" width="12.42578125" bestFit="1" customWidth="1"/>
    <col min="12811" max="12811" width="13.42578125" bestFit="1" customWidth="1"/>
    <col min="12812" max="12812" width="13.28515625" bestFit="1" customWidth="1"/>
    <col min="12813" max="12813" width="13.42578125" bestFit="1" customWidth="1"/>
    <col min="12814" max="12814" width="13.28515625" bestFit="1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13.7109375" customWidth="1"/>
    <col min="13061" max="13061" width="13.42578125" bestFit="1" customWidth="1"/>
    <col min="13062" max="13062" width="12.42578125" bestFit="1" customWidth="1"/>
    <col min="13063" max="13063" width="15.140625" customWidth="1"/>
    <col min="13064" max="13064" width="12.42578125" bestFit="1" customWidth="1"/>
    <col min="13065" max="13065" width="13.5703125" customWidth="1"/>
    <col min="13066" max="13066" width="12.42578125" bestFit="1" customWidth="1"/>
    <col min="13067" max="13067" width="13.42578125" bestFit="1" customWidth="1"/>
    <col min="13068" max="13068" width="13.28515625" bestFit="1" customWidth="1"/>
    <col min="13069" max="13069" width="13.42578125" bestFit="1" customWidth="1"/>
    <col min="13070" max="13070" width="13.28515625" bestFit="1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13.7109375" customWidth="1"/>
    <col min="13317" max="13317" width="13.42578125" bestFit="1" customWidth="1"/>
    <col min="13318" max="13318" width="12.42578125" bestFit="1" customWidth="1"/>
    <col min="13319" max="13319" width="15.140625" customWidth="1"/>
    <col min="13320" max="13320" width="12.42578125" bestFit="1" customWidth="1"/>
    <col min="13321" max="13321" width="13.5703125" customWidth="1"/>
    <col min="13322" max="13322" width="12.42578125" bestFit="1" customWidth="1"/>
    <col min="13323" max="13323" width="13.42578125" bestFit="1" customWidth="1"/>
    <col min="13324" max="13324" width="13.28515625" bestFit="1" customWidth="1"/>
    <col min="13325" max="13325" width="13.42578125" bestFit="1" customWidth="1"/>
    <col min="13326" max="13326" width="13.28515625" bestFit="1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13.7109375" customWidth="1"/>
    <col min="13573" max="13573" width="13.42578125" bestFit="1" customWidth="1"/>
    <col min="13574" max="13574" width="12.42578125" bestFit="1" customWidth="1"/>
    <col min="13575" max="13575" width="15.140625" customWidth="1"/>
    <col min="13576" max="13576" width="12.42578125" bestFit="1" customWidth="1"/>
    <col min="13577" max="13577" width="13.5703125" customWidth="1"/>
    <col min="13578" max="13578" width="12.42578125" bestFit="1" customWidth="1"/>
    <col min="13579" max="13579" width="13.42578125" bestFit="1" customWidth="1"/>
    <col min="13580" max="13580" width="13.28515625" bestFit="1" customWidth="1"/>
    <col min="13581" max="13581" width="13.42578125" bestFit="1" customWidth="1"/>
    <col min="13582" max="13582" width="13.28515625" bestFit="1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13.7109375" customWidth="1"/>
    <col min="13829" max="13829" width="13.42578125" bestFit="1" customWidth="1"/>
    <col min="13830" max="13830" width="12.42578125" bestFit="1" customWidth="1"/>
    <col min="13831" max="13831" width="15.140625" customWidth="1"/>
    <col min="13832" max="13832" width="12.42578125" bestFit="1" customWidth="1"/>
    <col min="13833" max="13833" width="13.5703125" customWidth="1"/>
    <col min="13834" max="13834" width="12.42578125" bestFit="1" customWidth="1"/>
    <col min="13835" max="13835" width="13.42578125" bestFit="1" customWidth="1"/>
    <col min="13836" max="13836" width="13.28515625" bestFit="1" customWidth="1"/>
    <col min="13837" max="13837" width="13.42578125" bestFit="1" customWidth="1"/>
    <col min="13838" max="13838" width="13.28515625" bestFit="1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13.7109375" customWidth="1"/>
    <col min="14085" max="14085" width="13.42578125" bestFit="1" customWidth="1"/>
    <col min="14086" max="14086" width="12.42578125" bestFit="1" customWidth="1"/>
    <col min="14087" max="14087" width="15.140625" customWidth="1"/>
    <col min="14088" max="14088" width="12.42578125" bestFit="1" customWidth="1"/>
    <col min="14089" max="14089" width="13.5703125" customWidth="1"/>
    <col min="14090" max="14090" width="12.42578125" bestFit="1" customWidth="1"/>
    <col min="14091" max="14091" width="13.42578125" bestFit="1" customWidth="1"/>
    <col min="14092" max="14092" width="13.28515625" bestFit="1" customWidth="1"/>
    <col min="14093" max="14093" width="13.42578125" bestFit="1" customWidth="1"/>
    <col min="14094" max="14094" width="13.28515625" bestFit="1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13.7109375" customWidth="1"/>
    <col min="14341" max="14341" width="13.42578125" bestFit="1" customWidth="1"/>
    <col min="14342" max="14342" width="12.42578125" bestFit="1" customWidth="1"/>
    <col min="14343" max="14343" width="15.140625" customWidth="1"/>
    <col min="14344" max="14344" width="12.42578125" bestFit="1" customWidth="1"/>
    <col min="14345" max="14345" width="13.5703125" customWidth="1"/>
    <col min="14346" max="14346" width="12.42578125" bestFit="1" customWidth="1"/>
    <col min="14347" max="14347" width="13.42578125" bestFit="1" customWidth="1"/>
    <col min="14348" max="14348" width="13.28515625" bestFit="1" customWidth="1"/>
    <col min="14349" max="14349" width="13.42578125" bestFit="1" customWidth="1"/>
    <col min="14350" max="14350" width="13.28515625" bestFit="1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13.7109375" customWidth="1"/>
    <col min="14597" max="14597" width="13.42578125" bestFit="1" customWidth="1"/>
    <col min="14598" max="14598" width="12.42578125" bestFit="1" customWidth="1"/>
    <col min="14599" max="14599" width="15.140625" customWidth="1"/>
    <col min="14600" max="14600" width="12.42578125" bestFit="1" customWidth="1"/>
    <col min="14601" max="14601" width="13.5703125" customWidth="1"/>
    <col min="14602" max="14602" width="12.42578125" bestFit="1" customWidth="1"/>
    <col min="14603" max="14603" width="13.42578125" bestFit="1" customWidth="1"/>
    <col min="14604" max="14604" width="13.28515625" bestFit="1" customWidth="1"/>
    <col min="14605" max="14605" width="13.42578125" bestFit="1" customWidth="1"/>
    <col min="14606" max="14606" width="13.28515625" bestFit="1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13.7109375" customWidth="1"/>
    <col min="14853" max="14853" width="13.42578125" bestFit="1" customWidth="1"/>
    <col min="14854" max="14854" width="12.42578125" bestFit="1" customWidth="1"/>
    <col min="14855" max="14855" width="15.140625" customWidth="1"/>
    <col min="14856" max="14856" width="12.42578125" bestFit="1" customWidth="1"/>
    <col min="14857" max="14857" width="13.5703125" customWidth="1"/>
    <col min="14858" max="14858" width="12.42578125" bestFit="1" customWidth="1"/>
    <col min="14859" max="14859" width="13.42578125" bestFit="1" customWidth="1"/>
    <col min="14860" max="14860" width="13.28515625" bestFit="1" customWidth="1"/>
    <col min="14861" max="14861" width="13.42578125" bestFit="1" customWidth="1"/>
    <col min="14862" max="14862" width="13.28515625" bestFit="1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13.7109375" customWidth="1"/>
    <col min="15109" max="15109" width="13.42578125" bestFit="1" customWidth="1"/>
    <col min="15110" max="15110" width="12.42578125" bestFit="1" customWidth="1"/>
    <col min="15111" max="15111" width="15.140625" customWidth="1"/>
    <col min="15112" max="15112" width="12.42578125" bestFit="1" customWidth="1"/>
    <col min="15113" max="15113" width="13.5703125" customWidth="1"/>
    <col min="15114" max="15114" width="12.42578125" bestFit="1" customWidth="1"/>
    <col min="15115" max="15115" width="13.42578125" bestFit="1" customWidth="1"/>
    <col min="15116" max="15116" width="13.28515625" bestFit="1" customWidth="1"/>
    <col min="15117" max="15117" width="13.42578125" bestFit="1" customWidth="1"/>
    <col min="15118" max="15118" width="13.28515625" bestFit="1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13.7109375" customWidth="1"/>
    <col min="15365" max="15365" width="13.42578125" bestFit="1" customWidth="1"/>
    <col min="15366" max="15366" width="12.42578125" bestFit="1" customWidth="1"/>
    <col min="15367" max="15367" width="15.140625" customWidth="1"/>
    <col min="15368" max="15368" width="12.42578125" bestFit="1" customWidth="1"/>
    <col min="15369" max="15369" width="13.5703125" customWidth="1"/>
    <col min="15370" max="15370" width="12.42578125" bestFit="1" customWidth="1"/>
    <col min="15371" max="15371" width="13.42578125" bestFit="1" customWidth="1"/>
    <col min="15372" max="15372" width="13.28515625" bestFit="1" customWidth="1"/>
    <col min="15373" max="15373" width="13.42578125" bestFit="1" customWidth="1"/>
    <col min="15374" max="15374" width="13.28515625" bestFit="1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13.7109375" customWidth="1"/>
    <col min="15621" max="15621" width="13.42578125" bestFit="1" customWidth="1"/>
    <col min="15622" max="15622" width="12.42578125" bestFit="1" customWidth="1"/>
    <col min="15623" max="15623" width="15.140625" customWidth="1"/>
    <col min="15624" max="15624" width="12.42578125" bestFit="1" customWidth="1"/>
    <col min="15625" max="15625" width="13.5703125" customWidth="1"/>
    <col min="15626" max="15626" width="12.42578125" bestFit="1" customWidth="1"/>
    <col min="15627" max="15627" width="13.42578125" bestFit="1" customWidth="1"/>
    <col min="15628" max="15628" width="13.28515625" bestFit="1" customWidth="1"/>
    <col min="15629" max="15629" width="13.42578125" bestFit="1" customWidth="1"/>
    <col min="15630" max="15630" width="13.28515625" bestFit="1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13.7109375" customWidth="1"/>
    <col min="15877" max="15877" width="13.42578125" bestFit="1" customWidth="1"/>
    <col min="15878" max="15878" width="12.42578125" bestFit="1" customWidth="1"/>
    <col min="15879" max="15879" width="15.140625" customWidth="1"/>
    <col min="15880" max="15880" width="12.42578125" bestFit="1" customWidth="1"/>
    <col min="15881" max="15881" width="13.5703125" customWidth="1"/>
    <col min="15882" max="15882" width="12.42578125" bestFit="1" customWidth="1"/>
    <col min="15883" max="15883" width="13.42578125" bestFit="1" customWidth="1"/>
    <col min="15884" max="15884" width="13.28515625" bestFit="1" customWidth="1"/>
    <col min="15885" max="15885" width="13.42578125" bestFit="1" customWidth="1"/>
    <col min="15886" max="15886" width="13.28515625" bestFit="1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13.7109375" customWidth="1"/>
    <col min="16133" max="16133" width="13.42578125" bestFit="1" customWidth="1"/>
    <col min="16134" max="16134" width="12.42578125" bestFit="1" customWidth="1"/>
    <col min="16135" max="16135" width="15.140625" customWidth="1"/>
    <col min="16136" max="16136" width="12.42578125" bestFit="1" customWidth="1"/>
    <col min="16137" max="16137" width="13.5703125" customWidth="1"/>
    <col min="16138" max="16138" width="12.42578125" bestFit="1" customWidth="1"/>
    <col min="16139" max="16139" width="13.42578125" bestFit="1" customWidth="1"/>
    <col min="16140" max="16140" width="13.28515625" bestFit="1" customWidth="1"/>
    <col min="16141" max="16141" width="13.42578125" bestFit="1" customWidth="1"/>
    <col min="16142" max="16142" width="13.28515625" bestFit="1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375" t="s">
        <v>1</v>
      </c>
      <c r="L8" s="376"/>
    </row>
    <row r="10" spans="1:19" x14ac:dyDescent="0.25">
      <c r="A10" s="373" t="s">
        <v>2</v>
      </c>
      <c r="B10" s="373"/>
      <c r="C10" s="373"/>
      <c r="D10" s="373"/>
      <c r="E10" s="373"/>
      <c r="F10" s="373"/>
      <c r="G10" s="373"/>
      <c r="H10" s="373"/>
      <c r="I10" s="373"/>
      <c r="J10" s="373"/>
      <c r="K10" s="373"/>
      <c r="L10" s="373"/>
      <c r="M10" s="234"/>
      <c r="N10" s="234"/>
      <c r="O10" s="234"/>
      <c r="P10" s="234"/>
      <c r="Q10" s="234"/>
      <c r="R10" s="234"/>
      <c r="S10" s="234"/>
    </row>
    <row r="11" spans="1:19" x14ac:dyDescent="0.25">
      <c r="A11" s="362" t="s">
        <v>3</v>
      </c>
      <c r="B11" s="362"/>
      <c r="C11" s="362"/>
      <c r="D11" s="362"/>
      <c r="E11" s="362"/>
      <c r="F11" s="362"/>
      <c r="G11" s="362"/>
      <c r="H11" s="362"/>
      <c r="I11" s="362"/>
      <c r="J11" s="362"/>
      <c r="K11" s="362"/>
      <c r="L11" s="362"/>
      <c r="M11" s="234"/>
      <c r="N11" s="234"/>
      <c r="O11" s="234"/>
      <c r="P11" s="234"/>
      <c r="Q11" s="234"/>
      <c r="R11" s="234"/>
      <c r="S11" s="234"/>
    </row>
    <row r="12" spans="1:19" x14ac:dyDescent="0.25">
      <c r="A12" s="374" t="s">
        <v>4</v>
      </c>
      <c r="B12" s="362"/>
      <c r="C12" s="362"/>
      <c r="D12" s="362"/>
      <c r="E12" s="362"/>
      <c r="F12" s="362"/>
      <c r="G12" s="362"/>
      <c r="H12" s="362"/>
      <c r="I12" s="362"/>
      <c r="J12" s="362"/>
      <c r="K12" s="362"/>
      <c r="L12" s="362"/>
      <c r="M12" s="234"/>
      <c r="N12" s="234"/>
      <c r="O12" s="234"/>
      <c r="P12" s="234"/>
      <c r="Q12" s="234"/>
      <c r="R12" s="234"/>
      <c r="S12" s="234"/>
    </row>
    <row r="13" spans="1:19" x14ac:dyDescent="0.25">
      <c r="A13" s="225"/>
      <c r="B13" s="225"/>
      <c r="C13" s="225"/>
      <c r="D13" s="225"/>
      <c r="E13" s="225"/>
      <c r="F13" s="225"/>
      <c r="G13" s="225"/>
      <c r="H13" s="225"/>
      <c r="I13" s="225"/>
      <c r="J13" s="225"/>
      <c r="K13" s="225"/>
      <c r="L13" s="225"/>
      <c r="M13" s="225"/>
      <c r="N13" s="225"/>
      <c r="O13" s="225"/>
      <c r="P13" s="225"/>
      <c r="Q13" s="225"/>
      <c r="R13" s="225"/>
      <c r="S13" s="225"/>
    </row>
    <row r="14" spans="1:19" ht="16.5" thickBot="1" x14ac:dyDescent="0.3">
      <c r="A14" s="356" t="s">
        <v>164</v>
      </c>
      <c r="B14" s="356"/>
      <c r="C14" s="356"/>
      <c r="D14" s="356"/>
      <c r="E14" s="356"/>
      <c r="F14" s="356"/>
      <c r="G14" s="356"/>
      <c r="H14" s="356"/>
      <c r="I14" s="356"/>
      <c r="J14" s="356"/>
      <c r="K14" s="356"/>
      <c r="L14" s="356"/>
      <c r="M14" s="235"/>
      <c r="N14" s="235"/>
      <c r="O14" s="235"/>
      <c r="P14" s="235"/>
      <c r="Q14" s="235"/>
      <c r="R14" s="235"/>
      <c r="S14" s="235"/>
    </row>
    <row r="15" spans="1:19" ht="30.75" customHeight="1" thickBot="1" x14ac:dyDescent="0.35">
      <c r="A15" s="2" t="s">
        <v>5</v>
      </c>
      <c r="B15" s="3" t="s">
        <v>6</v>
      </c>
      <c r="C15" s="368" t="s">
        <v>7</v>
      </c>
      <c r="D15" s="369"/>
      <c r="E15" s="368" t="s">
        <v>8</v>
      </c>
      <c r="F15" s="370"/>
      <c r="G15" s="368" t="s">
        <v>9</v>
      </c>
      <c r="H15" s="369"/>
      <c r="I15" s="368" t="s">
        <v>10</v>
      </c>
      <c r="J15" s="369"/>
      <c r="K15" s="352" t="s">
        <v>11</v>
      </c>
      <c r="L15" s="353"/>
      <c r="M15" s="237"/>
      <c r="N15" s="289"/>
      <c r="O15" s="289"/>
      <c r="P15" s="289"/>
      <c r="Q15" s="289"/>
      <c r="R15" s="377"/>
      <c r="S15" s="377"/>
    </row>
    <row r="16" spans="1:19" ht="15.75" x14ac:dyDescent="0.3">
      <c r="A16" s="4"/>
      <c r="B16" s="5"/>
      <c r="C16" s="6" t="s">
        <v>12</v>
      </c>
      <c r="D16" s="6" t="s">
        <v>13</v>
      </c>
      <c r="E16" s="6" t="s">
        <v>12</v>
      </c>
      <c r="F16" s="6" t="s">
        <v>13</v>
      </c>
      <c r="G16" s="6" t="s">
        <v>12</v>
      </c>
      <c r="H16" s="6" t="s">
        <v>13</v>
      </c>
      <c r="I16" s="6" t="s">
        <v>12</v>
      </c>
      <c r="J16" s="6" t="s">
        <v>13</v>
      </c>
      <c r="K16" s="6" t="s">
        <v>12</v>
      </c>
      <c r="L16" s="6" t="s">
        <v>13</v>
      </c>
      <c r="M16" s="238"/>
      <c r="N16" s="237"/>
      <c r="O16" s="238"/>
      <c r="P16" s="237"/>
      <c r="Q16" s="238"/>
      <c r="R16" s="237"/>
      <c r="S16" s="238"/>
    </row>
    <row r="17" spans="1:19" ht="15.75" x14ac:dyDescent="0.3">
      <c r="A17" s="290" t="s">
        <v>141</v>
      </c>
      <c r="B17" s="5" t="s">
        <v>14</v>
      </c>
      <c r="C17" s="50">
        <v>2414811.33</v>
      </c>
      <c r="D17" s="8">
        <v>2367268.7000000002</v>
      </c>
      <c r="E17" s="50">
        <v>2414811.34</v>
      </c>
      <c r="F17" s="8">
        <v>2396683.9</v>
      </c>
      <c r="G17" s="50">
        <v>2414811.34</v>
      </c>
      <c r="H17" s="8">
        <v>2410583.5299999998</v>
      </c>
      <c r="I17" s="50">
        <v>2414811.34</v>
      </c>
      <c r="J17" s="8">
        <v>2417060.7799999998</v>
      </c>
      <c r="K17" s="8">
        <f>+C17+E17+G17+I17</f>
        <v>9659245.3499999996</v>
      </c>
      <c r="L17" s="8">
        <f>+D17+F17+H17+J17</f>
        <v>9591596.9099999983</v>
      </c>
      <c r="M17" s="239"/>
      <c r="N17" s="239"/>
      <c r="O17" s="239"/>
      <c r="P17" s="239"/>
      <c r="Q17" s="239"/>
      <c r="R17" s="239"/>
      <c r="S17" s="239"/>
    </row>
    <row r="18" spans="1:19" ht="15.75" x14ac:dyDescent="0.3">
      <c r="A18" s="291"/>
      <c r="B18" s="10"/>
      <c r="C18" s="11"/>
      <c r="D18" s="9"/>
      <c r="E18" s="12"/>
      <c r="F18" s="12"/>
      <c r="G18" s="9"/>
      <c r="H18" s="12"/>
      <c r="I18" s="9"/>
      <c r="J18" s="12"/>
      <c r="K18" s="11"/>
      <c r="L18" s="11"/>
      <c r="M18" s="239"/>
      <c r="N18" s="239"/>
      <c r="O18" s="239"/>
      <c r="P18" s="239"/>
      <c r="Q18" s="239"/>
      <c r="R18" s="239"/>
      <c r="S18" s="239"/>
    </row>
    <row r="19" spans="1:19" ht="15.75" x14ac:dyDescent="0.3">
      <c r="A19" s="291"/>
      <c r="B19" s="10" t="s">
        <v>15</v>
      </c>
      <c r="C19" s="13">
        <f t="shared" ref="C19:H19" si="0">+C31+C47</f>
        <v>2612557.8600000003</v>
      </c>
      <c r="D19" s="13">
        <f t="shared" si="0"/>
        <v>0</v>
      </c>
      <c r="E19" s="13">
        <f t="shared" si="0"/>
        <v>2689873.49</v>
      </c>
      <c r="F19" s="13">
        <f t="shared" si="0"/>
        <v>16502.89</v>
      </c>
      <c r="G19" s="13">
        <f t="shared" si="0"/>
        <v>2771883.25</v>
      </c>
      <c r="H19" s="13">
        <f t="shared" si="0"/>
        <v>132643.56999999998</v>
      </c>
      <c r="I19" s="13">
        <f>+I31+I47</f>
        <v>2771883.25</v>
      </c>
      <c r="J19" s="13">
        <f>+J31+J47</f>
        <v>748869.8</v>
      </c>
      <c r="K19" s="13">
        <f>+C19+E19+G19+I19</f>
        <v>10846197.850000001</v>
      </c>
      <c r="L19" s="13">
        <f>+D19+F19+H19+J19</f>
        <v>898016.26</v>
      </c>
      <c r="M19" s="239"/>
      <c r="N19" s="239"/>
      <c r="O19" s="239"/>
      <c r="P19" s="239"/>
      <c r="Q19" s="239"/>
      <c r="R19" s="239"/>
      <c r="S19" s="239"/>
    </row>
    <row r="20" spans="1:19" x14ac:dyDescent="0.25">
      <c r="A20" s="292">
        <v>111</v>
      </c>
      <c r="B20" s="15" t="s">
        <v>16</v>
      </c>
      <c r="C20" s="16">
        <v>0</v>
      </c>
      <c r="D20" s="16">
        <v>0</v>
      </c>
      <c r="E20" s="16">
        <v>77315.63</v>
      </c>
      <c r="F20" s="16">
        <v>0</v>
      </c>
      <c r="G20" s="16">
        <v>77315.63</v>
      </c>
      <c r="H20" s="16">
        <v>70182.48</v>
      </c>
      <c r="I20" s="16">
        <v>77315.63</v>
      </c>
      <c r="J20" s="16">
        <v>80017.570000000007</v>
      </c>
      <c r="K20" s="16">
        <f>+C20+E20+G20+I20</f>
        <v>231946.89</v>
      </c>
      <c r="L20" s="16">
        <f>+D20+F20+H20+J20</f>
        <v>150200.04999999999</v>
      </c>
      <c r="M20" s="239"/>
      <c r="N20" s="239"/>
      <c r="O20" s="239"/>
      <c r="P20" s="239"/>
      <c r="Q20" s="239"/>
      <c r="R20" s="239"/>
      <c r="S20" s="239"/>
    </row>
    <row r="21" spans="1:19" x14ac:dyDescent="0.25">
      <c r="A21" s="292">
        <v>113</v>
      </c>
      <c r="B21" s="15" t="s">
        <v>17</v>
      </c>
      <c r="C21" s="16">
        <v>10564.58</v>
      </c>
      <c r="D21" s="16">
        <v>0</v>
      </c>
      <c r="E21" s="16">
        <v>10564.58</v>
      </c>
      <c r="F21" s="16">
        <v>8302.09</v>
      </c>
      <c r="G21" s="16">
        <v>10564.58</v>
      </c>
      <c r="H21" s="16">
        <v>11306.4</v>
      </c>
      <c r="I21" s="16">
        <v>10564.58</v>
      </c>
      <c r="J21" s="16">
        <v>11126.04</v>
      </c>
      <c r="K21" s="16">
        <f t="shared" ref="K21:L30" si="1">+C21+E21+G21+I21</f>
        <v>42258.32</v>
      </c>
      <c r="L21" s="16">
        <f t="shared" si="1"/>
        <v>30734.53</v>
      </c>
      <c r="M21" s="239"/>
      <c r="N21" s="239"/>
      <c r="O21" s="239"/>
      <c r="P21" s="239"/>
      <c r="Q21" s="239"/>
      <c r="R21" s="239"/>
      <c r="S21" s="239"/>
    </row>
    <row r="22" spans="1:19" x14ac:dyDescent="0.25">
      <c r="A22" s="292">
        <v>122</v>
      </c>
      <c r="B22" s="15" t="s">
        <v>18</v>
      </c>
      <c r="C22" s="16">
        <v>0</v>
      </c>
      <c r="D22" s="16">
        <v>0</v>
      </c>
      <c r="E22" s="16">
        <v>0</v>
      </c>
      <c r="F22" s="16">
        <v>0</v>
      </c>
      <c r="G22" s="16">
        <v>6085.56</v>
      </c>
      <c r="H22" s="16">
        <v>0</v>
      </c>
      <c r="I22" s="16">
        <v>6085.56</v>
      </c>
      <c r="J22" s="16">
        <v>0</v>
      </c>
      <c r="K22" s="16">
        <f t="shared" si="1"/>
        <v>12171.12</v>
      </c>
      <c r="L22" s="16">
        <f t="shared" si="1"/>
        <v>0</v>
      </c>
      <c r="M22" s="239"/>
      <c r="N22" s="239"/>
      <c r="O22" s="239"/>
      <c r="P22" s="239"/>
      <c r="Q22" s="239"/>
      <c r="R22" s="239"/>
      <c r="S22" s="239"/>
    </row>
    <row r="23" spans="1:19" x14ac:dyDescent="0.25">
      <c r="A23" s="292">
        <v>163</v>
      </c>
      <c r="B23" s="15" t="s">
        <v>19</v>
      </c>
      <c r="C23" s="16">
        <v>0</v>
      </c>
      <c r="D23" s="16">
        <v>0</v>
      </c>
      <c r="E23" s="16">
        <v>0</v>
      </c>
      <c r="F23" s="16">
        <v>0</v>
      </c>
      <c r="G23" s="16">
        <v>75924.2</v>
      </c>
      <c r="H23" s="16">
        <v>0</v>
      </c>
      <c r="I23" s="16">
        <v>75924.2</v>
      </c>
      <c r="J23" s="16">
        <v>0</v>
      </c>
      <c r="K23" s="16">
        <f t="shared" si="1"/>
        <v>151848.4</v>
      </c>
      <c r="L23" s="16">
        <f t="shared" si="1"/>
        <v>0</v>
      </c>
      <c r="M23" s="239"/>
      <c r="N23" s="239"/>
      <c r="O23" s="239"/>
      <c r="P23" s="239"/>
      <c r="Q23" s="239"/>
      <c r="R23" s="239"/>
      <c r="S23" s="239"/>
    </row>
    <row r="24" spans="1:19" x14ac:dyDescent="0.25">
      <c r="A24" s="292">
        <v>168</v>
      </c>
      <c r="B24" s="15" t="s">
        <v>165</v>
      </c>
      <c r="C24" s="16">
        <v>0</v>
      </c>
      <c r="D24" s="16">
        <v>0</v>
      </c>
      <c r="E24" s="16">
        <v>0</v>
      </c>
      <c r="F24" s="16">
        <v>0</v>
      </c>
      <c r="G24" s="16">
        <v>0</v>
      </c>
      <c r="H24" s="16">
        <v>0</v>
      </c>
      <c r="I24" s="16">
        <v>0</v>
      </c>
      <c r="J24" s="16">
        <v>0</v>
      </c>
      <c r="K24" s="16">
        <f>+C24+E24+G24+I24</f>
        <v>0</v>
      </c>
      <c r="L24" s="16">
        <f>+D24+F24+H24+J24</f>
        <v>0</v>
      </c>
      <c r="M24" s="293"/>
      <c r="N24" s="239"/>
      <c r="O24" s="239"/>
      <c r="P24" s="239"/>
      <c r="Q24" s="239"/>
      <c r="R24" s="239"/>
      <c r="S24" s="239"/>
    </row>
    <row r="25" spans="1:19" x14ac:dyDescent="0.25">
      <c r="A25" s="292">
        <v>169</v>
      </c>
      <c r="B25" s="15" t="s">
        <v>166</v>
      </c>
      <c r="C25" s="16">
        <v>3526.67</v>
      </c>
      <c r="D25" s="16">
        <v>0</v>
      </c>
      <c r="E25" s="16">
        <v>3526.67</v>
      </c>
      <c r="F25" s="16">
        <v>0</v>
      </c>
      <c r="G25" s="16">
        <v>3526.67</v>
      </c>
      <c r="H25" s="16">
        <v>0</v>
      </c>
      <c r="I25" s="16">
        <v>3526.67</v>
      </c>
      <c r="J25" s="16">
        <v>0</v>
      </c>
      <c r="K25" s="16">
        <f t="shared" si="1"/>
        <v>14106.68</v>
      </c>
      <c r="L25" s="16">
        <f t="shared" si="1"/>
        <v>0</v>
      </c>
      <c r="M25" s="239"/>
      <c r="N25" s="239"/>
      <c r="O25" s="239"/>
      <c r="P25" s="239"/>
      <c r="Q25" s="239"/>
      <c r="R25" s="239"/>
      <c r="S25" s="239"/>
    </row>
    <row r="26" spans="1:19" x14ac:dyDescent="0.25">
      <c r="A26" s="292">
        <v>171</v>
      </c>
      <c r="B26" s="15" t="s">
        <v>167</v>
      </c>
      <c r="C26" s="16">
        <v>3638.33</v>
      </c>
      <c r="D26" s="16">
        <v>0</v>
      </c>
      <c r="E26" s="16">
        <v>3638.33</v>
      </c>
      <c r="F26" s="16">
        <v>0</v>
      </c>
      <c r="G26" s="16">
        <v>3638.33</v>
      </c>
      <c r="H26" s="16">
        <v>0</v>
      </c>
      <c r="I26" s="16">
        <v>3638.33</v>
      </c>
      <c r="J26" s="16">
        <v>0</v>
      </c>
      <c r="K26" s="16">
        <f t="shared" si="1"/>
        <v>14553.32</v>
      </c>
      <c r="L26" s="16">
        <f t="shared" si="1"/>
        <v>0</v>
      </c>
      <c r="M26" s="239"/>
      <c r="N26" s="239"/>
      <c r="O26" s="239"/>
      <c r="P26" s="239"/>
      <c r="Q26" s="239"/>
      <c r="R26" s="239"/>
      <c r="S26" s="239"/>
    </row>
    <row r="27" spans="1:19" x14ac:dyDescent="0.25">
      <c r="A27" s="292">
        <v>174</v>
      </c>
      <c r="B27" s="15" t="s">
        <v>20</v>
      </c>
      <c r="C27" s="16">
        <v>7356.33</v>
      </c>
      <c r="D27" s="16">
        <v>0</v>
      </c>
      <c r="E27" s="16">
        <v>7356.33</v>
      </c>
      <c r="F27" s="16">
        <v>0</v>
      </c>
      <c r="G27" s="16">
        <v>7356.33</v>
      </c>
      <c r="H27" s="16">
        <v>0</v>
      </c>
      <c r="I27" s="16">
        <v>7356.33</v>
      </c>
      <c r="J27" s="16">
        <v>6360</v>
      </c>
      <c r="K27" s="16">
        <f t="shared" si="1"/>
        <v>29425.32</v>
      </c>
      <c r="L27" s="16">
        <f t="shared" si="1"/>
        <v>6360</v>
      </c>
      <c r="M27" s="239"/>
      <c r="N27" s="239"/>
      <c r="O27" s="239"/>
      <c r="P27" s="239"/>
      <c r="Q27" s="239"/>
      <c r="R27" s="239"/>
      <c r="S27" s="239"/>
    </row>
    <row r="28" spans="1:19" x14ac:dyDescent="0.25">
      <c r="A28" s="292">
        <v>182</v>
      </c>
      <c r="B28" s="15" t="s">
        <v>21</v>
      </c>
      <c r="C28" s="16">
        <v>317986.83</v>
      </c>
      <c r="D28" s="16">
        <v>0</v>
      </c>
      <c r="E28" s="16">
        <v>317986.83</v>
      </c>
      <c r="F28" s="16">
        <v>0</v>
      </c>
      <c r="G28" s="16">
        <v>317986.83</v>
      </c>
      <c r="H28" s="16">
        <v>32843.760000000002</v>
      </c>
      <c r="I28" s="16">
        <v>317986.83</v>
      </c>
      <c r="J28" s="16">
        <v>99905.74</v>
      </c>
      <c r="K28" s="16">
        <f t="shared" si="1"/>
        <v>1271947.32</v>
      </c>
      <c r="L28" s="16">
        <f t="shared" si="1"/>
        <v>132749.5</v>
      </c>
      <c r="M28" s="239"/>
      <c r="N28" s="239"/>
      <c r="O28" s="239"/>
      <c r="P28" s="239"/>
      <c r="Q28" s="239"/>
      <c r="R28" s="239"/>
      <c r="S28" s="239"/>
    </row>
    <row r="29" spans="1:19" x14ac:dyDescent="0.25">
      <c r="A29" s="292">
        <v>197</v>
      </c>
      <c r="B29" s="15" t="s">
        <v>22</v>
      </c>
      <c r="C29" s="16">
        <v>42350</v>
      </c>
      <c r="D29" s="16">
        <v>0</v>
      </c>
      <c r="E29" s="16">
        <v>42350</v>
      </c>
      <c r="F29" s="16">
        <v>0</v>
      </c>
      <c r="G29" s="16">
        <v>42350</v>
      </c>
      <c r="H29" s="16">
        <v>0</v>
      </c>
      <c r="I29" s="16">
        <v>42350</v>
      </c>
      <c r="J29" s="16">
        <v>84000</v>
      </c>
      <c r="K29" s="16">
        <f t="shared" si="1"/>
        <v>169400</v>
      </c>
      <c r="L29" s="16">
        <f t="shared" si="1"/>
        <v>84000</v>
      </c>
      <c r="M29" s="239"/>
      <c r="N29" s="239"/>
      <c r="O29" s="239"/>
      <c r="P29" s="239"/>
      <c r="Q29" s="239"/>
      <c r="R29" s="239"/>
      <c r="S29" s="239"/>
    </row>
    <row r="30" spans="1:19" ht="15.75" thickBot="1" x14ac:dyDescent="0.3">
      <c r="A30" s="294">
        <v>199</v>
      </c>
      <c r="B30" s="149" t="s">
        <v>23</v>
      </c>
      <c r="C30" s="16">
        <v>67060</v>
      </c>
      <c r="D30" s="150">
        <v>0</v>
      </c>
      <c r="E30" s="16">
        <v>67060</v>
      </c>
      <c r="F30" s="150">
        <v>8200.7999999999993</v>
      </c>
      <c r="G30" s="16">
        <v>67060</v>
      </c>
      <c r="H30" s="150">
        <v>4100</v>
      </c>
      <c r="I30" s="16">
        <v>67060</v>
      </c>
      <c r="J30" s="150">
        <v>6150.2</v>
      </c>
      <c r="K30" s="150">
        <f t="shared" si="1"/>
        <v>268240</v>
      </c>
      <c r="L30" s="150">
        <f t="shared" si="1"/>
        <v>18451</v>
      </c>
      <c r="M30" s="239"/>
      <c r="N30" s="239"/>
      <c r="O30" s="239"/>
      <c r="P30" s="239"/>
      <c r="Q30" s="239"/>
      <c r="R30" s="239"/>
      <c r="S30" s="239"/>
    </row>
    <row r="31" spans="1:19" ht="16.5" thickBot="1" x14ac:dyDescent="0.35">
      <c r="A31" s="295"/>
      <c r="B31" s="151" t="s">
        <v>24</v>
      </c>
      <c r="C31" s="152">
        <f t="shared" ref="C31:L31" si="2">SUM(C20:C30)</f>
        <v>452482.74</v>
      </c>
      <c r="D31" s="152">
        <f t="shared" si="2"/>
        <v>0</v>
      </c>
      <c r="E31" s="152">
        <f t="shared" si="2"/>
        <v>529798.37</v>
      </c>
      <c r="F31" s="152">
        <f t="shared" si="2"/>
        <v>16502.89</v>
      </c>
      <c r="G31" s="152">
        <f t="shared" si="2"/>
        <v>611808.13</v>
      </c>
      <c r="H31" s="152">
        <f t="shared" si="2"/>
        <v>118432.63999999998</v>
      </c>
      <c r="I31" s="152">
        <f t="shared" si="2"/>
        <v>611808.13</v>
      </c>
      <c r="J31" s="152">
        <f t="shared" si="2"/>
        <v>287559.55000000005</v>
      </c>
      <c r="K31" s="152">
        <f t="shared" si="2"/>
        <v>2205897.37</v>
      </c>
      <c r="L31" s="153">
        <f t="shared" si="2"/>
        <v>422495.07999999996</v>
      </c>
      <c r="M31" s="239"/>
      <c r="N31" s="239"/>
      <c r="O31" s="239"/>
      <c r="P31" s="239"/>
      <c r="Q31" s="239"/>
      <c r="R31" s="239"/>
      <c r="S31" s="239"/>
    </row>
    <row r="32" spans="1:19" ht="15.75" x14ac:dyDescent="0.3">
      <c r="A32" s="296"/>
      <c r="B32" s="19" t="s">
        <v>25</v>
      </c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39"/>
      <c r="N32" s="239"/>
      <c r="O32" s="239"/>
      <c r="P32" s="239"/>
      <c r="Q32" s="239"/>
      <c r="R32" s="239"/>
      <c r="S32" s="239"/>
    </row>
    <row r="33" spans="1:19" x14ac:dyDescent="0.25">
      <c r="A33" s="292">
        <v>211</v>
      </c>
      <c r="B33" s="15" t="s">
        <v>26</v>
      </c>
      <c r="C33" s="16">
        <v>58165.57</v>
      </c>
      <c r="D33" s="16">
        <v>0</v>
      </c>
      <c r="E33" s="16">
        <v>58165.57</v>
      </c>
      <c r="F33" s="16">
        <v>0</v>
      </c>
      <c r="G33" s="16">
        <v>58165.57</v>
      </c>
      <c r="H33" s="16">
        <v>13077</v>
      </c>
      <c r="I33" s="16">
        <v>58165.57</v>
      </c>
      <c r="J33" s="16">
        <v>90483.25</v>
      </c>
      <c r="K33" s="16">
        <f t="shared" ref="K33:L46" si="3">+C33+E33+G33+I33</f>
        <v>232662.28</v>
      </c>
      <c r="L33" s="16">
        <f>+D33+F33+H33+J33</f>
        <v>103560.25</v>
      </c>
      <c r="M33" s="239"/>
      <c r="N33" s="239"/>
      <c r="O33" s="239"/>
      <c r="P33" s="239"/>
      <c r="Q33" s="239"/>
      <c r="R33" s="239"/>
      <c r="S33" s="239"/>
    </row>
    <row r="34" spans="1:19" x14ac:dyDescent="0.25">
      <c r="A34" s="292">
        <v>232</v>
      </c>
      <c r="B34" s="15" t="s">
        <v>27</v>
      </c>
      <c r="C34" s="16">
        <v>12500</v>
      </c>
      <c r="D34" s="16">
        <v>0</v>
      </c>
      <c r="E34" s="16">
        <v>12500</v>
      </c>
      <c r="F34" s="16">
        <v>0</v>
      </c>
      <c r="G34" s="16">
        <v>12500</v>
      </c>
      <c r="H34" s="16">
        <v>0</v>
      </c>
      <c r="I34" s="16">
        <v>12500</v>
      </c>
      <c r="J34" s="16">
        <v>0</v>
      </c>
      <c r="K34" s="16">
        <f t="shared" si="3"/>
        <v>50000</v>
      </c>
      <c r="L34" s="16">
        <f t="shared" si="3"/>
        <v>0</v>
      </c>
      <c r="M34" s="239"/>
      <c r="N34" s="239"/>
      <c r="O34" s="239"/>
      <c r="P34" s="239"/>
      <c r="Q34" s="239"/>
      <c r="R34" s="239"/>
      <c r="S34" s="239"/>
    </row>
    <row r="35" spans="1:19" x14ac:dyDescent="0.25">
      <c r="A35" s="292">
        <v>261</v>
      </c>
      <c r="B35" s="15" t="s">
        <v>28</v>
      </c>
      <c r="C35" s="16">
        <v>82888.02</v>
      </c>
      <c r="D35" s="16">
        <v>0</v>
      </c>
      <c r="E35" s="16">
        <v>82888.02</v>
      </c>
      <c r="F35" s="16">
        <v>0</v>
      </c>
      <c r="G35" s="16">
        <v>82888.02</v>
      </c>
      <c r="H35" s="16">
        <v>0</v>
      </c>
      <c r="I35" s="16">
        <v>82888.02</v>
      </c>
      <c r="J35" s="16">
        <v>61685.07</v>
      </c>
      <c r="K35" s="16">
        <f t="shared" si="3"/>
        <v>331552.08</v>
      </c>
      <c r="L35" s="16">
        <f t="shared" si="3"/>
        <v>61685.07</v>
      </c>
      <c r="M35" s="239"/>
      <c r="N35" s="239"/>
      <c r="O35" s="239"/>
      <c r="P35" s="239"/>
      <c r="Q35" s="239"/>
      <c r="R35" s="239"/>
      <c r="S35" s="239"/>
    </row>
    <row r="36" spans="1:19" x14ac:dyDescent="0.25">
      <c r="A36" s="292">
        <v>262</v>
      </c>
      <c r="B36" s="15" t="s">
        <v>29</v>
      </c>
      <c r="C36" s="16">
        <v>666.67</v>
      </c>
      <c r="D36" s="16">
        <v>0</v>
      </c>
      <c r="E36" s="16">
        <v>666.67</v>
      </c>
      <c r="F36" s="16">
        <v>0</v>
      </c>
      <c r="G36" s="16">
        <v>666.67</v>
      </c>
      <c r="H36" s="16">
        <v>0</v>
      </c>
      <c r="I36" s="16">
        <v>666.67</v>
      </c>
      <c r="J36" s="16">
        <v>0</v>
      </c>
      <c r="K36" s="16">
        <f t="shared" si="3"/>
        <v>2666.68</v>
      </c>
      <c r="L36" s="16">
        <f t="shared" si="3"/>
        <v>0</v>
      </c>
      <c r="M36" s="239"/>
      <c r="N36" s="239"/>
      <c r="O36" s="239"/>
      <c r="P36" s="239"/>
      <c r="Q36" s="239"/>
      <c r="R36" s="239"/>
      <c r="S36" s="239"/>
    </row>
    <row r="37" spans="1:19" x14ac:dyDescent="0.25">
      <c r="A37" s="292">
        <v>266</v>
      </c>
      <c r="B37" s="15" t="s">
        <v>30</v>
      </c>
      <c r="C37" s="16">
        <v>381939.32</v>
      </c>
      <c r="D37" s="16">
        <v>0</v>
      </c>
      <c r="E37" s="16">
        <v>381939.32</v>
      </c>
      <c r="F37" s="16">
        <v>0</v>
      </c>
      <c r="G37" s="16">
        <v>381939.32</v>
      </c>
      <c r="H37" s="16">
        <v>133.93</v>
      </c>
      <c r="I37" s="16">
        <v>381939.32</v>
      </c>
      <c r="J37" s="16">
        <v>194422.07</v>
      </c>
      <c r="K37" s="16">
        <f t="shared" si="3"/>
        <v>1527757.28</v>
      </c>
      <c r="L37" s="16">
        <f t="shared" si="3"/>
        <v>194556</v>
      </c>
      <c r="M37" s="239"/>
      <c r="N37" s="239"/>
      <c r="O37" s="239"/>
      <c r="P37" s="239"/>
      <c r="Q37" s="239"/>
      <c r="R37" s="239"/>
      <c r="S37" s="239"/>
    </row>
    <row r="38" spans="1:19" x14ac:dyDescent="0.25">
      <c r="A38" s="292">
        <v>267</v>
      </c>
      <c r="B38" s="15" t="s">
        <v>31</v>
      </c>
      <c r="C38" s="16">
        <v>750</v>
      </c>
      <c r="D38" s="16">
        <v>0</v>
      </c>
      <c r="E38" s="16">
        <v>750</v>
      </c>
      <c r="F38" s="16">
        <v>0</v>
      </c>
      <c r="G38" s="16">
        <v>750</v>
      </c>
      <c r="H38" s="16">
        <v>0</v>
      </c>
      <c r="I38" s="16">
        <v>750</v>
      </c>
      <c r="J38" s="16">
        <v>0</v>
      </c>
      <c r="K38" s="16">
        <f t="shared" si="3"/>
        <v>3000</v>
      </c>
      <c r="L38" s="16">
        <f t="shared" si="3"/>
        <v>0</v>
      </c>
      <c r="M38" s="239"/>
      <c r="N38" s="239"/>
      <c r="O38" s="239"/>
      <c r="P38" s="239"/>
      <c r="Q38" s="239"/>
      <c r="R38" s="239"/>
      <c r="S38" s="239"/>
    </row>
    <row r="39" spans="1:19" x14ac:dyDescent="0.25">
      <c r="A39" s="292">
        <v>268</v>
      </c>
      <c r="B39" s="15" t="s">
        <v>32</v>
      </c>
      <c r="C39" s="16">
        <v>11811.29</v>
      </c>
      <c r="D39" s="16">
        <v>0</v>
      </c>
      <c r="E39" s="16">
        <v>11811.29</v>
      </c>
      <c r="F39" s="16">
        <v>0</v>
      </c>
      <c r="G39" s="16">
        <v>11811.29</v>
      </c>
      <c r="H39" s="16">
        <v>0</v>
      </c>
      <c r="I39" s="16">
        <v>11811.29</v>
      </c>
      <c r="J39" s="16">
        <v>0</v>
      </c>
      <c r="K39" s="16">
        <f t="shared" si="3"/>
        <v>47245.16</v>
      </c>
      <c r="L39" s="16">
        <f t="shared" si="3"/>
        <v>0</v>
      </c>
      <c r="M39" s="239"/>
      <c r="N39" s="239"/>
      <c r="O39" s="239"/>
      <c r="P39" s="239"/>
      <c r="Q39" s="239"/>
      <c r="R39" s="239"/>
      <c r="S39" s="239"/>
    </row>
    <row r="40" spans="1:19" x14ac:dyDescent="0.25">
      <c r="A40" s="292">
        <v>269</v>
      </c>
      <c r="B40" s="15" t="s">
        <v>33</v>
      </c>
      <c r="C40" s="16">
        <v>833.33</v>
      </c>
      <c r="D40" s="16">
        <v>0</v>
      </c>
      <c r="E40" s="16">
        <v>833.33</v>
      </c>
      <c r="F40" s="16">
        <v>0</v>
      </c>
      <c r="G40" s="16">
        <v>833.33</v>
      </c>
      <c r="H40" s="16">
        <v>0</v>
      </c>
      <c r="I40" s="16">
        <v>833.33</v>
      </c>
      <c r="J40" s="16">
        <v>0</v>
      </c>
      <c r="K40" s="16">
        <f t="shared" si="3"/>
        <v>3333.32</v>
      </c>
      <c r="L40" s="16">
        <f t="shared" si="3"/>
        <v>0</v>
      </c>
      <c r="M40" s="239"/>
      <c r="N40" s="239"/>
      <c r="O40" s="239"/>
      <c r="P40" s="239"/>
      <c r="Q40" s="239"/>
      <c r="R40" s="239"/>
      <c r="S40" s="239"/>
    </row>
    <row r="41" spans="1:19" x14ac:dyDescent="0.25">
      <c r="A41" s="292">
        <v>289</v>
      </c>
      <c r="B41" s="15" t="s">
        <v>34</v>
      </c>
      <c r="C41" s="16">
        <v>574.88</v>
      </c>
      <c r="D41" s="16">
        <v>0</v>
      </c>
      <c r="E41" s="16">
        <v>574.88</v>
      </c>
      <c r="F41" s="16">
        <v>0</v>
      </c>
      <c r="G41" s="16">
        <v>574.88</v>
      </c>
      <c r="H41" s="16">
        <v>0</v>
      </c>
      <c r="I41" s="16">
        <v>574.88</v>
      </c>
      <c r="J41" s="16">
        <v>0</v>
      </c>
      <c r="K41" s="16">
        <f t="shared" si="3"/>
        <v>2299.52</v>
      </c>
      <c r="L41" s="16">
        <f t="shared" si="3"/>
        <v>0</v>
      </c>
      <c r="M41" s="239"/>
      <c r="N41" s="239"/>
      <c r="O41" s="239"/>
      <c r="P41" s="239"/>
      <c r="Q41" s="239"/>
      <c r="R41" s="239"/>
      <c r="S41" s="239"/>
    </row>
    <row r="42" spans="1:19" x14ac:dyDescent="0.25">
      <c r="A42" s="292">
        <v>292</v>
      </c>
      <c r="B42" s="15" t="s">
        <v>35</v>
      </c>
      <c r="C42" s="16">
        <v>7014.93</v>
      </c>
      <c r="D42" s="16">
        <v>0</v>
      </c>
      <c r="E42" s="16">
        <v>7014.93</v>
      </c>
      <c r="F42" s="16">
        <v>0</v>
      </c>
      <c r="G42" s="16">
        <v>7014.93</v>
      </c>
      <c r="H42" s="16">
        <v>0</v>
      </c>
      <c r="I42" s="16">
        <v>7014.93</v>
      </c>
      <c r="J42" s="16">
        <v>0</v>
      </c>
      <c r="K42" s="16">
        <f t="shared" si="3"/>
        <v>28059.72</v>
      </c>
      <c r="L42" s="16">
        <f t="shared" si="3"/>
        <v>0</v>
      </c>
      <c r="M42" s="239"/>
      <c r="N42" s="239"/>
      <c r="O42" s="239"/>
      <c r="P42" s="239"/>
      <c r="Q42" s="239"/>
      <c r="R42" s="239"/>
      <c r="S42" s="239"/>
    </row>
    <row r="43" spans="1:19" x14ac:dyDescent="0.25">
      <c r="A43" s="292">
        <v>295</v>
      </c>
      <c r="B43" s="15" t="s">
        <v>36</v>
      </c>
      <c r="C43" s="16">
        <v>1548540.06</v>
      </c>
      <c r="D43" s="16">
        <v>0</v>
      </c>
      <c r="E43" s="16">
        <v>1548540.06</v>
      </c>
      <c r="F43" s="16">
        <v>0</v>
      </c>
      <c r="G43" s="16">
        <v>1548540.06</v>
      </c>
      <c r="H43" s="16">
        <v>0</v>
      </c>
      <c r="I43" s="16">
        <v>1548540.06</v>
      </c>
      <c r="J43" s="16">
        <v>108377</v>
      </c>
      <c r="K43" s="16">
        <f t="shared" si="3"/>
        <v>6194160.2400000002</v>
      </c>
      <c r="L43" s="16">
        <f t="shared" si="3"/>
        <v>108377</v>
      </c>
      <c r="M43" s="239"/>
      <c r="N43" s="239"/>
      <c r="O43" s="239"/>
      <c r="P43" s="239"/>
      <c r="Q43" s="239"/>
      <c r="R43" s="239"/>
      <c r="S43" s="239"/>
    </row>
    <row r="44" spans="1:19" x14ac:dyDescent="0.25">
      <c r="A44" s="292">
        <v>297</v>
      </c>
      <c r="B44" s="15" t="s">
        <v>37</v>
      </c>
      <c r="C44" s="16">
        <v>1591.07</v>
      </c>
      <c r="D44" s="16">
        <v>0</v>
      </c>
      <c r="E44" s="16">
        <v>1591.07</v>
      </c>
      <c r="F44" s="16">
        <v>0</v>
      </c>
      <c r="G44" s="16">
        <v>1591.07</v>
      </c>
      <c r="H44" s="16">
        <v>0</v>
      </c>
      <c r="I44" s="16">
        <v>1591.07</v>
      </c>
      <c r="J44" s="16">
        <v>0</v>
      </c>
      <c r="K44" s="16">
        <f t="shared" si="3"/>
        <v>6364.28</v>
      </c>
      <c r="L44" s="16">
        <f t="shared" si="3"/>
        <v>0</v>
      </c>
      <c r="M44" s="239"/>
      <c r="N44" s="239"/>
      <c r="O44" s="239"/>
      <c r="P44" s="239"/>
      <c r="Q44" s="239"/>
      <c r="R44" s="239"/>
      <c r="S44" s="239"/>
    </row>
    <row r="45" spans="1:19" x14ac:dyDescent="0.25">
      <c r="A45" s="292">
        <v>298</v>
      </c>
      <c r="B45" s="15" t="s">
        <v>38</v>
      </c>
      <c r="C45" s="16">
        <v>33758.15</v>
      </c>
      <c r="D45" s="16">
        <v>0</v>
      </c>
      <c r="E45" s="16">
        <v>33758.15</v>
      </c>
      <c r="F45" s="16">
        <v>0</v>
      </c>
      <c r="G45" s="16">
        <v>33758.15</v>
      </c>
      <c r="H45" s="16">
        <v>1000</v>
      </c>
      <c r="I45" s="16">
        <v>33758.15</v>
      </c>
      <c r="J45" s="16">
        <v>6342.86</v>
      </c>
      <c r="K45" s="16">
        <f t="shared" si="3"/>
        <v>135032.6</v>
      </c>
      <c r="L45" s="16">
        <f t="shared" si="3"/>
        <v>7342.86</v>
      </c>
      <c r="M45" s="239"/>
      <c r="N45" s="239"/>
      <c r="O45" s="239"/>
      <c r="P45" s="239"/>
      <c r="Q45" s="239"/>
      <c r="R45" s="239"/>
      <c r="S45" s="239"/>
    </row>
    <row r="46" spans="1:19" ht="15.75" thickBot="1" x14ac:dyDescent="0.3">
      <c r="A46" s="294">
        <v>299</v>
      </c>
      <c r="B46" s="149" t="s">
        <v>39</v>
      </c>
      <c r="C46" s="16">
        <v>19041.830000000002</v>
      </c>
      <c r="D46" s="150">
        <v>0</v>
      </c>
      <c r="E46" s="16">
        <v>19041.830000000002</v>
      </c>
      <c r="F46" s="150">
        <v>0</v>
      </c>
      <c r="G46" s="16">
        <v>19041.830000000002</v>
      </c>
      <c r="H46" s="150">
        <v>0</v>
      </c>
      <c r="I46" s="16">
        <v>19041.830000000002</v>
      </c>
      <c r="J46" s="150">
        <v>0</v>
      </c>
      <c r="K46" s="150">
        <f t="shared" si="3"/>
        <v>76167.320000000007</v>
      </c>
      <c r="L46" s="150">
        <f t="shared" si="3"/>
        <v>0</v>
      </c>
      <c r="M46" s="239"/>
      <c r="N46" s="239"/>
      <c r="O46" s="239"/>
      <c r="P46" s="239"/>
      <c r="Q46" s="239"/>
      <c r="R46" s="239"/>
      <c r="S46" s="239"/>
    </row>
    <row r="47" spans="1:19" ht="16.5" thickBot="1" x14ac:dyDescent="0.35">
      <c r="A47" s="154"/>
      <c r="B47" s="151" t="s">
        <v>40</v>
      </c>
      <c r="C47" s="152">
        <f t="shared" ref="C47:L47" si="4">SUM(C33:C46)</f>
        <v>2160075.12</v>
      </c>
      <c r="D47" s="152">
        <f t="shared" si="4"/>
        <v>0</v>
      </c>
      <c r="E47" s="152">
        <f t="shared" si="4"/>
        <v>2160075.12</v>
      </c>
      <c r="F47" s="152">
        <f t="shared" si="4"/>
        <v>0</v>
      </c>
      <c r="G47" s="152">
        <f t="shared" si="4"/>
        <v>2160075.12</v>
      </c>
      <c r="H47" s="152">
        <f t="shared" si="4"/>
        <v>14210.93</v>
      </c>
      <c r="I47" s="152">
        <f t="shared" si="4"/>
        <v>2160075.12</v>
      </c>
      <c r="J47" s="152">
        <f t="shared" si="4"/>
        <v>461310.25</v>
      </c>
      <c r="K47" s="152">
        <f t="shared" si="4"/>
        <v>8640300.4800000004</v>
      </c>
      <c r="L47" s="153">
        <f t="shared" si="4"/>
        <v>475521.18</v>
      </c>
      <c r="M47" s="239"/>
      <c r="N47" s="239"/>
      <c r="O47" s="239"/>
      <c r="P47" s="239"/>
      <c r="Q47" s="239"/>
      <c r="R47" s="239"/>
      <c r="S47" s="239"/>
    </row>
    <row r="48" spans="1:19" ht="16.5" hidden="1" thickBot="1" x14ac:dyDescent="0.35">
      <c r="A48" s="36"/>
      <c r="B48" s="155" t="s">
        <v>41</v>
      </c>
      <c r="C48" s="34"/>
      <c r="D48" s="34"/>
      <c r="E48" s="34"/>
      <c r="F48" s="34"/>
      <c r="G48" s="34"/>
      <c r="H48" s="34"/>
      <c r="I48" s="34"/>
      <c r="J48" s="34"/>
      <c r="K48" s="34"/>
      <c r="L48" s="35"/>
    </row>
    <row r="49" spans="1:12" hidden="1" x14ac:dyDescent="0.25">
      <c r="A49" s="22"/>
      <c r="B49" s="24" t="s">
        <v>42</v>
      </c>
      <c r="C49" s="16">
        <v>0</v>
      </c>
      <c r="D49" s="16">
        <v>0</v>
      </c>
      <c r="E49" s="16">
        <v>0</v>
      </c>
      <c r="F49" s="16">
        <v>0</v>
      </c>
      <c r="G49" s="16"/>
      <c r="H49" s="16">
        <v>0</v>
      </c>
      <c r="I49" s="16"/>
      <c r="J49" s="16"/>
      <c r="K49" s="16">
        <f>+C49+E49+G49+I49</f>
        <v>0</v>
      </c>
      <c r="L49" s="16">
        <f>+D49+F49+H49+J49</f>
        <v>0</v>
      </c>
    </row>
    <row r="50" spans="1:12" hidden="1" x14ac:dyDescent="0.25">
      <c r="A50" s="22"/>
      <c r="B50" s="24" t="s">
        <v>43</v>
      </c>
      <c r="C50" s="16">
        <v>0</v>
      </c>
      <c r="D50" s="16">
        <v>0</v>
      </c>
      <c r="E50" s="16">
        <v>0</v>
      </c>
      <c r="F50" s="16">
        <v>0</v>
      </c>
      <c r="G50" s="16"/>
      <c r="H50" s="16">
        <v>0</v>
      </c>
      <c r="I50" s="16">
        <v>0</v>
      </c>
      <c r="J50" s="16"/>
      <c r="K50" s="16">
        <f>+C50+E50+G50+I50</f>
        <v>0</v>
      </c>
      <c r="L50" s="16">
        <f>+D50+F50+H50+J50</f>
        <v>0</v>
      </c>
    </row>
    <row r="51" spans="1:12" ht="15.75" hidden="1" x14ac:dyDescent="0.3">
      <c r="A51" s="22"/>
      <c r="B51" s="25" t="s">
        <v>44</v>
      </c>
      <c r="C51" s="26">
        <f>SUM(C49:C50)</f>
        <v>0</v>
      </c>
      <c r="D51" s="26">
        <f>SUM(D49:D50)</f>
        <v>0</v>
      </c>
      <c r="E51" s="26">
        <f t="shared" ref="E51:J51" si="5">SUM(E49:E50)</f>
        <v>0</v>
      </c>
      <c r="F51" s="26">
        <f t="shared" si="5"/>
        <v>0</v>
      </c>
      <c r="G51" s="26">
        <f t="shared" si="5"/>
        <v>0</v>
      </c>
      <c r="H51" s="26">
        <f t="shared" si="5"/>
        <v>0</v>
      </c>
      <c r="I51" s="26">
        <f t="shared" si="5"/>
        <v>0</v>
      </c>
      <c r="J51" s="26">
        <f t="shared" si="5"/>
        <v>0</v>
      </c>
      <c r="K51" s="26">
        <f>SUM(K49:K50)</f>
        <v>0</v>
      </c>
      <c r="L51" s="26">
        <f>SUM(L49:L50)</f>
        <v>0</v>
      </c>
    </row>
    <row r="52" spans="1:12" x14ac:dyDescent="0.25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</row>
    <row r="53" spans="1:12" x14ac:dyDescent="0.25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</row>
    <row r="54" spans="1:12" x14ac:dyDescent="0.25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</row>
    <row r="55" spans="1:12" x14ac:dyDescent="0.25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</row>
    <row r="56" spans="1:12" x14ac:dyDescent="0.25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</row>
    <row r="57" spans="1:12" x14ac:dyDescent="0.25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</row>
    <row r="58" spans="1:12" x14ac:dyDescent="0.25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</row>
    <row r="59" spans="1:12" x14ac:dyDescent="0.25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</row>
    <row r="60" spans="1:12" x14ac:dyDescent="0.25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</row>
    <row r="61" spans="1:12" x14ac:dyDescent="0.25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</row>
    <row r="62" spans="1:12" x14ac:dyDescent="0.25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</row>
    <row r="63" spans="1:12" x14ac:dyDescent="0.25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</row>
    <row r="64" spans="1:12" x14ac:dyDescent="0.25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</row>
    <row r="65" spans="1:14" x14ac:dyDescent="0.25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</row>
    <row r="66" spans="1:14" ht="16.5" thickBot="1" x14ac:dyDescent="0.3">
      <c r="A66" s="378" t="s">
        <v>168</v>
      </c>
      <c r="B66" s="378"/>
      <c r="C66" s="378"/>
      <c r="D66" s="378"/>
      <c r="E66" s="378"/>
      <c r="F66" s="378"/>
      <c r="G66" s="378"/>
      <c r="H66" s="378"/>
      <c r="I66" s="378"/>
      <c r="J66" s="378"/>
      <c r="K66" s="378"/>
      <c r="L66" s="378"/>
    </row>
    <row r="67" spans="1:14" ht="16.5" customHeight="1" thickBot="1" x14ac:dyDescent="0.35">
      <c r="A67" s="28" t="s">
        <v>5</v>
      </c>
      <c r="B67" s="29" t="s">
        <v>6</v>
      </c>
      <c r="C67" s="350" t="s">
        <v>45</v>
      </c>
      <c r="D67" s="364"/>
      <c r="E67" s="350" t="s">
        <v>46</v>
      </c>
      <c r="F67" s="365"/>
      <c r="G67" s="350" t="s">
        <v>47</v>
      </c>
      <c r="H67" s="364"/>
      <c r="I67" s="350" t="s">
        <v>48</v>
      </c>
      <c r="J67" s="364"/>
      <c r="K67" s="366" t="s">
        <v>11</v>
      </c>
      <c r="L67" s="367"/>
      <c r="M67" s="350" t="s">
        <v>169</v>
      </c>
      <c r="N67" s="351"/>
    </row>
    <row r="68" spans="1:14" ht="15.75" x14ac:dyDescent="0.3">
      <c r="A68" s="30"/>
      <c r="B68" s="183"/>
      <c r="C68" s="184" t="s">
        <v>12</v>
      </c>
      <c r="D68" s="184" t="s">
        <v>13</v>
      </c>
      <c r="E68" s="184" t="s">
        <v>12</v>
      </c>
      <c r="F68" s="184" t="s">
        <v>13</v>
      </c>
      <c r="G68" s="184" t="s">
        <v>12</v>
      </c>
      <c r="H68" s="184" t="s">
        <v>13</v>
      </c>
      <c r="I68" s="184" t="s">
        <v>12</v>
      </c>
      <c r="J68" s="184" t="s">
        <v>13</v>
      </c>
      <c r="K68" s="184" t="s">
        <v>12</v>
      </c>
      <c r="L68" s="185" t="s">
        <v>13</v>
      </c>
      <c r="M68" s="157" t="s">
        <v>12</v>
      </c>
      <c r="N68" s="157" t="s">
        <v>13</v>
      </c>
    </row>
    <row r="69" spans="1:14" ht="15.75" x14ac:dyDescent="0.3">
      <c r="A69" s="290" t="s">
        <v>141</v>
      </c>
      <c r="B69" s="10" t="s">
        <v>14</v>
      </c>
      <c r="C69" s="8">
        <v>2414811.34</v>
      </c>
      <c r="D69" s="13">
        <v>2417711.13</v>
      </c>
      <c r="E69" s="8">
        <v>2414811.34</v>
      </c>
      <c r="F69" s="13">
        <v>2408593.04</v>
      </c>
      <c r="G69" s="8">
        <v>2414811.34</v>
      </c>
      <c r="H69" s="13">
        <v>2416876.5499999998</v>
      </c>
      <c r="I69" s="8">
        <v>2414811.33</v>
      </c>
      <c r="J69" s="13">
        <v>2426363.11</v>
      </c>
      <c r="K69" s="13">
        <f>+C69+E69+G69+I69</f>
        <v>9659245.3499999996</v>
      </c>
      <c r="L69" s="13">
        <f>+D69+F69+H69+J69</f>
        <v>9669543.8300000001</v>
      </c>
      <c r="M69" s="13">
        <f>+K69+K17</f>
        <v>19318490.699999999</v>
      </c>
      <c r="N69" s="13">
        <f>+L69+L17</f>
        <v>19261140.739999998</v>
      </c>
    </row>
    <row r="70" spans="1:14" ht="15.75" x14ac:dyDescent="0.3">
      <c r="A70" s="291"/>
      <c r="B70" s="10"/>
      <c r="C70" s="9"/>
      <c r="D70" s="9"/>
      <c r="E70" s="9"/>
      <c r="F70" s="12"/>
      <c r="G70" s="12"/>
      <c r="H70" s="12"/>
      <c r="I70" s="12"/>
      <c r="J70" s="12"/>
      <c r="K70" s="11"/>
      <c r="L70" s="11"/>
      <c r="M70" s="51"/>
      <c r="N70" s="51"/>
    </row>
    <row r="71" spans="1:14" ht="15.75" x14ac:dyDescent="0.3">
      <c r="A71" s="291"/>
      <c r="B71" s="10" t="s">
        <v>15</v>
      </c>
      <c r="C71" s="13">
        <f>+C83+C99</f>
        <v>2771883.25</v>
      </c>
      <c r="D71" s="13">
        <f>+D83+D99+D103</f>
        <v>1295730.78</v>
      </c>
      <c r="E71" s="13">
        <f t="shared" ref="E71:J71" si="6">+E83+E99</f>
        <v>2771883.25</v>
      </c>
      <c r="F71" s="13">
        <f t="shared" si="6"/>
        <v>3338607.88</v>
      </c>
      <c r="G71" s="13">
        <f t="shared" si="6"/>
        <v>2771883.25</v>
      </c>
      <c r="H71" s="13">
        <f t="shared" si="6"/>
        <v>2433144.64</v>
      </c>
      <c r="I71" s="13">
        <f t="shared" si="6"/>
        <v>2771883.25</v>
      </c>
      <c r="J71" s="13">
        <f t="shared" si="6"/>
        <v>4481129.2799999993</v>
      </c>
      <c r="K71" s="13">
        <f>+C71+E71+G71+I71</f>
        <v>11087533</v>
      </c>
      <c r="L71" s="13">
        <f>+D71+F71+H71+J71</f>
        <v>11548612.58</v>
      </c>
      <c r="M71" s="33">
        <f t="shared" ref="M71:N82" si="7">+K71+K19</f>
        <v>21933730.850000001</v>
      </c>
      <c r="N71" s="33">
        <f t="shared" si="7"/>
        <v>12446628.84</v>
      </c>
    </row>
    <row r="72" spans="1:14" x14ac:dyDescent="0.25">
      <c r="A72" s="292">
        <v>111</v>
      </c>
      <c r="B72" s="15" t="s">
        <v>16</v>
      </c>
      <c r="C72" s="16">
        <v>77315.63</v>
      </c>
      <c r="D72" s="16">
        <v>86367.27</v>
      </c>
      <c r="E72" s="16">
        <v>77315.63</v>
      </c>
      <c r="F72" s="16">
        <v>94176.3</v>
      </c>
      <c r="G72" s="16">
        <v>77315.63</v>
      </c>
      <c r="H72" s="16">
        <v>86010.19</v>
      </c>
      <c r="I72" s="186">
        <v>77315.63</v>
      </c>
      <c r="J72" s="16">
        <v>87596.5</v>
      </c>
      <c r="K72" s="16">
        <f>+C72+E72+G72+I72</f>
        <v>309262.52</v>
      </c>
      <c r="L72" s="16">
        <f>+D72+F72+H72+J72</f>
        <v>354150.26</v>
      </c>
      <c r="M72" s="16">
        <f t="shared" si="7"/>
        <v>541209.41</v>
      </c>
      <c r="N72" s="16">
        <f t="shared" si="7"/>
        <v>504350.31</v>
      </c>
    </row>
    <row r="73" spans="1:14" x14ac:dyDescent="0.25">
      <c r="A73" s="292">
        <v>113</v>
      </c>
      <c r="B73" s="15" t="s">
        <v>17</v>
      </c>
      <c r="C73" s="16">
        <v>10564.58</v>
      </c>
      <c r="D73" s="16">
        <v>11246.38</v>
      </c>
      <c r="E73" s="16">
        <v>10564.58</v>
      </c>
      <c r="F73" s="16">
        <v>11291.9</v>
      </c>
      <c r="G73" s="16">
        <v>10564.58</v>
      </c>
      <c r="H73" s="16">
        <v>11339.74</v>
      </c>
      <c r="I73" s="186">
        <v>10564.58</v>
      </c>
      <c r="J73" s="16">
        <v>11320.21</v>
      </c>
      <c r="K73" s="16">
        <f t="shared" ref="K73:L82" si="8">+C73+E73+G73+I73</f>
        <v>42258.32</v>
      </c>
      <c r="L73" s="16">
        <f t="shared" si="8"/>
        <v>45198.229999999996</v>
      </c>
      <c r="M73" s="16">
        <f t="shared" si="7"/>
        <v>84516.64</v>
      </c>
      <c r="N73" s="16">
        <f t="shared" si="7"/>
        <v>75932.759999999995</v>
      </c>
    </row>
    <row r="74" spans="1:14" x14ac:dyDescent="0.25">
      <c r="A74" s="292">
        <v>122</v>
      </c>
      <c r="B74" s="15" t="s">
        <v>18</v>
      </c>
      <c r="C74" s="16">
        <v>6085.56</v>
      </c>
      <c r="D74" s="16">
        <v>0</v>
      </c>
      <c r="E74" s="16">
        <v>6085.56</v>
      </c>
      <c r="F74" s="16">
        <v>16633.47</v>
      </c>
      <c r="G74" s="16">
        <v>6085.56</v>
      </c>
      <c r="H74" s="16">
        <v>23433.02</v>
      </c>
      <c r="I74" s="186">
        <v>6085.56</v>
      </c>
      <c r="J74" s="16">
        <v>18680.5</v>
      </c>
      <c r="K74" s="16">
        <f t="shared" si="8"/>
        <v>24342.240000000002</v>
      </c>
      <c r="L74" s="16">
        <f t="shared" si="8"/>
        <v>58746.990000000005</v>
      </c>
      <c r="M74" s="16">
        <f t="shared" si="7"/>
        <v>36513.360000000001</v>
      </c>
      <c r="N74" s="16">
        <f t="shared" si="7"/>
        <v>58746.990000000005</v>
      </c>
    </row>
    <row r="75" spans="1:14" x14ac:dyDescent="0.25">
      <c r="A75" s="292">
        <v>163</v>
      </c>
      <c r="B75" s="15" t="s">
        <v>19</v>
      </c>
      <c r="C75" s="16">
        <v>75924.2</v>
      </c>
      <c r="D75" s="16">
        <v>29608.97</v>
      </c>
      <c r="E75" s="16">
        <v>75924.2</v>
      </c>
      <c r="F75" s="16">
        <v>104241.03</v>
      </c>
      <c r="G75" s="16">
        <v>75924.2</v>
      </c>
      <c r="H75" s="16">
        <v>52753.17</v>
      </c>
      <c r="I75" s="186">
        <v>75924.2</v>
      </c>
      <c r="J75" s="16">
        <v>85711.51</v>
      </c>
      <c r="K75" s="16">
        <f t="shared" si="8"/>
        <v>303696.8</v>
      </c>
      <c r="L75" s="16">
        <f t="shared" si="8"/>
        <v>272314.68</v>
      </c>
      <c r="M75" s="16">
        <f t="shared" si="7"/>
        <v>455545.19999999995</v>
      </c>
      <c r="N75" s="16">
        <f t="shared" si="7"/>
        <v>272314.68</v>
      </c>
    </row>
    <row r="76" spans="1:14" ht="27" x14ac:dyDescent="0.25">
      <c r="A76" s="292">
        <v>168</v>
      </c>
      <c r="B76" s="187" t="s">
        <v>165</v>
      </c>
      <c r="C76" s="16">
        <v>0</v>
      </c>
      <c r="D76" s="16">
        <v>0</v>
      </c>
      <c r="E76" s="16">
        <v>0</v>
      </c>
      <c r="F76" s="16">
        <v>0</v>
      </c>
      <c r="G76" s="16">
        <v>0</v>
      </c>
      <c r="H76" s="16">
        <v>0</v>
      </c>
      <c r="I76" s="186">
        <v>0</v>
      </c>
      <c r="J76" s="16">
        <v>0</v>
      </c>
      <c r="K76" s="16">
        <f>+C76+E76+G76+I76</f>
        <v>0</v>
      </c>
      <c r="L76" s="16">
        <f>+D76+F76+H76+J76</f>
        <v>0</v>
      </c>
      <c r="M76" s="16">
        <f t="shared" si="7"/>
        <v>0</v>
      </c>
      <c r="N76" s="16">
        <f t="shared" si="7"/>
        <v>0</v>
      </c>
    </row>
    <row r="77" spans="1:14" x14ac:dyDescent="0.25">
      <c r="A77" s="292">
        <v>169</v>
      </c>
      <c r="B77" s="15" t="s">
        <v>166</v>
      </c>
      <c r="C77" s="16">
        <v>3526.67</v>
      </c>
      <c r="D77" s="16">
        <v>0</v>
      </c>
      <c r="E77" s="16">
        <v>3526.67</v>
      </c>
      <c r="F77" s="16">
        <v>4850</v>
      </c>
      <c r="G77" s="16">
        <v>3526.67</v>
      </c>
      <c r="H77" s="16">
        <v>8300</v>
      </c>
      <c r="I77" s="186">
        <v>3526.67</v>
      </c>
      <c r="J77" s="16">
        <v>0</v>
      </c>
      <c r="K77" s="16">
        <f t="shared" si="8"/>
        <v>14106.68</v>
      </c>
      <c r="L77" s="16">
        <f t="shared" si="8"/>
        <v>13150</v>
      </c>
      <c r="M77" s="16">
        <f t="shared" si="7"/>
        <v>28213.360000000001</v>
      </c>
      <c r="N77" s="16">
        <f t="shared" si="7"/>
        <v>13150</v>
      </c>
    </row>
    <row r="78" spans="1:14" x14ac:dyDescent="0.25">
      <c r="A78" s="292">
        <v>171</v>
      </c>
      <c r="B78" s="15" t="s">
        <v>167</v>
      </c>
      <c r="C78" s="16">
        <v>3638.33</v>
      </c>
      <c r="D78" s="16">
        <v>1200</v>
      </c>
      <c r="E78" s="16">
        <v>3638.33</v>
      </c>
      <c r="F78" s="16">
        <v>2400</v>
      </c>
      <c r="G78" s="16">
        <v>3638.33</v>
      </c>
      <c r="H78" s="16">
        <v>7400</v>
      </c>
      <c r="I78" s="186">
        <v>3638.33</v>
      </c>
      <c r="J78" s="16">
        <v>1200</v>
      </c>
      <c r="K78" s="16">
        <f t="shared" si="8"/>
        <v>14553.32</v>
      </c>
      <c r="L78" s="16">
        <f t="shared" si="8"/>
        <v>12200</v>
      </c>
      <c r="M78" s="16">
        <f t="shared" si="7"/>
        <v>29106.639999999999</v>
      </c>
      <c r="N78" s="16">
        <f t="shared" si="7"/>
        <v>12200</v>
      </c>
    </row>
    <row r="79" spans="1:14" x14ac:dyDescent="0.25">
      <c r="A79" s="292">
        <v>174</v>
      </c>
      <c r="B79" s="15" t="s">
        <v>20</v>
      </c>
      <c r="C79" s="16">
        <v>7356.33</v>
      </c>
      <c r="D79" s="16">
        <v>3180</v>
      </c>
      <c r="E79" s="16">
        <v>7356.33</v>
      </c>
      <c r="F79" s="16">
        <v>13545</v>
      </c>
      <c r="G79" s="16">
        <v>7356.33</v>
      </c>
      <c r="H79" s="16">
        <v>4530</v>
      </c>
      <c r="I79" s="186">
        <v>7356.33</v>
      </c>
      <c r="J79" s="16">
        <v>3180</v>
      </c>
      <c r="K79" s="16">
        <f t="shared" si="8"/>
        <v>29425.32</v>
      </c>
      <c r="L79" s="16">
        <f t="shared" si="8"/>
        <v>24435</v>
      </c>
      <c r="M79" s="16">
        <f t="shared" si="7"/>
        <v>58850.64</v>
      </c>
      <c r="N79" s="16">
        <f t="shared" si="7"/>
        <v>30795</v>
      </c>
    </row>
    <row r="80" spans="1:14" x14ac:dyDescent="0.25">
      <c r="A80" s="292">
        <v>182</v>
      </c>
      <c r="B80" s="15" t="s">
        <v>21</v>
      </c>
      <c r="C80" s="16">
        <v>317986.83</v>
      </c>
      <c r="D80" s="16">
        <v>287212.34000000003</v>
      </c>
      <c r="E80" s="16">
        <v>317986.83</v>
      </c>
      <c r="F80" s="16">
        <v>391667.16</v>
      </c>
      <c r="G80" s="16">
        <v>317986.83</v>
      </c>
      <c r="H80" s="16">
        <v>285438</v>
      </c>
      <c r="I80" s="186">
        <v>317986.83</v>
      </c>
      <c r="J80" s="16">
        <v>226561</v>
      </c>
      <c r="K80" s="16">
        <f t="shared" si="8"/>
        <v>1271947.32</v>
      </c>
      <c r="L80" s="16">
        <f t="shared" si="8"/>
        <v>1190878.5</v>
      </c>
      <c r="M80" s="16">
        <f t="shared" si="7"/>
        <v>2543894.64</v>
      </c>
      <c r="N80" s="16">
        <f t="shared" si="7"/>
        <v>1323628</v>
      </c>
    </row>
    <row r="81" spans="1:14" x14ac:dyDescent="0.25">
      <c r="A81" s="292">
        <v>197</v>
      </c>
      <c r="B81" s="15" t="s">
        <v>22</v>
      </c>
      <c r="C81" s="16">
        <v>42350</v>
      </c>
      <c r="D81" s="16">
        <v>84000</v>
      </c>
      <c r="E81" s="16">
        <v>42350</v>
      </c>
      <c r="F81" s="16">
        <v>42000</v>
      </c>
      <c r="G81" s="16">
        <v>42350</v>
      </c>
      <c r="H81" s="16">
        <v>42000</v>
      </c>
      <c r="I81" s="186">
        <v>42350</v>
      </c>
      <c r="J81" s="16">
        <v>42000</v>
      </c>
      <c r="K81" s="16">
        <f t="shared" si="8"/>
        <v>169400</v>
      </c>
      <c r="L81" s="16">
        <f t="shared" si="8"/>
        <v>210000</v>
      </c>
      <c r="M81" s="16">
        <f t="shared" si="7"/>
        <v>338800</v>
      </c>
      <c r="N81" s="16">
        <f t="shared" si="7"/>
        <v>294000</v>
      </c>
    </row>
    <row r="82" spans="1:14" ht="15.75" thickBot="1" x14ac:dyDescent="0.3">
      <c r="A82" s="294">
        <v>199</v>
      </c>
      <c r="B82" s="149" t="s">
        <v>23</v>
      </c>
      <c r="C82" s="150">
        <v>67060</v>
      </c>
      <c r="D82" s="150">
        <v>47611.05</v>
      </c>
      <c r="E82" s="150">
        <v>67060</v>
      </c>
      <c r="F82" s="150">
        <v>118481</v>
      </c>
      <c r="G82" s="150">
        <v>67060</v>
      </c>
      <c r="H82" s="150">
        <v>70039</v>
      </c>
      <c r="I82" s="186">
        <v>67060</v>
      </c>
      <c r="J82" s="150">
        <v>51262.3</v>
      </c>
      <c r="K82" s="150">
        <f t="shared" si="8"/>
        <v>268240</v>
      </c>
      <c r="L82" s="150">
        <f t="shared" si="8"/>
        <v>287393.34999999998</v>
      </c>
      <c r="M82" s="150">
        <f t="shared" si="7"/>
        <v>536480</v>
      </c>
      <c r="N82" s="150">
        <f t="shared" si="7"/>
        <v>305844.34999999998</v>
      </c>
    </row>
    <row r="83" spans="1:14" ht="16.5" thickBot="1" x14ac:dyDescent="0.35">
      <c r="A83" s="295"/>
      <c r="B83" s="151" t="s">
        <v>24</v>
      </c>
      <c r="C83" s="152">
        <f t="shared" ref="C83:N83" si="9">SUM(C72:C82)</f>
        <v>611808.13</v>
      </c>
      <c r="D83" s="152">
        <f t="shared" si="9"/>
        <v>550426.01</v>
      </c>
      <c r="E83" s="152">
        <f t="shared" si="9"/>
        <v>611808.13</v>
      </c>
      <c r="F83" s="152">
        <f t="shared" si="9"/>
        <v>799285.86</v>
      </c>
      <c r="G83" s="152">
        <f t="shared" si="9"/>
        <v>611808.13</v>
      </c>
      <c r="H83" s="152">
        <f t="shared" si="9"/>
        <v>591243.12</v>
      </c>
      <c r="I83" s="152">
        <f t="shared" si="9"/>
        <v>611808.13</v>
      </c>
      <c r="J83" s="152">
        <f t="shared" si="9"/>
        <v>527512.02</v>
      </c>
      <c r="K83" s="152">
        <f t="shared" si="9"/>
        <v>2447232.52</v>
      </c>
      <c r="L83" s="188">
        <f t="shared" si="9"/>
        <v>2468467.0100000002</v>
      </c>
      <c r="M83" s="188">
        <f t="shared" si="9"/>
        <v>4653129.8899999997</v>
      </c>
      <c r="N83" s="153">
        <f t="shared" si="9"/>
        <v>2890962.0900000003</v>
      </c>
    </row>
    <row r="84" spans="1:14" ht="15.75" x14ac:dyDescent="0.3">
      <c r="A84" s="296"/>
      <c r="B84" s="19" t="s">
        <v>25</v>
      </c>
      <c r="C84" s="20"/>
      <c r="D84" s="20"/>
      <c r="E84" s="20"/>
      <c r="F84" s="20"/>
      <c r="G84" s="20"/>
      <c r="H84" s="20"/>
      <c r="I84" s="20"/>
      <c r="J84" s="20"/>
      <c r="K84" s="20"/>
      <c r="L84" s="189"/>
      <c r="M84" s="190"/>
      <c r="N84" s="190"/>
    </row>
    <row r="85" spans="1:14" x14ac:dyDescent="0.25">
      <c r="A85" s="292">
        <v>211</v>
      </c>
      <c r="B85" s="15" t="s">
        <v>26</v>
      </c>
      <c r="C85" s="186">
        <v>58165.57</v>
      </c>
      <c r="D85" s="16">
        <v>60286</v>
      </c>
      <c r="E85" s="186">
        <v>58165.57</v>
      </c>
      <c r="F85" s="16">
        <v>48763.25</v>
      </c>
      <c r="G85" s="186">
        <v>58165.57</v>
      </c>
      <c r="H85" s="16">
        <v>61735.5</v>
      </c>
      <c r="I85" s="186">
        <v>58165.57</v>
      </c>
      <c r="J85" s="16">
        <v>36540</v>
      </c>
      <c r="K85" s="16">
        <f>+C85+E85+G85+I85</f>
        <v>232662.28</v>
      </c>
      <c r="L85" s="16">
        <f>+D85+F85+H85+J85</f>
        <v>207324.75</v>
      </c>
      <c r="M85" s="16">
        <f t="shared" ref="M85:N98" si="10">+K85+K33</f>
        <v>465324.56</v>
      </c>
      <c r="N85" s="16">
        <f t="shared" si="10"/>
        <v>310885</v>
      </c>
    </row>
    <row r="86" spans="1:14" x14ac:dyDescent="0.25">
      <c r="A86" s="292">
        <v>232</v>
      </c>
      <c r="B86" s="15" t="s">
        <v>27</v>
      </c>
      <c r="C86" s="186">
        <v>12500</v>
      </c>
      <c r="D86" s="16">
        <v>0</v>
      </c>
      <c r="E86" s="186">
        <v>12500</v>
      </c>
      <c r="F86" s="16">
        <v>0</v>
      </c>
      <c r="G86" s="186">
        <v>12500</v>
      </c>
      <c r="H86" s="16">
        <v>0</v>
      </c>
      <c r="I86" s="186">
        <v>12500</v>
      </c>
      <c r="J86" s="16">
        <v>0</v>
      </c>
      <c r="K86" s="16">
        <f t="shared" ref="K86:L98" si="11">+C86+E86+G86+I86</f>
        <v>50000</v>
      </c>
      <c r="L86" s="16">
        <f t="shared" si="11"/>
        <v>0</v>
      </c>
      <c r="M86" s="16">
        <f t="shared" si="10"/>
        <v>100000</v>
      </c>
      <c r="N86" s="16">
        <f t="shared" si="10"/>
        <v>0</v>
      </c>
    </row>
    <row r="87" spans="1:14" x14ac:dyDescent="0.25">
      <c r="A87" s="292">
        <v>261</v>
      </c>
      <c r="B87" s="15" t="s">
        <v>28</v>
      </c>
      <c r="C87" s="186">
        <v>82888.02</v>
      </c>
      <c r="D87" s="16">
        <v>70520.36</v>
      </c>
      <c r="E87" s="186">
        <v>82888.02</v>
      </c>
      <c r="F87" s="16">
        <v>113332.23</v>
      </c>
      <c r="G87" s="186">
        <v>82888.02</v>
      </c>
      <c r="H87" s="16">
        <v>76741.63</v>
      </c>
      <c r="I87" s="186">
        <v>82888.02</v>
      </c>
      <c r="J87" s="16">
        <v>58281.54</v>
      </c>
      <c r="K87" s="16">
        <f t="shared" si="11"/>
        <v>331552.08</v>
      </c>
      <c r="L87" s="16">
        <f t="shared" si="11"/>
        <v>318875.76</v>
      </c>
      <c r="M87" s="16">
        <f t="shared" si="10"/>
        <v>663104.16</v>
      </c>
      <c r="N87" s="16">
        <f t="shared" si="10"/>
        <v>380560.83</v>
      </c>
    </row>
    <row r="88" spans="1:14" x14ac:dyDescent="0.25">
      <c r="A88" s="292">
        <v>262</v>
      </c>
      <c r="B88" s="15" t="s">
        <v>29</v>
      </c>
      <c r="C88" s="186">
        <v>666.67</v>
      </c>
      <c r="D88" s="16">
        <v>0</v>
      </c>
      <c r="E88" s="186">
        <v>666.67</v>
      </c>
      <c r="F88" s="16">
        <v>0</v>
      </c>
      <c r="G88" s="186">
        <v>666.67</v>
      </c>
      <c r="H88" s="16">
        <v>0</v>
      </c>
      <c r="I88" s="186">
        <v>666.67</v>
      </c>
      <c r="J88" s="16">
        <v>0</v>
      </c>
      <c r="K88" s="16">
        <f t="shared" si="11"/>
        <v>2666.68</v>
      </c>
      <c r="L88" s="16">
        <f t="shared" si="11"/>
        <v>0</v>
      </c>
      <c r="M88" s="16">
        <f t="shared" si="10"/>
        <v>5333.36</v>
      </c>
      <c r="N88" s="16">
        <f t="shared" si="10"/>
        <v>0</v>
      </c>
    </row>
    <row r="89" spans="1:14" x14ac:dyDescent="0.25">
      <c r="A89" s="292">
        <v>266</v>
      </c>
      <c r="B89" s="15" t="s">
        <v>30</v>
      </c>
      <c r="C89" s="186">
        <v>381939.32</v>
      </c>
      <c r="D89" s="16">
        <v>319595.33</v>
      </c>
      <c r="E89" s="186">
        <v>381939.32</v>
      </c>
      <c r="F89" s="16">
        <v>554062.46</v>
      </c>
      <c r="G89" s="186">
        <v>381939.32</v>
      </c>
      <c r="H89" s="16">
        <v>554408.41</v>
      </c>
      <c r="I89" s="186">
        <v>381939.32</v>
      </c>
      <c r="J89" s="16">
        <v>487437.1</v>
      </c>
      <c r="K89" s="16">
        <f t="shared" si="11"/>
        <v>1527757.28</v>
      </c>
      <c r="L89" s="16">
        <f t="shared" si="11"/>
        <v>1915503.3000000003</v>
      </c>
      <c r="M89" s="16">
        <f t="shared" si="10"/>
        <v>3055514.56</v>
      </c>
      <c r="N89" s="16">
        <f t="shared" si="10"/>
        <v>2110059.3000000003</v>
      </c>
    </row>
    <row r="90" spans="1:14" x14ac:dyDescent="0.25">
      <c r="A90" s="292">
        <v>267</v>
      </c>
      <c r="B90" s="15" t="s">
        <v>31</v>
      </c>
      <c r="C90" s="186">
        <v>750</v>
      </c>
      <c r="D90" s="16">
        <v>0</v>
      </c>
      <c r="E90" s="186">
        <v>750</v>
      </c>
      <c r="F90" s="16">
        <v>0</v>
      </c>
      <c r="G90" s="186">
        <v>750</v>
      </c>
      <c r="H90" s="16">
        <v>1798.5</v>
      </c>
      <c r="I90" s="186">
        <v>750</v>
      </c>
      <c r="J90" s="16">
        <v>0</v>
      </c>
      <c r="K90" s="16">
        <f t="shared" si="11"/>
        <v>3000</v>
      </c>
      <c r="L90" s="16">
        <f t="shared" si="11"/>
        <v>1798.5</v>
      </c>
      <c r="M90" s="16">
        <f t="shared" si="10"/>
        <v>6000</v>
      </c>
      <c r="N90" s="16">
        <f t="shared" si="10"/>
        <v>1798.5</v>
      </c>
    </row>
    <row r="91" spans="1:14" x14ac:dyDescent="0.25">
      <c r="A91" s="292">
        <v>268</v>
      </c>
      <c r="B91" s="15" t="s">
        <v>32</v>
      </c>
      <c r="C91" s="186">
        <v>11811.29</v>
      </c>
      <c r="D91" s="16">
        <v>0</v>
      </c>
      <c r="E91" s="186">
        <v>11811.29</v>
      </c>
      <c r="F91" s="16">
        <v>47270.98</v>
      </c>
      <c r="G91" s="186">
        <v>11811.29</v>
      </c>
      <c r="H91" s="16">
        <v>21978</v>
      </c>
      <c r="I91" s="186">
        <v>11811.29</v>
      </c>
      <c r="J91" s="16">
        <v>7820</v>
      </c>
      <c r="K91" s="16">
        <f t="shared" si="11"/>
        <v>47245.16</v>
      </c>
      <c r="L91" s="16">
        <f t="shared" si="11"/>
        <v>77068.98000000001</v>
      </c>
      <c r="M91" s="16">
        <f t="shared" si="10"/>
        <v>94490.32</v>
      </c>
      <c r="N91" s="16">
        <f t="shared" si="10"/>
        <v>77068.98000000001</v>
      </c>
    </row>
    <row r="92" spans="1:14" x14ac:dyDescent="0.25">
      <c r="A92" s="292">
        <v>269</v>
      </c>
      <c r="B92" s="15" t="s">
        <v>33</v>
      </c>
      <c r="C92" s="186">
        <v>833.33</v>
      </c>
      <c r="D92" s="16">
        <v>0</v>
      </c>
      <c r="E92" s="186">
        <v>833.33</v>
      </c>
      <c r="F92" s="16">
        <v>0</v>
      </c>
      <c r="G92" s="186">
        <v>833.33</v>
      </c>
      <c r="H92" s="16">
        <v>0</v>
      </c>
      <c r="I92" s="186">
        <v>833.33</v>
      </c>
      <c r="J92" s="16">
        <v>0</v>
      </c>
      <c r="K92" s="16">
        <f t="shared" si="11"/>
        <v>3333.32</v>
      </c>
      <c r="L92" s="16">
        <f t="shared" si="11"/>
        <v>0</v>
      </c>
      <c r="M92" s="16">
        <f t="shared" si="10"/>
        <v>6666.64</v>
      </c>
      <c r="N92" s="16">
        <f t="shared" si="10"/>
        <v>0</v>
      </c>
    </row>
    <row r="93" spans="1:14" x14ac:dyDescent="0.25">
      <c r="A93" s="292">
        <v>289</v>
      </c>
      <c r="B93" s="15" t="s">
        <v>34</v>
      </c>
      <c r="C93" s="186">
        <v>574.88</v>
      </c>
      <c r="D93" s="16">
        <v>6592.5</v>
      </c>
      <c r="E93" s="186">
        <v>574.88</v>
      </c>
      <c r="F93" s="16">
        <v>0</v>
      </c>
      <c r="G93" s="186">
        <v>574.88</v>
      </c>
      <c r="H93" s="16">
        <v>0</v>
      </c>
      <c r="I93" s="186">
        <v>574.88</v>
      </c>
      <c r="J93" s="16">
        <v>0</v>
      </c>
      <c r="K93" s="16">
        <f t="shared" si="11"/>
        <v>2299.52</v>
      </c>
      <c r="L93" s="16">
        <f t="shared" si="11"/>
        <v>6592.5</v>
      </c>
      <c r="M93" s="16">
        <f t="shared" si="10"/>
        <v>4599.04</v>
      </c>
      <c r="N93" s="16">
        <f t="shared" si="10"/>
        <v>6592.5</v>
      </c>
    </row>
    <row r="94" spans="1:14" x14ac:dyDescent="0.25">
      <c r="A94" s="292">
        <v>292</v>
      </c>
      <c r="B94" s="15" t="s">
        <v>35</v>
      </c>
      <c r="C94" s="186">
        <v>7014.93</v>
      </c>
      <c r="D94" s="16">
        <v>5886</v>
      </c>
      <c r="E94" s="186">
        <v>7014.93</v>
      </c>
      <c r="F94" s="16">
        <v>69850.45</v>
      </c>
      <c r="G94" s="186">
        <v>7014.93</v>
      </c>
      <c r="H94" s="16">
        <v>7734.24</v>
      </c>
      <c r="I94" s="186">
        <v>7014.93</v>
      </c>
      <c r="J94" s="16">
        <v>0</v>
      </c>
      <c r="K94" s="16">
        <f t="shared" si="11"/>
        <v>28059.72</v>
      </c>
      <c r="L94" s="16">
        <f t="shared" si="11"/>
        <v>83470.69</v>
      </c>
      <c r="M94" s="16">
        <f t="shared" si="10"/>
        <v>56119.44</v>
      </c>
      <c r="N94" s="16">
        <f t="shared" si="10"/>
        <v>83470.69</v>
      </c>
    </row>
    <row r="95" spans="1:14" x14ac:dyDescent="0.25">
      <c r="A95" s="292">
        <v>295</v>
      </c>
      <c r="B95" s="15" t="s">
        <v>36</v>
      </c>
      <c r="C95" s="186">
        <v>1548540.06</v>
      </c>
      <c r="D95" s="16">
        <v>230759.8</v>
      </c>
      <c r="E95" s="186">
        <v>1548540.06</v>
      </c>
      <c r="F95" s="16">
        <v>1697231.04</v>
      </c>
      <c r="G95" s="186">
        <v>1548540.06</v>
      </c>
      <c r="H95" s="16">
        <v>1069438.94</v>
      </c>
      <c r="I95" s="186">
        <v>1548540.06</v>
      </c>
      <c r="J95" s="16">
        <v>3237195.44</v>
      </c>
      <c r="K95" s="16">
        <f t="shared" si="11"/>
        <v>6194160.2400000002</v>
      </c>
      <c r="L95" s="16">
        <f t="shared" si="11"/>
        <v>6234625.2200000007</v>
      </c>
      <c r="M95" s="16">
        <f t="shared" si="10"/>
        <v>12388320.48</v>
      </c>
      <c r="N95" s="16">
        <f t="shared" si="10"/>
        <v>6343002.2200000007</v>
      </c>
    </row>
    <row r="96" spans="1:14" x14ac:dyDescent="0.25">
      <c r="A96" s="292">
        <v>297</v>
      </c>
      <c r="B96" s="15" t="s">
        <v>37</v>
      </c>
      <c r="C96" s="186">
        <v>1591.07</v>
      </c>
      <c r="D96" s="16">
        <v>8599.25</v>
      </c>
      <c r="E96" s="186">
        <v>1591.07</v>
      </c>
      <c r="F96" s="16">
        <v>0</v>
      </c>
      <c r="G96" s="186">
        <v>1591.07</v>
      </c>
      <c r="H96" s="16">
        <v>9483.2999999999993</v>
      </c>
      <c r="I96" s="186">
        <v>1591.07</v>
      </c>
      <c r="J96" s="16">
        <v>0</v>
      </c>
      <c r="K96" s="16">
        <f t="shared" si="11"/>
        <v>6364.28</v>
      </c>
      <c r="L96" s="16">
        <f t="shared" si="11"/>
        <v>18082.55</v>
      </c>
      <c r="M96" s="16">
        <f t="shared" si="10"/>
        <v>12728.56</v>
      </c>
      <c r="N96" s="16">
        <f t="shared" si="10"/>
        <v>18082.55</v>
      </c>
    </row>
    <row r="97" spans="1:14" x14ac:dyDescent="0.25">
      <c r="A97" s="292">
        <v>298</v>
      </c>
      <c r="B97" s="15" t="s">
        <v>38</v>
      </c>
      <c r="C97" s="186">
        <v>33758.15</v>
      </c>
      <c r="D97" s="16">
        <v>28800.53</v>
      </c>
      <c r="E97" s="186">
        <v>33758.15</v>
      </c>
      <c r="F97" s="16">
        <v>8811.61</v>
      </c>
      <c r="G97" s="186">
        <v>33758.15</v>
      </c>
      <c r="H97" s="16">
        <v>29145</v>
      </c>
      <c r="I97" s="186">
        <v>33758.15</v>
      </c>
      <c r="J97" s="16">
        <v>101482.57</v>
      </c>
      <c r="K97" s="16">
        <f t="shared" si="11"/>
        <v>135032.6</v>
      </c>
      <c r="L97" s="16">
        <f t="shared" si="11"/>
        <v>168239.71000000002</v>
      </c>
      <c r="M97" s="16">
        <f t="shared" si="10"/>
        <v>270065.2</v>
      </c>
      <c r="N97" s="16">
        <f t="shared" si="10"/>
        <v>175582.57</v>
      </c>
    </row>
    <row r="98" spans="1:14" ht="15.75" thickBot="1" x14ac:dyDescent="0.3">
      <c r="A98" s="294">
        <v>299</v>
      </c>
      <c r="B98" s="149" t="s">
        <v>39</v>
      </c>
      <c r="C98" s="191">
        <v>19041.830000000002</v>
      </c>
      <c r="D98" s="150">
        <v>14265</v>
      </c>
      <c r="E98" s="191">
        <v>19041.830000000002</v>
      </c>
      <c r="F98" s="150">
        <v>0</v>
      </c>
      <c r="G98" s="191">
        <v>19041.830000000002</v>
      </c>
      <c r="H98" s="150">
        <v>9438</v>
      </c>
      <c r="I98" s="186">
        <v>19041.830000000002</v>
      </c>
      <c r="J98" s="150">
        <v>24860.61</v>
      </c>
      <c r="K98" s="150">
        <f t="shared" si="11"/>
        <v>76167.320000000007</v>
      </c>
      <c r="L98" s="150">
        <f t="shared" si="11"/>
        <v>48563.61</v>
      </c>
      <c r="M98" s="150">
        <f t="shared" si="10"/>
        <v>152334.64000000001</v>
      </c>
      <c r="N98" s="150">
        <f t="shared" si="10"/>
        <v>48563.61</v>
      </c>
    </row>
    <row r="99" spans="1:14" ht="16.5" thickBot="1" x14ac:dyDescent="0.35">
      <c r="A99" s="154"/>
      <c r="B99" s="151" t="s">
        <v>40</v>
      </c>
      <c r="C99" s="152">
        <f t="shared" ref="C99:N99" si="12">SUM(C85:C98)</f>
        <v>2160075.12</v>
      </c>
      <c r="D99" s="152">
        <f t="shared" si="12"/>
        <v>745304.77</v>
      </c>
      <c r="E99" s="152">
        <f t="shared" si="12"/>
        <v>2160075.12</v>
      </c>
      <c r="F99" s="152">
        <f t="shared" si="12"/>
        <v>2539322.02</v>
      </c>
      <c r="G99" s="152">
        <f t="shared" si="12"/>
        <v>2160075.12</v>
      </c>
      <c r="H99" s="152">
        <f t="shared" si="12"/>
        <v>1841901.52</v>
      </c>
      <c r="I99" s="152">
        <f t="shared" si="12"/>
        <v>2160075.12</v>
      </c>
      <c r="J99" s="152">
        <f t="shared" si="12"/>
        <v>3953617.26</v>
      </c>
      <c r="K99" s="152">
        <f t="shared" si="12"/>
        <v>8640300.4800000004</v>
      </c>
      <c r="L99" s="188">
        <f t="shared" si="12"/>
        <v>9080145.5700000022</v>
      </c>
      <c r="M99" s="188">
        <f t="shared" si="12"/>
        <v>17280600.960000001</v>
      </c>
      <c r="N99" s="153">
        <f t="shared" si="12"/>
        <v>9555666.7500000019</v>
      </c>
    </row>
    <row r="100" spans="1:14" ht="16.5" hidden="1" thickBot="1" x14ac:dyDescent="0.35">
      <c r="A100" s="156"/>
      <c r="B100" s="151" t="s">
        <v>41</v>
      </c>
      <c r="C100" s="23"/>
      <c r="D100" s="23"/>
      <c r="E100" s="23"/>
      <c r="F100" s="23"/>
      <c r="G100" s="23"/>
      <c r="H100" s="23"/>
      <c r="I100" s="23"/>
      <c r="J100" s="23"/>
      <c r="K100" s="23"/>
      <c r="L100" s="192"/>
      <c r="M100" s="193"/>
      <c r="N100" s="194"/>
    </row>
    <row r="101" spans="1:14" hidden="1" x14ac:dyDescent="0.25">
      <c r="A101" s="36"/>
      <c r="B101" s="24" t="s">
        <v>42</v>
      </c>
      <c r="C101" s="16"/>
      <c r="D101" s="16"/>
      <c r="E101" s="16"/>
      <c r="F101" s="16"/>
      <c r="G101" s="16"/>
      <c r="H101" s="22"/>
      <c r="I101" s="16"/>
      <c r="J101" s="16"/>
      <c r="K101" s="16">
        <f>+C101+E101+G101+I101</f>
        <v>0</v>
      </c>
      <c r="L101" s="195">
        <f>+D101+F101+H101+J101</f>
        <v>0</v>
      </c>
      <c r="M101" s="51"/>
      <c r="N101" s="51"/>
    </row>
    <row r="102" spans="1:14" hidden="1" x14ac:dyDescent="0.25">
      <c r="A102" s="22"/>
      <c r="B102" s="24" t="s">
        <v>43</v>
      </c>
      <c r="C102" s="16"/>
      <c r="D102" s="16"/>
      <c r="E102" s="16"/>
      <c r="F102" s="16"/>
      <c r="G102" s="16"/>
      <c r="H102" s="16"/>
      <c r="I102" s="16"/>
      <c r="J102" s="16"/>
      <c r="K102" s="16">
        <f>+C102+E102+G102+I102</f>
        <v>0</v>
      </c>
      <c r="L102" s="195">
        <f>+D102+F102+H102+J102</f>
        <v>0</v>
      </c>
      <c r="M102" s="51"/>
      <c r="N102" s="51"/>
    </row>
    <row r="103" spans="1:14" ht="15.75" hidden="1" x14ac:dyDescent="0.3">
      <c r="A103" s="22"/>
      <c r="B103" s="25" t="s">
        <v>44</v>
      </c>
      <c r="C103" s="26">
        <f t="shared" ref="C103:L103" si="13">SUM(C101:C102)</f>
        <v>0</v>
      </c>
      <c r="D103" s="26">
        <f t="shared" si="13"/>
        <v>0</v>
      </c>
      <c r="E103" s="26">
        <f t="shared" si="13"/>
        <v>0</v>
      </c>
      <c r="F103" s="26">
        <f t="shared" si="13"/>
        <v>0</v>
      </c>
      <c r="G103" s="26">
        <f t="shared" si="13"/>
        <v>0</v>
      </c>
      <c r="H103" s="26">
        <f t="shared" si="13"/>
        <v>0</v>
      </c>
      <c r="I103" s="26">
        <f t="shared" si="13"/>
        <v>0</v>
      </c>
      <c r="J103" s="26">
        <f t="shared" si="13"/>
        <v>0</v>
      </c>
      <c r="K103" s="26">
        <f t="shared" si="13"/>
        <v>0</v>
      </c>
      <c r="L103" s="196">
        <f t="shared" si="13"/>
        <v>0</v>
      </c>
      <c r="M103" s="51"/>
      <c r="N103" s="51"/>
    </row>
    <row r="104" spans="1:14" x14ac:dyDescent="0.25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</row>
    <row r="105" spans="1:14" x14ac:dyDescent="0.25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</row>
    <row r="106" spans="1:14" x14ac:dyDescent="0.25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</row>
    <row r="107" spans="1:14" x14ac:dyDescent="0.25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</row>
    <row r="108" spans="1:14" x14ac:dyDescent="0.25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</row>
    <row r="109" spans="1:14" x14ac:dyDescent="0.25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</row>
    <row r="110" spans="1:14" x14ac:dyDescent="0.25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</row>
    <row r="111" spans="1:14" x14ac:dyDescent="0.25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</row>
    <row r="112" spans="1:14" x14ac:dyDescent="0.25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</row>
    <row r="113" spans="1:12" x14ac:dyDescent="0.25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</row>
    <row r="114" spans="1:12" x14ac:dyDescent="0.25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</row>
    <row r="115" spans="1:12" x14ac:dyDescent="0.2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</row>
    <row r="116" spans="1:12" x14ac:dyDescent="0.25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</row>
    <row r="117" spans="1:12" x14ac:dyDescent="0.25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</row>
    <row r="118" spans="1:12" x14ac:dyDescent="0.25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</row>
    <row r="119" spans="1:12" x14ac:dyDescent="0.25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</row>
    <row r="120" spans="1:12" x14ac:dyDescent="0.25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</row>
    <row r="121" spans="1:12" x14ac:dyDescent="0.25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</row>
    <row r="122" spans="1:12" x14ac:dyDescent="0.25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</row>
    <row r="123" spans="1:12" x14ac:dyDescent="0.25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</row>
    <row r="124" spans="1:12" x14ac:dyDescent="0.25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</row>
    <row r="125" spans="1:12" x14ac:dyDescent="0.25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</row>
    <row r="126" spans="1:12" x14ac:dyDescent="0.25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</row>
    <row r="127" spans="1:12" x14ac:dyDescent="0.25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</row>
    <row r="128" spans="1:12" x14ac:dyDescent="0.25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</row>
    <row r="129" spans="1:14" x14ac:dyDescent="0.25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</row>
    <row r="130" spans="1:14" x14ac:dyDescent="0.25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</row>
    <row r="131" spans="1:14" ht="16.5" thickBot="1" x14ac:dyDescent="0.3">
      <c r="A131" s="356" t="s">
        <v>170</v>
      </c>
      <c r="B131" s="356"/>
      <c r="C131" s="356"/>
      <c r="D131" s="356"/>
      <c r="E131" s="356"/>
      <c r="F131" s="356"/>
      <c r="G131" s="356"/>
      <c r="H131" s="356"/>
      <c r="I131" s="356"/>
      <c r="J131" s="356"/>
      <c r="K131" s="356"/>
      <c r="L131" s="356"/>
    </row>
    <row r="132" spans="1:14" ht="16.5" thickBot="1" x14ac:dyDescent="0.35">
      <c r="A132" s="28" t="s">
        <v>5</v>
      </c>
      <c r="B132" s="29" t="s">
        <v>6</v>
      </c>
      <c r="C132" s="357" t="s">
        <v>51</v>
      </c>
      <c r="D132" s="358"/>
      <c r="E132" s="357" t="s">
        <v>52</v>
      </c>
      <c r="F132" s="359"/>
      <c r="G132" s="357" t="s">
        <v>53</v>
      </c>
      <c r="H132" s="358"/>
      <c r="I132" s="357" t="s">
        <v>54</v>
      </c>
      <c r="J132" s="358"/>
      <c r="K132" s="360" t="s">
        <v>11</v>
      </c>
      <c r="L132" s="361"/>
      <c r="M132" s="350" t="s">
        <v>169</v>
      </c>
      <c r="N132" s="351"/>
    </row>
    <row r="133" spans="1:14" ht="15.75" x14ac:dyDescent="0.3">
      <c r="A133" s="30"/>
      <c r="B133" s="10"/>
      <c r="C133" s="31" t="s">
        <v>12</v>
      </c>
      <c r="D133" s="31" t="s">
        <v>13</v>
      </c>
      <c r="E133" s="31" t="s">
        <v>12</v>
      </c>
      <c r="F133" s="31" t="s">
        <v>13</v>
      </c>
      <c r="G133" s="31" t="s">
        <v>12</v>
      </c>
      <c r="H133" s="31" t="s">
        <v>13</v>
      </c>
      <c r="I133" s="31" t="s">
        <v>12</v>
      </c>
      <c r="J133" s="31" t="s">
        <v>13</v>
      </c>
      <c r="K133" s="31" t="s">
        <v>12</v>
      </c>
      <c r="L133" s="31" t="s">
        <v>13</v>
      </c>
      <c r="M133" s="157" t="s">
        <v>12</v>
      </c>
      <c r="N133" s="157" t="s">
        <v>13</v>
      </c>
    </row>
    <row r="134" spans="1:14" ht="15.75" x14ac:dyDescent="0.3">
      <c r="A134" s="290" t="s">
        <v>141</v>
      </c>
      <c r="B134" s="10" t="s">
        <v>14</v>
      </c>
      <c r="C134" s="13">
        <v>2414811.33</v>
      </c>
      <c r="D134" s="13">
        <v>2400886.29</v>
      </c>
      <c r="E134" s="13">
        <v>2414811.33</v>
      </c>
      <c r="F134" s="13">
        <v>2409784.7000000002</v>
      </c>
      <c r="G134" s="13">
        <v>2414811.33</v>
      </c>
      <c r="H134" s="13">
        <v>2486510.27</v>
      </c>
      <c r="I134" s="13"/>
      <c r="J134" s="13"/>
      <c r="K134" s="13">
        <f>+C134+E134+G134+I134</f>
        <v>7244433.9900000002</v>
      </c>
      <c r="L134" s="13">
        <f>+D134+F134+H134+J134</f>
        <v>7297181.2599999998</v>
      </c>
      <c r="M134" s="297">
        <f>+K134+K69+K17</f>
        <v>26562924.689999998</v>
      </c>
      <c r="N134" s="298">
        <f>+L134+L69+L17</f>
        <v>26558322</v>
      </c>
    </row>
    <row r="135" spans="1:14" ht="15.75" x14ac:dyDescent="0.3">
      <c r="A135" s="291"/>
      <c r="B135" s="10"/>
      <c r="C135" s="12"/>
      <c r="D135" s="11"/>
      <c r="E135" s="12"/>
      <c r="F135" s="12"/>
      <c r="G135" s="12"/>
      <c r="H135" s="12"/>
      <c r="I135" s="12"/>
      <c r="J135" s="12"/>
      <c r="K135" s="11"/>
      <c r="L135" s="11"/>
      <c r="M135" s="299"/>
      <c r="N135" s="299"/>
    </row>
    <row r="136" spans="1:14" ht="15.75" x14ac:dyDescent="0.3">
      <c r="A136" s="291"/>
      <c r="B136" s="10" t="s">
        <v>15</v>
      </c>
      <c r="C136" s="13">
        <f t="shared" ref="C136:J136" si="14">+C148+C164</f>
        <v>2573947.4</v>
      </c>
      <c r="D136" s="13">
        <f t="shared" si="14"/>
        <v>2328043.8499999996</v>
      </c>
      <c r="E136" s="13">
        <f t="shared" si="14"/>
        <v>2497041.9500000002</v>
      </c>
      <c r="F136" s="13">
        <f t="shared" si="14"/>
        <v>3874897.3000000003</v>
      </c>
      <c r="G136" s="13">
        <f t="shared" si="14"/>
        <v>2678771.89</v>
      </c>
      <c r="H136" s="13">
        <f t="shared" si="14"/>
        <v>2968160.4299999997</v>
      </c>
      <c r="I136" s="13">
        <f t="shared" si="14"/>
        <v>0</v>
      </c>
      <c r="J136" s="13">
        <f t="shared" si="14"/>
        <v>0</v>
      </c>
      <c r="K136" s="13">
        <f>+C136+E136+G136+I136</f>
        <v>7749761.2400000002</v>
      </c>
      <c r="L136" s="13">
        <f>+D136+F136+H136+J136</f>
        <v>9171101.5800000001</v>
      </c>
      <c r="M136" s="297">
        <f t="shared" ref="M136:N147" si="15">+K136+K71+K19</f>
        <v>29683492.090000004</v>
      </c>
      <c r="N136" s="298">
        <f t="shared" si="15"/>
        <v>21617730.420000002</v>
      </c>
    </row>
    <row r="137" spans="1:14" x14ac:dyDescent="0.25">
      <c r="A137" s="292">
        <v>111</v>
      </c>
      <c r="B137" s="15" t="s">
        <v>16</v>
      </c>
      <c r="C137" s="186">
        <v>93171.61</v>
      </c>
      <c r="D137" s="16">
        <v>193484.29</v>
      </c>
      <c r="E137" s="186">
        <v>93171.61</v>
      </c>
      <c r="F137" s="16">
        <v>0</v>
      </c>
      <c r="G137" s="186">
        <v>124672.78</v>
      </c>
      <c r="H137" s="16">
        <v>99063.6</v>
      </c>
      <c r="I137" s="16"/>
      <c r="J137" s="16"/>
      <c r="K137" s="16">
        <f>+C137+E137+G137+I137</f>
        <v>311016</v>
      </c>
      <c r="L137" s="16">
        <f>+D137+F137+H137+J137</f>
        <v>292547.89</v>
      </c>
      <c r="M137" s="300">
        <f t="shared" si="15"/>
        <v>852225.41</v>
      </c>
      <c r="N137" s="301">
        <f t="shared" si="15"/>
        <v>796898.2</v>
      </c>
    </row>
    <row r="138" spans="1:14" x14ac:dyDescent="0.25">
      <c r="A138" s="292">
        <v>113</v>
      </c>
      <c r="B138" s="15" t="s">
        <v>17</v>
      </c>
      <c r="C138" s="186">
        <v>9831.16</v>
      </c>
      <c r="D138" s="16">
        <v>11339.3</v>
      </c>
      <c r="E138" s="186">
        <v>9831.16</v>
      </c>
      <c r="F138" s="16">
        <v>11488.1</v>
      </c>
      <c r="G138" s="186">
        <v>10245.6</v>
      </c>
      <c r="H138" s="16">
        <v>11436.96</v>
      </c>
      <c r="I138" s="16"/>
      <c r="J138" s="16"/>
      <c r="K138" s="16">
        <f t="shared" ref="K138:L147" si="16">+C138+E138+G138+I138</f>
        <v>29907.919999999998</v>
      </c>
      <c r="L138" s="16">
        <f t="shared" si="16"/>
        <v>34264.36</v>
      </c>
      <c r="M138" s="300">
        <f t="shared" si="15"/>
        <v>114424.56</v>
      </c>
      <c r="N138" s="301">
        <f t="shared" si="15"/>
        <v>110197.12</v>
      </c>
    </row>
    <row r="139" spans="1:14" x14ac:dyDescent="0.25">
      <c r="A139" s="292">
        <v>122</v>
      </c>
      <c r="B139" s="15" t="s">
        <v>18</v>
      </c>
      <c r="C139" s="186">
        <v>6085.56</v>
      </c>
      <c r="D139" s="16">
        <v>0</v>
      </c>
      <c r="E139" s="186">
        <v>6085.56</v>
      </c>
      <c r="F139" s="16">
        <v>0</v>
      </c>
      <c r="G139" s="186">
        <v>6027.76</v>
      </c>
      <c r="H139" s="16">
        <v>1993</v>
      </c>
      <c r="I139" s="16"/>
      <c r="J139" s="16"/>
      <c r="K139" s="16">
        <f t="shared" si="16"/>
        <v>18198.88</v>
      </c>
      <c r="L139" s="16">
        <f t="shared" si="16"/>
        <v>1993</v>
      </c>
      <c r="M139" s="300">
        <f t="shared" si="15"/>
        <v>54712.240000000005</v>
      </c>
      <c r="N139" s="301">
        <f t="shared" si="15"/>
        <v>60739.990000000005</v>
      </c>
    </row>
    <row r="140" spans="1:14" x14ac:dyDescent="0.25">
      <c r="A140" s="292">
        <v>163</v>
      </c>
      <c r="B140" s="15" t="s">
        <v>19</v>
      </c>
      <c r="C140" s="186">
        <v>75924.2</v>
      </c>
      <c r="D140" s="16">
        <v>77012</v>
      </c>
      <c r="E140" s="186">
        <v>75924.2</v>
      </c>
      <c r="F140" s="16">
        <v>8250</v>
      </c>
      <c r="G140" s="186">
        <v>75924.2</v>
      </c>
      <c r="H140" s="16">
        <v>0</v>
      </c>
      <c r="I140" s="16"/>
      <c r="J140" s="16"/>
      <c r="K140" s="16">
        <f t="shared" si="16"/>
        <v>227772.59999999998</v>
      </c>
      <c r="L140" s="16">
        <f t="shared" si="16"/>
        <v>85262</v>
      </c>
      <c r="M140" s="300">
        <f t="shared" si="15"/>
        <v>683317.79999999993</v>
      </c>
      <c r="N140" s="301">
        <f t="shared" si="15"/>
        <v>357576.68</v>
      </c>
    </row>
    <row r="141" spans="1:14" ht="27" x14ac:dyDescent="0.25">
      <c r="A141" s="292">
        <v>168</v>
      </c>
      <c r="B141" s="187" t="s">
        <v>165</v>
      </c>
      <c r="C141" s="186">
        <v>0</v>
      </c>
      <c r="D141" s="16">
        <v>0</v>
      </c>
      <c r="E141" s="186">
        <v>0</v>
      </c>
      <c r="F141" s="16">
        <v>0</v>
      </c>
      <c r="G141" s="186">
        <v>0</v>
      </c>
      <c r="H141" s="16">
        <v>0</v>
      </c>
      <c r="I141" s="16"/>
      <c r="J141" s="16"/>
      <c r="K141" s="16">
        <f>+C141+E141+G141+I141</f>
        <v>0</v>
      </c>
      <c r="L141" s="16">
        <f>+D141+F141+H141+J141</f>
        <v>0</v>
      </c>
      <c r="M141" s="300">
        <f t="shared" si="15"/>
        <v>0</v>
      </c>
      <c r="N141" s="301">
        <f t="shared" si="15"/>
        <v>0</v>
      </c>
    </row>
    <row r="142" spans="1:14" x14ac:dyDescent="0.25">
      <c r="A142" s="292">
        <v>169</v>
      </c>
      <c r="B142" s="15" t="s">
        <v>166</v>
      </c>
      <c r="C142" s="186">
        <v>3526.66</v>
      </c>
      <c r="D142" s="16">
        <v>0</v>
      </c>
      <c r="E142" s="186">
        <v>3526.66</v>
      </c>
      <c r="F142" s="16">
        <v>0</v>
      </c>
      <c r="G142" s="186">
        <v>3526.66</v>
      </c>
      <c r="H142" s="16">
        <v>0</v>
      </c>
      <c r="I142" s="16"/>
      <c r="J142" s="16"/>
      <c r="K142" s="16">
        <f t="shared" si="16"/>
        <v>10579.98</v>
      </c>
      <c r="L142" s="16">
        <f t="shared" si="16"/>
        <v>0</v>
      </c>
      <c r="M142" s="300">
        <f t="shared" si="15"/>
        <v>38793.339999999997</v>
      </c>
      <c r="N142" s="301">
        <f t="shared" si="15"/>
        <v>13150</v>
      </c>
    </row>
    <row r="143" spans="1:14" x14ac:dyDescent="0.25">
      <c r="A143" s="292">
        <v>171</v>
      </c>
      <c r="B143" s="15" t="s">
        <v>167</v>
      </c>
      <c r="C143" s="186">
        <v>3638.34</v>
      </c>
      <c r="D143" s="16">
        <v>9390</v>
      </c>
      <c r="E143" s="186">
        <v>3638.34</v>
      </c>
      <c r="F143" s="16">
        <v>1200</v>
      </c>
      <c r="G143" s="186">
        <v>3638.34</v>
      </c>
      <c r="H143" s="16">
        <v>1200</v>
      </c>
      <c r="I143" s="16"/>
      <c r="J143" s="16"/>
      <c r="K143" s="16">
        <f t="shared" si="16"/>
        <v>10915.02</v>
      </c>
      <c r="L143" s="16">
        <f t="shared" si="16"/>
        <v>11790</v>
      </c>
      <c r="M143" s="300">
        <f t="shared" si="15"/>
        <v>40021.660000000003</v>
      </c>
      <c r="N143" s="301">
        <f t="shared" si="15"/>
        <v>23990</v>
      </c>
    </row>
    <row r="144" spans="1:14" x14ac:dyDescent="0.25">
      <c r="A144" s="292">
        <v>174</v>
      </c>
      <c r="B144" s="15" t="s">
        <v>20</v>
      </c>
      <c r="C144" s="186">
        <v>7356.34</v>
      </c>
      <c r="D144" s="16">
        <v>4530</v>
      </c>
      <c r="E144" s="186">
        <v>7356.34</v>
      </c>
      <c r="F144" s="16">
        <v>23159.46</v>
      </c>
      <c r="G144" s="186">
        <v>7356.34</v>
      </c>
      <c r="H144" s="16">
        <v>5400.54</v>
      </c>
      <c r="I144" s="16"/>
      <c r="J144" s="16"/>
      <c r="K144" s="16">
        <f t="shared" si="16"/>
        <v>22069.02</v>
      </c>
      <c r="L144" s="16">
        <f t="shared" si="16"/>
        <v>33090</v>
      </c>
      <c r="M144" s="300">
        <f t="shared" si="15"/>
        <v>80919.66</v>
      </c>
      <c r="N144" s="301">
        <f t="shared" si="15"/>
        <v>63885</v>
      </c>
    </row>
    <row r="145" spans="1:14" x14ac:dyDescent="0.25">
      <c r="A145" s="292">
        <v>182</v>
      </c>
      <c r="B145" s="15" t="s">
        <v>21</v>
      </c>
      <c r="C145" s="186">
        <v>77031.34</v>
      </c>
      <c r="D145" s="16">
        <v>288204</v>
      </c>
      <c r="E145" s="186">
        <v>55078.02</v>
      </c>
      <c r="F145" s="16">
        <v>321557</v>
      </c>
      <c r="G145" s="186">
        <v>0</v>
      </c>
      <c r="H145" s="16">
        <v>221740</v>
      </c>
      <c r="I145" s="16"/>
      <c r="J145" s="16"/>
      <c r="K145" s="16">
        <f t="shared" si="16"/>
        <v>132109.35999999999</v>
      </c>
      <c r="L145" s="16">
        <f t="shared" si="16"/>
        <v>831501</v>
      </c>
      <c r="M145" s="300">
        <f t="shared" si="15"/>
        <v>2676004</v>
      </c>
      <c r="N145" s="301">
        <f t="shared" si="15"/>
        <v>2155129</v>
      </c>
    </row>
    <row r="146" spans="1:14" x14ac:dyDescent="0.25">
      <c r="A146" s="292">
        <v>197</v>
      </c>
      <c r="B146" s="15" t="s">
        <v>22</v>
      </c>
      <c r="C146" s="186">
        <v>41900</v>
      </c>
      <c r="D146" s="16">
        <v>42000</v>
      </c>
      <c r="E146" s="186">
        <v>41900</v>
      </c>
      <c r="F146" s="16">
        <v>42000</v>
      </c>
      <c r="G146" s="186">
        <v>40700</v>
      </c>
      <c r="H146" s="16">
        <v>42000</v>
      </c>
      <c r="I146" s="16"/>
      <c r="J146" s="16"/>
      <c r="K146" s="16">
        <f t="shared" si="16"/>
        <v>124500</v>
      </c>
      <c r="L146" s="16">
        <f t="shared" si="16"/>
        <v>126000</v>
      </c>
      <c r="M146" s="300">
        <f t="shared" si="15"/>
        <v>463300</v>
      </c>
      <c r="N146" s="301">
        <f t="shared" si="15"/>
        <v>420000</v>
      </c>
    </row>
    <row r="147" spans="1:14" ht="15.75" thickBot="1" x14ac:dyDescent="0.3">
      <c r="A147" s="294">
        <v>199</v>
      </c>
      <c r="B147" s="149" t="s">
        <v>23</v>
      </c>
      <c r="C147" s="186">
        <v>23237.15</v>
      </c>
      <c r="D147" s="150">
        <v>38345.65</v>
      </c>
      <c r="E147" s="186">
        <v>23237.15</v>
      </c>
      <c r="F147" s="150">
        <v>62459.25</v>
      </c>
      <c r="G147" s="186">
        <v>30237.15</v>
      </c>
      <c r="H147" s="150">
        <v>77987.649999999994</v>
      </c>
      <c r="I147" s="150"/>
      <c r="J147" s="150"/>
      <c r="K147" s="150">
        <f t="shared" si="16"/>
        <v>76711.450000000012</v>
      </c>
      <c r="L147" s="150">
        <f t="shared" si="16"/>
        <v>178792.55</v>
      </c>
      <c r="M147" s="300">
        <f t="shared" si="15"/>
        <v>613191.44999999995</v>
      </c>
      <c r="N147" s="301">
        <f t="shared" si="15"/>
        <v>484636.89999999997</v>
      </c>
    </row>
    <row r="148" spans="1:14" ht="16.5" thickBot="1" x14ac:dyDescent="0.35">
      <c r="A148" s="295"/>
      <c r="B148" s="151" t="s">
        <v>24</v>
      </c>
      <c r="C148" s="152">
        <f t="shared" ref="C148:L148" si="17">SUM(C137:C147)</f>
        <v>341702.36</v>
      </c>
      <c r="D148" s="152">
        <f t="shared" si="17"/>
        <v>664305.24</v>
      </c>
      <c r="E148" s="152">
        <f t="shared" si="17"/>
        <v>319749.04000000004</v>
      </c>
      <c r="F148" s="152">
        <f t="shared" si="17"/>
        <v>470113.81</v>
      </c>
      <c r="G148" s="152">
        <f t="shared" si="17"/>
        <v>302328.83000000007</v>
      </c>
      <c r="H148" s="152">
        <f t="shared" si="17"/>
        <v>460821.75</v>
      </c>
      <c r="I148" s="152">
        <f t="shared" si="17"/>
        <v>0</v>
      </c>
      <c r="J148" s="152">
        <f t="shared" si="17"/>
        <v>0</v>
      </c>
      <c r="K148" s="152">
        <f t="shared" si="17"/>
        <v>963780.23</v>
      </c>
      <c r="L148" s="188">
        <f t="shared" si="17"/>
        <v>1595240.8</v>
      </c>
      <c r="M148" s="302">
        <f>SUM(M137:M147)</f>
        <v>5616910.1200000001</v>
      </c>
      <c r="N148" s="303">
        <f>SUM(N137:N147)</f>
        <v>4486202.8900000006</v>
      </c>
    </row>
    <row r="149" spans="1:14" ht="15.75" x14ac:dyDescent="0.3">
      <c r="A149" s="296"/>
      <c r="B149" s="19" t="s">
        <v>25</v>
      </c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304"/>
      <c r="N149" s="304"/>
    </row>
    <row r="150" spans="1:14" x14ac:dyDescent="0.25">
      <c r="A150" s="292">
        <v>211</v>
      </c>
      <c r="B150" s="15" t="s">
        <v>26</v>
      </c>
      <c r="C150" s="186">
        <v>34048.26</v>
      </c>
      <c r="D150" s="16">
        <v>52483.75</v>
      </c>
      <c r="E150" s="186">
        <v>34048.26</v>
      </c>
      <c r="F150" s="16">
        <v>51033.5</v>
      </c>
      <c r="G150" s="186">
        <v>18060.459999999995</v>
      </c>
      <c r="H150" s="16">
        <v>69440</v>
      </c>
      <c r="I150" s="16"/>
      <c r="J150" s="16"/>
      <c r="K150" s="16">
        <f t="shared" ref="K150:L163" si="18">+C150+E150+G150+I150</f>
        <v>86156.98</v>
      </c>
      <c r="L150" s="16">
        <f>+D150+F150+H150+J150</f>
        <v>172957.25</v>
      </c>
      <c r="M150" s="300">
        <f t="shared" ref="M150:N163" si="19">+K150+K85+K33</f>
        <v>551481.54</v>
      </c>
      <c r="N150" s="301">
        <f t="shared" si="19"/>
        <v>483842.25</v>
      </c>
    </row>
    <row r="151" spans="1:14" x14ac:dyDescent="0.25">
      <c r="A151" s="292">
        <v>232</v>
      </c>
      <c r="B151" s="15" t="s">
        <v>27</v>
      </c>
      <c r="C151" s="186">
        <v>12500</v>
      </c>
      <c r="D151" s="16">
        <v>0</v>
      </c>
      <c r="E151" s="186">
        <v>7500</v>
      </c>
      <c r="F151" s="16">
        <v>0</v>
      </c>
      <c r="G151" s="186">
        <v>0</v>
      </c>
      <c r="H151" s="16">
        <v>0</v>
      </c>
      <c r="I151" s="16"/>
      <c r="J151" s="16"/>
      <c r="K151" s="16">
        <f t="shared" si="18"/>
        <v>20000</v>
      </c>
      <c r="L151" s="16">
        <f t="shared" si="18"/>
        <v>0</v>
      </c>
      <c r="M151" s="300">
        <f t="shared" si="19"/>
        <v>120000</v>
      </c>
      <c r="N151" s="301">
        <f t="shared" si="19"/>
        <v>0</v>
      </c>
    </row>
    <row r="152" spans="1:14" x14ac:dyDescent="0.25">
      <c r="A152" s="292">
        <v>261</v>
      </c>
      <c r="B152" s="15" t="s">
        <v>28</v>
      </c>
      <c r="C152" s="186">
        <v>49952.1</v>
      </c>
      <c r="D152" s="16">
        <v>58142.31</v>
      </c>
      <c r="E152" s="186">
        <v>0</v>
      </c>
      <c r="F152" s="16">
        <v>44486.79</v>
      </c>
      <c r="G152" s="186">
        <v>0</v>
      </c>
      <c r="H152" s="16">
        <v>73650.42</v>
      </c>
      <c r="I152" s="16"/>
      <c r="J152" s="16"/>
      <c r="K152" s="16">
        <f t="shared" si="18"/>
        <v>49952.1</v>
      </c>
      <c r="L152" s="16">
        <f t="shared" si="18"/>
        <v>176279.52000000002</v>
      </c>
      <c r="M152" s="300">
        <f t="shared" si="19"/>
        <v>713056.26</v>
      </c>
      <c r="N152" s="301">
        <f t="shared" si="19"/>
        <v>556840.35</v>
      </c>
    </row>
    <row r="153" spans="1:14" x14ac:dyDescent="0.25">
      <c r="A153" s="292">
        <v>262</v>
      </c>
      <c r="B153" s="15" t="s">
        <v>29</v>
      </c>
      <c r="C153" s="186">
        <v>666.66</v>
      </c>
      <c r="D153" s="16">
        <v>0</v>
      </c>
      <c r="E153" s="186">
        <v>666.66</v>
      </c>
      <c r="F153" s="16">
        <v>7708.85</v>
      </c>
      <c r="G153" s="186">
        <v>521.08999999999992</v>
      </c>
      <c r="H153" s="16">
        <v>0</v>
      </c>
      <c r="I153" s="16"/>
      <c r="J153" s="16"/>
      <c r="K153" s="16">
        <f t="shared" si="18"/>
        <v>1854.4099999999999</v>
      </c>
      <c r="L153" s="16">
        <f t="shared" si="18"/>
        <v>7708.85</v>
      </c>
      <c r="M153" s="300">
        <f t="shared" si="19"/>
        <v>7187.77</v>
      </c>
      <c r="N153" s="301">
        <f t="shared" si="19"/>
        <v>7708.85</v>
      </c>
    </row>
    <row r="154" spans="1:14" x14ac:dyDescent="0.25">
      <c r="A154" s="292">
        <v>266</v>
      </c>
      <c r="B154" s="15" t="s">
        <v>30</v>
      </c>
      <c r="C154" s="186">
        <v>214106.21</v>
      </c>
      <c r="D154" s="16">
        <v>85549.55</v>
      </c>
      <c r="E154" s="186">
        <v>214106.2</v>
      </c>
      <c r="F154" s="16">
        <v>523178.34</v>
      </c>
      <c r="G154" s="186">
        <v>127372.07</v>
      </c>
      <c r="H154" s="16">
        <v>169013.07</v>
      </c>
      <c r="I154" s="16"/>
      <c r="J154" s="16"/>
      <c r="K154" s="16">
        <f t="shared" si="18"/>
        <v>555584.48</v>
      </c>
      <c r="L154" s="16">
        <f t="shared" si="18"/>
        <v>777740.96</v>
      </c>
      <c r="M154" s="300">
        <f t="shared" si="19"/>
        <v>3611099.04</v>
      </c>
      <c r="N154" s="301">
        <f t="shared" si="19"/>
        <v>2887800.2600000002</v>
      </c>
    </row>
    <row r="155" spans="1:14" x14ac:dyDescent="0.25">
      <c r="A155" s="292">
        <v>267</v>
      </c>
      <c r="B155" s="15" t="s">
        <v>31</v>
      </c>
      <c r="C155" s="186">
        <v>750</v>
      </c>
      <c r="D155" s="16">
        <v>0</v>
      </c>
      <c r="E155" s="186">
        <v>750</v>
      </c>
      <c r="F155" s="16">
        <v>4894</v>
      </c>
      <c r="G155" s="186">
        <v>13394</v>
      </c>
      <c r="H155" s="16">
        <v>0</v>
      </c>
      <c r="I155" s="16"/>
      <c r="J155" s="16"/>
      <c r="K155" s="16">
        <f t="shared" si="18"/>
        <v>14894</v>
      </c>
      <c r="L155" s="16">
        <f t="shared" si="18"/>
        <v>4894</v>
      </c>
      <c r="M155" s="300">
        <f t="shared" si="19"/>
        <v>20894</v>
      </c>
      <c r="N155" s="301">
        <f t="shared" si="19"/>
        <v>6692.5</v>
      </c>
    </row>
    <row r="156" spans="1:14" x14ac:dyDescent="0.25">
      <c r="A156" s="292">
        <v>268</v>
      </c>
      <c r="B156" s="15" t="s">
        <v>32</v>
      </c>
      <c r="C156" s="186">
        <v>11811.300000000001</v>
      </c>
      <c r="D156" s="16">
        <v>49584</v>
      </c>
      <c r="E156" s="186">
        <v>11811.300000000001</v>
      </c>
      <c r="F156" s="16">
        <v>0</v>
      </c>
      <c r="G156" s="186">
        <v>11811.300000000001</v>
      </c>
      <c r="H156" s="16">
        <v>0</v>
      </c>
      <c r="I156" s="16"/>
      <c r="J156" s="16"/>
      <c r="K156" s="16">
        <f t="shared" si="18"/>
        <v>35433.9</v>
      </c>
      <c r="L156" s="16">
        <f t="shared" si="18"/>
        <v>49584</v>
      </c>
      <c r="M156" s="300">
        <f t="shared" si="19"/>
        <v>129924.22</v>
      </c>
      <c r="N156" s="301">
        <f t="shared" si="19"/>
        <v>126652.98000000001</v>
      </c>
    </row>
    <row r="157" spans="1:14" x14ac:dyDescent="0.25">
      <c r="A157" s="292">
        <v>269</v>
      </c>
      <c r="B157" s="15" t="s">
        <v>33</v>
      </c>
      <c r="C157" s="186">
        <v>833.34</v>
      </c>
      <c r="D157" s="16">
        <v>0</v>
      </c>
      <c r="E157" s="186">
        <v>833.34</v>
      </c>
      <c r="F157" s="16">
        <v>0</v>
      </c>
      <c r="G157" s="186">
        <v>833.34</v>
      </c>
      <c r="H157" s="16">
        <v>9083.5400000000009</v>
      </c>
      <c r="I157" s="16"/>
      <c r="J157" s="16"/>
      <c r="K157" s="16">
        <f t="shared" si="18"/>
        <v>2500.02</v>
      </c>
      <c r="L157" s="16">
        <f t="shared" si="18"/>
        <v>9083.5400000000009</v>
      </c>
      <c r="M157" s="300">
        <f t="shared" si="19"/>
        <v>9166.66</v>
      </c>
      <c r="N157" s="301">
        <f t="shared" si="19"/>
        <v>9083.5400000000009</v>
      </c>
    </row>
    <row r="158" spans="1:14" x14ac:dyDescent="0.25">
      <c r="A158" s="292">
        <v>289</v>
      </c>
      <c r="B158" s="15" t="s">
        <v>34</v>
      </c>
      <c r="C158" s="186">
        <v>574.88</v>
      </c>
      <c r="D158" s="16">
        <v>0</v>
      </c>
      <c r="E158" s="186">
        <v>574.86</v>
      </c>
      <c r="F158" s="16">
        <v>0</v>
      </c>
      <c r="G158" s="186">
        <v>421.86</v>
      </c>
      <c r="H158" s="16">
        <v>0</v>
      </c>
      <c r="I158" s="16"/>
      <c r="J158" s="16"/>
      <c r="K158" s="16">
        <f t="shared" si="18"/>
        <v>1571.6</v>
      </c>
      <c r="L158" s="16">
        <f t="shared" si="18"/>
        <v>0</v>
      </c>
      <c r="M158" s="300">
        <f t="shared" si="19"/>
        <v>6170.6399999999994</v>
      </c>
      <c r="N158" s="301">
        <f t="shared" si="19"/>
        <v>6592.5</v>
      </c>
    </row>
    <row r="159" spans="1:14" x14ac:dyDescent="0.25">
      <c r="A159" s="292">
        <v>292</v>
      </c>
      <c r="B159" s="15" t="s">
        <v>35</v>
      </c>
      <c r="C159" s="186">
        <v>7014.92</v>
      </c>
      <c r="D159" s="16">
        <v>0</v>
      </c>
      <c r="E159" s="186">
        <v>7014.92</v>
      </c>
      <c r="F159" s="16">
        <v>0</v>
      </c>
      <c r="G159" s="186">
        <v>31452.82</v>
      </c>
      <c r="H159" s="16">
        <v>0</v>
      </c>
      <c r="I159" s="16"/>
      <c r="J159" s="16"/>
      <c r="K159" s="16">
        <f t="shared" si="18"/>
        <v>45482.66</v>
      </c>
      <c r="L159" s="16">
        <f t="shared" si="18"/>
        <v>0</v>
      </c>
      <c r="M159" s="300">
        <f t="shared" si="19"/>
        <v>101602.1</v>
      </c>
      <c r="N159" s="301">
        <f t="shared" si="19"/>
        <v>83470.69</v>
      </c>
    </row>
    <row r="160" spans="1:14" x14ac:dyDescent="0.25">
      <c r="A160" s="292">
        <v>295</v>
      </c>
      <c r="B160" s="15" t="s">
        <v>36</v>
      </c>
      <c r="C160" s="186">
        <v>1845596.31</v>
      </c>
      <c r="D160" s="16">
        <v>1252100.3799999999</v>
      </c>
      <c r="E160" s="186">
        <v>1845596.31</v>
      </c>
      <c r="F160" s="16">
        <v>2640873.54</v>
      </c>
      <c r="G160" s="186">
        <v>2106384.85</v>
      </c>
      <c r="H160" s="16">
        <v>2148243.11</v>
      </c>
      <c r="I160" s="16"/>
      <c r="J160" s="16"/>
      <c r="K160" s="16">
        <f t="shared" si="18"/>
        <v>5797577.4700000007</v>
      </c>
      <c r="L160" s="16">
        <f t="shared" si="18"/>
        <v>6041217.0299999993</v>
      </c>
      <c r="M160" s="300">
        <f t="shared" si="19"/>
        <v>18185897.950000003</v>
      </c>
      <c r="N160" s="301">
        <f t="shared" si="19"/>
        <v>12384219.25</v>
      </c>
    </row>
    <row r="161" spans="1:14" x14ac:dyDescent="0.25">
      <c r="A161" s="292">
        <v>297</v>
      </c>
      <c r="B161" s="15" t="s">
        <v>37</v>
      </c>
      <c r="C161" s="186">
        <v>1591.06</v>
      </c>
      <c r="D161" s="16">
        <v>0</v>
      </c>
      <c r="E161" s="186">
        <v>1591.06</v>
      </c>
      <c r="F161" s="16">
        <v>0</v>
      </c>
      <c r="G161" s="186">
        <v>1578.94</v>
      </c>
      <c r="H161" s="16">
        <v>0</v>
      </c>
      <c r="I161" s="16"/>
      <c r="J161" s="16"/>
      <c r="K161" s="16">
        <f t="shared" si="18"/>
        <v>4761.0599999999995</v>
      </c>
      <c r="L161" s="16">
        <f t="shared" si="18"/>
        <v>0</v>
      </c>
      <c r="M161" s="300">
        <f t="shared" si="19"/>
        <v>17489.62</v>
      </c>
      <c r="N161" s="301">
        <f t="shared" si="19"/>
        <v>18082.55</v>
      </c>
    </row>
    <row r="162" spans="1:14" x14ac:dyDescent="0.25">
      <c r="A162" s="292">
        <v>298</v>
      </c>
      <c r="B162" s="15" t="s">
        <v>38</v>
      </c>
      <c r="C162" s="186">
        <v>33758.160000000003</v>
      </c>
      <c r="D162" s="16">
        <v>117104.13</v>
      </c>
      <c r="E162" s="186">
        <v>33758.160000000003</v>
      </c>
      <c r="F162" s="16">
        <v>61988.75</v>
      </c>
      <c r="G162" s="186">
        <v>45570.490000000005</v>
      </c>
      <c r="H162" s="16">
        <v>9907.0499999999993</v>
      </c>
      <c r="I162" s="16"/>
      <c r="J162" s="16"/>
      <c r="K162" s="16">
        <f t="shared" si="18"/>
        <v>113086.81000000001</v>
      </c>
      <c r="L162" s="16">
        <f t="shared" si="18"/>
        <v>188999.93</v>
      </c>
      <c r="M162" s="300">
        <f t="shared" si="19"/>
        <v>383152.01</v>
      </c>
      <c r="N162" s="301">
        <f t="shared" si="19"/>
        <v>364582.5</v>
      </c>
    </row>
    <row r="163" spans="1:14" ht="15.75" thickBot="1" x14ac:dyDescent="0.3">
      <c r="A163" s="294">
        <v>299</v>
      </c>
      <c r="B163" s="149" t="s">
        <v>39</v>
      </c>
      <c r="C163" s="186">
        <v>19041.84</v>
      </c>
      <c r="D163" s="150">
        <v>48774.49</v>
      </c>
      <c r="E163" s="186">
        <v>19041.84</v>
      </c>
      <c r="F163" s="150">
        <v>70619.72</v>
      </c>
      <c r="G163" s="186">
        <v>19041.84</v>
      </c>
      <c r="H163" s="150">
        <v>28001.49</v>
      </c>
      <c r="I163" s="150"/>
      <c r="J163" s="150"/>
      <c r="K163" s="150">
        <f t="shared" si="18"/>
        <v>57125.520000000004</v>
      </c>
      <c r="L163" s="150">
        <f t="shared" si="18"/>
        <v>147395.69999999998</v>
      </c>
      <c r="M163" s="300">
        <f t="shared" si="19"/>
        <v>209460.16000000003</v>
      </c>
      <c r="N163" s="301">
        <f t="shared" si="19"/>
        <v>195959.31</v>
      </c>
    </row>
    <row r="164" spans="1:14" ht="16.5" thickBot="1" x14ac:dyDescent="0.35">
      <c r="A164" s="295"/>
      <c r="B164" s="151" t="s">
        <v>40</v>
      </c>
      <c r="C164" s="152">
        <f t="shared" ref="C164:L164" si="20">SUM(C150:C163)</f>
        <v>2232245.04</v>
      </c>
      <c r="D164" s="152">
        <f t="shared" si="20"/>
        <v>1663738.6099999996</v>
      </c>
      <c r="E164" s="152">
        <f t="shared" si="20"/>
        <v>2177292.91</v>
      </c>
      <c r="F164" s="152">
        <f t="shared" si="20"/>
        <v>3404783.49</v>
      </c>
      <c r="G164" s="152">
        <f t="shared" si="20"/>
        <v>2376443.06</v>
      </c>
      <c r="H164" s="152">
        <f t="shared" si="20"/>
        <v>2507338.6799999997</v>
      </c>
      <c r="I164" s="152">
        <f t="shared" si="20"/>
        <v>0</v>
      </c>
      <c r="J164" s="152">
        <f t="shared" si="20"/>
        <v>0</v>
      </c>
      <c r="K164" s="152">
        <f t="shared" si="20"/>
        <v>6785981.0099999998</v>
      </c>
      <c r="L164" s="188">
        <f t="shared" si="20"/>
        <v>7575860.7799999993</v>
      </c>
      <c r="M164" s="302">
        <f>SUM(M150:M163)</f>
        <v>24066581.970000006</v>
      </c>
      <c r="N164" s="303">
        <f>SUM(N150:N163)</f>
        <v>17131527.529999997</v>
      </c>
    </row>
    <row r="165" spans="1:14" ht="16.5" thickBot="1" x14ac:dyDescent="0.35">
      <c r="A165" s="305"/>
      <c r="B165" s="151" t="s">
        <v>41</v>
      </c>
      <c r="C165" s="23"/>
      <c r="D165" s="23"/>
      <c r="E165" s="23"/>
      <c r="F165" s="23"/>
      <c r="G165" s="23"/>
      <c r="H165" s="23"/>
      <c r="I165" s="23"/>
      <c r="J165" s="23"/>
      <c r="K165" s="23"/>
      <c r="L165" s="192"/>
      <c r="M165" s="306"/>
      <c r="N165" s="307"/>
    </row>
    <row r="166" spans="1:14" x14ac:dyDescent="0.25">
      <c r="A166" s="308">
        <v>323</v>
      </c>
      <c r="B166" s="15" t="s">
        <v>42</v>
      </c>
      <c r="C166" s="186">
        <v>4000000</v>
      </c>
      <c r="D166" s="16">
        <v>0</v>
      </c>
      <c r="E166" s="38">
        <v>4660000</v>
      </c>
      <c r="F166" s="16">
        <v>0</v>
      </c>
      <c r="G166" s="38">
        <v>0</v>
      </c>
      <c r="H166" s="16">
        <v>30000</v>
      </c>
      <c r="I166" s="16"/>
      <c r="J166" s="16"/>
      <c r="K166" s="16">
        <f>+C166+E166+G166+I166</f>
        <v>8660000</v>
      </c>
      <c r="L166" s="16">
        <f>+D166+F166+H166+J166</f>
        <v>30000</v>
      </c>
      <c r="M166" s="297">
        <f>+K166+K101+K49</f>
        <v>8660000</v>
      </c>
      <c r="N166" s="298">
        <f>+L166+L101+L49</f>
        <v>30000</v>
      </c>
    </row>
    <row r="167" spans="1:14" hidden="1" x14ac:dyDescent="0.25">
      <c r="A167" s="22"/>
      <c r="B167" s="15" t="s">
        <v>43</v>
      </c>
      <c r="C167" s="38"/>
      <c r="D167" s="16"/>
      <c r="E167" s="38"/>
      <c r="F167" s="16"/>
      <c r="G167" s="38"/>
      <c r="H167" s="16"/>
      <c r="I167" s="16"/>
      <c r="J167" s="16"/>
      <c r="K167" s="16">
        <f>+C167+E167+G167+I167</f>
        <v>0</v>
      </c>
      <c r="L167" s="16">
        <f>+D167+F167+H167+J167</f>
        <v>0</v>
      </c>
      <c r="M167" s="299"/>
      <c r="N167" s="299"/>
    </row>
    <row r="168" spans="1:14" ht="15.75" x14ac:dyDescent="0.3">
      <c r="A168" s="22"/>
      <c r="B168" s="32" t="s">
        <v>44</v>
      </c>
      <c r="C168" s="26">
        <f t="shared" ref="C168:L168" si="21">SUM(C166:C167)</f>
        <v>4000000</v>
      </c>
      <c r="D168" s="26">
        <f t="shared" si="21"/>
        <v>0</v>
      </c>
      <c r="E168" s="26">
        <f t="shared" si="21"/>
        <v>4660000</v>
      </c>
      <c r="F168" s="26">
        <f t="shared" si="21"/>
        <v>0</v>
      </c>
      <c r="G168" s="26">
        <f t="shared" si="21"/>
        <v>0</v>
      </c>
      <c r="H168" s="26">
        <f t="shared" si="21"/>
        <v>30000</v>
      </c>
      <c r="I168" s="26">
        <f t="shared" si="21"/>
        <v>0</v>
      </c>
      <c r="J168" s="26">
        <f t="shared" si="21"/>
        <v>0</v>
      </c>
      <c r="K168" s="26">
        <f t="shared" si="21"/>
        <v>8660000</v>
      </c>
      <c r="L168" s="26">
        <f t="shared" si="21"/>
        <v>30000</v>
      </c>
      <c r="M168" s="297">
        <f>+M166</f>
        <v>8660000</v>
      </c>
      <c r="N168" s="298">
        <f>+N166</f>
        <v>30000</v>
      </c>
    </row>
    <row r="169" spans="1:14" ht="15.75" x14ac:dyDescent="0.3">
      <c r="A169" s="27"/>
      <c r="B169" s="240"/>
      <c r="C169" s="241"/>
      <c r="D169" s="241"/>
      <c r="E169" s="241"/>
      <c r="F169" s="241"/>
      <c r="G169" s="241"/>
      <c r="H169" s="241"/>
      <c r="I169" s="241"/>
      <c r="J169" s="241"/>
      <c r="K169" s="241"/>
      <c r="L169" s="241"/>
    </row>
    <row r="170" spans="1:14" ht="15.75" x14ac:dyDescent="0.3">
      <c r="A170" s="27"/>
      <c r="B170" s="240"/>
      <c r="C170" s="241"/>
      <c r="D170" s="241"/>
      <c r="E170" s="241"/>
      <c r="F170" s="241"/>
      <c r="G170" s="241"/>
      <c r="H170" s="241"/>
      <c r="I170" s="241"/>
      <c r="J170" s="241"/>
      <c r="K170" s="241"/>
      <c r="L170" s="241"/>
    </row>
    <row r="171" spans="1:14" ht="15.75" x14ac:dyDescent="0.3">
      <c r="A171" s="27"/>
      <c r="B171" s="240"/>
      <c r="C171" s="241"/>
      <c r="D171" s="241"/>
      <c r="E171" s="241"/>
      <c r="F171" s="241"/>
      <c r="G171" s="241"/>
      <c r="H171" s="241"/>
      <c r="I171" s="241"/>
      <c r="J171" s="241"/>
      <c r="K171" s="241"/>
      <c r="L171" s="241"/>
    </row>
    <row r="172" spans="1:14" ht="15.75" x14ac:dyDescent="0.3">
      <c r="A172" s="27"/>
      <c r="B172" s="240"/>
      <c r="C172" s="241"/>
      <c r="D172" s="241"/>
      <c r="E172" s="241"/>
      <c r="F172" s="241"/>
      <c r="G172" s="241"/>
      <c r="H172" s="241"/>
      <c r="I172" s="241"/>
      <c r="J172" s="241"/>
      <c r="K172" s="241"/>
      <c r="L172" s="241"/>
    </row>
    <row r="173" spans="1:14" ht="15.75" x14ac:dyDescent="0.3">
      <c r="A173" s="27"/>
      <c r="B173" s="240"/>
      <c r="C173" s="241"/>
      <c r="D173" s="241"/>
      <c r="E173" s="241"/>
      <c r="F173" s="241"/>
      <c r="G173" s="241"/>
      <c r="H173" s="241"/>
      <c r="I173" s="241"/>
      <c r="J173" s="241"/>
      <c r="K173" s="241"/>
      <c r="L173" s="241"/>
    </row>
    <row r="174" spans="1:14" ht="15.75" x14ac:dyDescent="0.3">
      <c r="A174" s="27"/>
      <c r="B174" s="240"/>
      <c r="C174" s="241"/>
      <c r="D174" s="241"/>
      <c r="E174" s="241"/>
      <c r="F174" s="241"/>
      <c r="G174" s="241"/>
      <c r="H174" s="241"/>
      <c r="I174" s="241"/>
      <c r="J174" s="241"/>
      <c r="K174" s="241"/>
      <c r="L174" s="241"/>
    </row>
    <row r="175" spans="1:14" ht="15.75" x14ac:dyDescent="0.3">
      <c r="A175" s="27"/>
      <c r="B175" s="240"/>
      <c r="C175" s="241"/>
      <c r="D175" s="241"/>
      <c r="E175" s="241"/>
      <c r="F175" s="241"/>
      <c r="G175" s="241"/>
      <c r="H175" s="241"/>
      <c r="I175" s="241"/>
      <c r="J175" s="241"/>
      <c r="K175" s="241"/>
      <c r="L175" s="241"/>
    </row>
    <row r="176" spans="1:14" ht="15.75" x14ac:dyDescent="0.3">
      <c r="A176" s="27"/>
      <c r="B176" s="240"/>
      <c r="C176" s="241"/>
      <c r="D176" s="241"/>
      <c r="E176" s="241"/>
      <c r="F176" s="241"/>
      <c r="G176" s="241"/>
      <c r="H176" s="241"/>
      <c r="I176" s="241"/>
      <c r="J176" s="241"/>
      <c r="K176" s="241"/>
      <c r="L176" s="241"/>
    </row>
    <row r="177" spans="1:12" ht="15.75" x14ac:dyDescent="0.3">
      <c r="A177" s="27"/>
      <c r="B177" s="240"/>
      <c r="C177" s="241"/>
      <c r="D177" s="241"/>
      <c r="E177" s="241"/>
      <c r="F177" s="241"/>
      <c r="G177" s="241"/>
      <c r="H177" s="241"/>
      <c r="I177" s="241"/>
      <c r="J177" s="241"/>
      <c r="K177" s="241"/>
      <c r="L177" s="241"/>
    </row>
    <row r="178" spans="1:12" ht="15.75" x14ac:dyDescent="0.3">
      <c r="A178" s="27"/>
      <c r="B178" s="240"/>
      <c r="C178" s="241"/>
      <c r="D178" s="241"/>
      <c r="E178" s="241"/>
      <c r="F178" s="241"/>
      <c r="G178" s="241"/>
      <c r="H178" s="241"/>
      <c r="I178" s="241"/>
      <c r="J178" s="241"/>
      <c r="K178" s="241"/>
      <c r="L178" s="241"/>
    </row>
    <row r="179" spans="1:12" ht="15.75" x14ac:dyDescent="0.3">
      <c r="A179" s="27"/>
      <c r="B179" s="240"/>
      <c r="C179" s="241"/>
      <c r="D179" s="241"/>
      <c r="E179" s="241"/>
      <c r="F179" s="241"/>
      <c r="G179" s="241"/>
      <c r="H179" s="241"/>
      <c r="I179" s="241"/>
      <c r="J179" s="241"/>
      <c r="K179" s="241"/>
      <c r="L179" s="241"/>
    </row>
    <row r="180" spans="1:12" ht="15.75" x14ac:dyDescent="0.3">
      <c r="A180" s="27"/>
      <c r="B180" s="240"/>
      <c r="C180" s="241"/>
      <c r="D180" s="241"/>
      <c r="E180" s="241"/>
      <c r="F180" s="241"/>
      <c r="G180" s="241"/>
      <c r="H180" s="241"/>
      <c r="I180" s="241"/>
      <c r="J180" s="241"/>
      <c r="K180" s="241"/>
      <c r="L180" s="241"/>
    </row>
    <row r="181" spans="1:12" ht="15.75" x14ac:dyDescent="0.3">
      <c r="A181" s="27"/>
      <c r="B181" s="240"/>
      <c r="C181" s="241"/>
      <c r="D181" s="241"/>
      <c r="E181" s="241"/>
      <c r="F181" s="241"/>
      <c r="G181" s="241"/>
      <c r="H181" s="241"/>
      <c r="I181" s="241"/>
      <c r="J181" s="241"/>
      <c r="K181" s="241"/>
      <c r="L181" s="241"/>
    </row>
    <row r="182" spans="1:12" ht="15.75" x14ac:dyDescent="0.3">
      <c r="A182" s="27"/>
      <c r="B182" s="240"/>
      <c r="C182" s="241"/>
      <c r="D182" s="241"/>
      <c r="E182" s="241"/>
      <c r="F182" s="241"/>
      <c r="G182" s="241"/>
      <c r="H182" s="241"/>
      <c r="I182" s="241"/>
      <c r="J182" s="241"/>
      <c r="K182" s="241"/>
      <c r="L182" s="241"/>
    </row>
    <row r="183" spans="1:12" ht="15.75" x14ac:dyDescent="0.3">
      <c r="A183" s="27"/>
      <c r="B183" s="240"/>
      <c r="C183" s="241"/>
      <c r="D183" s="241"/>
      <c r="E183" s="241"/>
      <c r="F183" s="241"/>
      <c r="G183" s="241"/>
      <c r="H183" s="241"/>
      <c r="I183" s="241"/>
      <c r="J183" s="241"/>
      <c r="K183" s="241"/>
      <c r="L183" s="241"/>
    </row>
    <row r="184" spans="1:12" ht="15.75" x14ac:dyDescent="0.3">
      <c r="A184" s="27"/>
      <c r="B184" s="240"/>
      <c r="C184" s="241"/>
      <c r="D184" s="241"/>
      <c r="E184" s="241"/>
      <c r="F184" s="241"/>
      <c r="G184" s="241"/>
      <c r="H184" s="241"/>
      <c r="I184" s="241"/>
      <c r="J184" s="241"/>
      <c r="K184" s="241"/>
      <c r="L184" s="241"/>
    </row>
    <row r="185" spans="1:12" ht="15.75" x14ac:dyDescent="0.3">
      <c r="A185" s="27"/>
      <c r="B185" s="240"/>
      <c r="C185" s="241"/>
      <c r="D185" s="241"/>
      <c r="E185" s="241"/>
      <c r="F185" s="241"/>
      <c r="G185" s="241"/>
      <c r="H185" s="241"/>
      <c r="I185" s="241"/>
      <c r="J185" s="241"/>
      <c r="K185" s="241"/>
      <c r="L185" s="241"/>
    </row>
    <row r="186" spans="1:12" ht="15.75" x14ac:dyDescent="0.3">
      <c r="A186" s="27"/>
      <c r="B186" s="240"/>
      <c r="C186" s="241"/>
      <c r="D186" s="241"/>
      <c r="E186" s="241"/>
      <c r="F186" s="241"/>
      <c r="G186" s="241"/>
      <c r="H186" s="241"/>
      <c r="I186" s="241"/>
      <c r="J186" s="241"/>
      <c r="K186" s="241"/>
      <c r="L186" s="241"/>
    </row>
    <row r="187" spans="1:12" ht="15.75" x14ac:dyDescent="0.3">
      <c r="A187" s="27"/>
      <c r="B187" s="240"/>
      <c r="C187" s="241"/>
      <c r="D187" s="241"/>
      <c r="E187" s="241"/>
      <c r="F187" s="241"/>
      <c r="G187" s="241"/>
      <c r="H187" s="241"/>
      <c r="I187" s="241"/>
      <c r="J187" s="241"/>
      <c r="K187" s="241"/>
      <c r="L187" s="241"/>
    </row>
    <row r="188" spans="1:12" ht="15.75" x14ac:dyDescent="0.3">
      <c r="A188" s="27"/>
      <c r="B188" s="240"/>
      <c r="C188" s="241"/>
      <c r="D188" s="241"/>
      <c r="E188" s="241"/>
      <c r="F188" s="241"/>
      <c r="G188" s="241"/>
      <c r="H188" s="241"/>
      <c r="I188" s="241"/>
      <c r="J188" s="241"/>
      <c r="K188" s="241"/>
      <c r="L188" s="241"/>
    </row>
    <row r="189" spans="1:12" ht="15.75" x14ac:dyDescent="0.3">
      <c r="A189" s="27"/>
      <c r="B189" s="240"/>
      <c r="C189" s="241"/>
      <c r="D189" s="241"/>
      <c r="E189" s="241"/>
      <c r="F189" s="241"/>
      <c r="G189" s="241"/>
      <c r="H189" s="241"/>
      <c r="I189" s="241"/>
      <c r="J189" s="241"/>
      <c r="K189" s="241"/>
      <c r="L189" s="241"/>
    </row>
    <row r="190" spans="1:12" ht="15.75" x14ac:dyDescent="0.3">
      <c r="A190" s="27"/>
      <c r="B190" s="240"/>
      <c r="C190" s="241"/>
      <c r="D190" s="241"/>
      <c r="E190" s="241"/>
      <c r="F190" s="241"/>
      <c r="G190" s="241"/>
      <c r="H190" s="241"/>
      <c r="I190" s="241"/>
      <c r="J190" s="241"/>
      <c r="K190" s="241"/>
      <c r="L190" s="241"/>
    </row>
    <row r="191" spans="1:12" ht="15.75" x14ac:dyDescent="0.3">
      <c r="A191" s="27"/>
      <c r="B191" s="240"/>
      <c r="C191" s="241"/>
      <c r="D191" s="241"/>
      <c r="E191" s="241"/>
      <c r="F191" s="241"/>
      <c r="G191" s="241"/>
      <c r="H191" s="241"/>
      <c r="I191" s="241"/>
      <c r="J191" s="241"/>
      <c r="K191" s="241"/>
      <c r="L191" s="241"/>
    </row>
    <row r="192" spans="1:12" ht="15.75" thickBot="1" x14ac:dyDescent="0.3">
      <c r="B192" s="39" t="s">
        <v>171</v>
      </c>
      <c r="I192" s="27"/>
      <c r="J192" s="27"/>
    </row>
    <row r="193" spans="1:10" ht="16.5" thickBot="1" x14ac:dyDescent="0.35">
      <c r="A193" s="2" t="s">
        <v>5</v>
      </c>
      <c r="B193" s="3" t="s">
        <v>6</v>
      </c>
      <c r="C193" s="352" t="s">
        <v>57</v>
      </c>
      <c r="D193" s="353"/>
      <c r="I193" s="27"/>
      <c r="J193" s="27"/>
    </row>
    <row r="194" spans="1:10" ht="15.75" x14ac:dyDescent="0.3">
      <c r="A194" s="4"/>
      <c r="B194" s="5"/>
      <c r="C194" s="6" t="s">
        <v>12</v>
      </c>
      <c r="D194" s="6" t="s">
        <v>13</v>
      </c>
      <c r="I194" s="27"/>
      <c r="J194" s="27"/>
    </row>
    <row r="195" spans="1:10" ht="15.75" x14ac:dyDescent="0.3">
      <c r="A195" s="7" t="s">
        <v>141</v>
      </c>
      <c r="B195" s="5" t="s">
        <v>14</v>
      </c>
      <c r="C195" s="8">
        <f>+K17+K69+K134</f>
        <v>26562924.689999998</v>
      </c>
      <c r="D195" s="8">
        <f>+L17+L69+L134</f>
        <v>26558322</v>
      </c>
      <c r="E195" s="40"/>
      <c r="F195" s="41"/>
      <c r="I195" s="27"/>
      <c r="J195" s="27"/>
    </row>
    <row r="196" spans="1:10" ht="15.75" x14ac:dyDescent="0.3">
      <c r="A196" s="42"/>
      <c r="B196" s="5"/>
      <c r="C196" s="42"/>
      <c r="D196" s="43"/>
      <c r="E196" s="44"/>
      <c r="F196" s="44"/>
      <c r="G196" s="40"/>
      <c r="I196" s="27"/>
      <c r="J196" s="27"/>
    </row>
    <row r="197" spans="1:10" ht="15.75" x14ac:dyDescent="0.3">
      <c r="A197" s="42"/>
      <c r="B197" s="5" t="s">
        <v>15</v>
      </c>
      <c r="C197" s="8"/>
      <c r="D197" s="8"/>
      <c r="E197" s="45"/>
      <c r="F197" s="45"/>
      <c r="I197" s="27"/>
      <c r="J197" s="27"/>
    </row>
    <row r="198" spans="1:10" x14ac:dyDescent="0.25">
      <c r="A198" s="14">
        <v>111</v>
      </c>
      <c r="B198" s="15" t="s">
        <v>16</v>
      </c>
      <c r="C198" s="38">
        <f t="shared" ref="C198:D208" si="22">+K20+K72+K137</f>
        <v>852225.41</v>
      </c>
      <c r="D198" s="38">
        <f t="shared" si="22"/>
        <v>796898.2</v>
      </c>
      <c r="E198" s="202"/>
      <c r="F198" s="41"/>
      <c r="I198" s="27"/>
      <c r="J198" s="27"/>
    </row>
    <row r="199" spans="1:10" x14ac:dyDescent="0.25">
      <c r="A199" s="14">
        <v>113</v>
      </c>
      <c r="B199" s="15" t="s">
        <v>17</v>
      </c>
      <c r="C199" s="38">
        <f t="shared" si="22"/>
        <v>114424.56</v>
      </c>
      <c r="D199" s="38">
        <f t="shared" si="22"/>
        <v>110197.12</v>
      </c>
      <c r="E199" s="202"/>
      <c r="F199" s="41"/>
      <c r="I199" s="27"/>
      <c r="J199" s="27"/>
    </row>
    <row r="200" spans="1:10" x14ac:dyDescent="0.25">
      <c r="A200" s="14">
        <v>122</v>
      </c>
      <c r="B200" s="15" t="s">
        <v>18</v>
      </c>
      <c r="C200" s="38">
        <f t="shared" si="22"/>
        <v>54712.240000000005</v>
      </c>
      <c r="D200" s="38">
        <f t="shared" si="22"/>
        <v>60739.990000000005</v>
      </c>
      <c r="E200" s="202"/>
      <c r="F200" s="41"/>
      <c r="I200" s="27"/>
      <c r="J200" s="27"/>
    </row>
    <row r="201" spans="1:10" x14ac:dyDescent="0.25">
      <c r="A201" s="14">
        <v>163</v>
      </c>
      <c r="B201" s="15" t="s">
        <v>19</v>
      </c>
      <c r="C201" s="38">
        <f t="shared" si="22"/>
        <v>683317.79999999993</v>
      </c>
      <c r="D201" s="38">
        <f t="shared" si="22"/>
        <v>357576.68</v>
      </c>
      <c r="E201" s="202"/>
      <c r="F201" s="41"/>
    </row>
    <row r="202" spans="1:10" x14ac:dyDescent="0.25">
      <c r="A202" s="14">
        <v>168</v>
      </c>
      <c r="B202" s="15" t="s">
        <v>165</v>
      </c>
      <c r="C202" s="38">
        <f t="shared" si="22"/>
        <v>0</v>
      </c>
      <c r="D202" s="38">
        <f t="shared" si="22"/>
        <v>0</v>
      </c>
      <c r="E202" s="202"/>
      <c r="F202" s="41"/>
    </row>
    <row r="203" spans="1:10" x14ac:dyDescent="0.25">
      <c r="A203" s="14">
        <v>169</v>
      </c>
      <c r="B203" s="15" t="s">
        <v>166</v>
      </c>
      <c r="C203" s="38">
        <f t="shared" si="22"/>
        <v>38793.339999999997</v>
      </c>
      <c r="D203" s="38">
        <f t="shared" si="22"/>
        <v>13150</v>
      </c>
      <c r="E203" s="202"/>
      <c r="F203" s="41"/>
    </row>
    <row r="204" spans="1:10" x14ac:dyDescent="0.25">
      <c r="A204" s="14">
        <v>171</v>
      </c>
      <c r="B204" s="15" t="s">
        <v>167</v>
      </c>
      <c r="C204" s="38">
        <f t="shared" si="22"/>
        <v>40021.660000000003</v>
      </c>
      <c r="D204" s="38">
        <f t="shared" si="22"/>
        <v>23990</v>
      </c>
      <c r="E204" s="202"/>
      <c r="F204" s="41"/>
    </row>
    <row r="205" spans="1:10" x14ac:dyDescent="0.25">
      <c r="A205" s="14">
        <v>174</v>
      </c>
      <c r="B205" s="15" t="s">
        <v>20</v>
      </c>
      <c r="C205" s="38">
        <f t="shared" si="22"/>
        <v>80919.66</v>
      </c>
      <c r="D205" s="38">
        <f t="shared" si="22"/>
        <v>63885</v>
      </c>
      <c r="E205" s="202"/>
      <c r="F205" s="41"/>
    </row>
    <row r="206" spans="1:10" x14ac:dyDescent="0.25">
      <c r="A206" s="14">
        <v>182</v>
      </c>
      <c r="B206" s="15" t="s">
        <v>21</v>
      </c>
      <c r="C206" s="38">
        <f t="shared" si="22"/>
        <v>2676004</v>
      </c>
      <c r="D206" s="38">
        <f t="shared" si="22"/>
        <v>2155129</v>
      </c>
      <c r="E206" s="202"/>
      <c r="F206" s="41"/>
    </row>
    <row r="207" spans="1:10" x14ac:dyDescent="0.25">
      <c r="A207" s="14">
        <v>197</v>
      </c>
      <c r="B207" s="15" t="s">
        <v>22</v>
      </c>
      <c r="C207" s="38">
        <f t="shared" si="22"/>
        <v>463300</v>
      </c>
      <c r="D207" s="38">
        <f t="shared" si="22"/>
        <v>420000</v>
      </c>
      <c r="E207" s="202"/>
      <c r="F207" s="41"/>
    </row>
    <row r="208" spans="1:10" x14ac:dyDescent="0.25">
      <c r="A208" s="14">
        <v>199</v>
      </c>
      <c r="B208" s="15" t="s">
        <v>23</v>
      </c>
      <c r="C208" s="38">
        <f t="shared" si="22"/>
        <v>613191.44999999995</v>
      </c>
      <c r="D208" s="38">
        <f t="shared" si="22"/>
        <v>484636.89999999997</v>
      </c>
      <c r="E208" s="202"/>
      <c r="F208" s="41"/>
    </row>
    <row r="209" spans="1:7" ht="16.5" thickBot="1" x14ac:dyDescent="0.35">
      <c r="A209" s="14"/>
      <c r="B209" s="17" t="s">
        <v>24</v>
      </c>
      <c r="C209" s="47">
        <f>SUM(C198:C208)</f>
        <v>5616910.1200000001</v>
      </c>
      <c r="D209" s="47">
        <f>SUM(D198:D208)</f>
        <v>4486202.8900000006</v>
      </c>
      <c r="E209" s="202"/>
    </row>
    <row r="210" spans="1:7" ht="15.75" x14ac:dyDescent="0.3">
      <c r="A210" s="14"/>
      <c r="B210" s="19" t="s">
        <v>25</v>
      </c>
      <c r="C210" s="48"/>
      <c r="D210" s="48"/>
      <c r="E210" s="202"/>
    </row>
    <row r="211" spans="1:7" x14ac:dyDescent="0.25">
      <c r="A211" s="14">
        <v>211</v>
      </c>
      <c r="B211" s="15" t="s">
        <v>26</v>
      </c>
      <c r="C211" s="38">
        <f t="shared" ref="C211:D224" si="23">+K33+K85+K150</f>
        <v>551481.54</v>
      </c>
      <c r="D211" s="38">
        <f t="shared" si="23"/>
        <v>483842.25</v>
      </c>
      <c r="E211" s="202"/>
      <c r="F211" s="41"/>
    </row>
    <row r="212" spans="1:7" x14ac:dyDescent="0.25">
      <c r="A212" s="14">
        <v>232</v>
      </c>
      <c r="B212" s="15" t="s">
        <v>27</v>
      </c>
      <c r="C212" s="38">
        <f t="shared" si="23"/>
        <v>120000</v>
      </c>
      <c r="D212" s="38">
        <f t="shared" si="23"/>
        <v>0</v>
      </c>
      <c r="E212" s="202"/>
      <c r="F212" s="41"/>
    </row>
    <row r="213" spans="1:7" x14ac:dyDescent="0.25">
      <c r="A213" s="14">
        <v>261</v>
      </c>
      <c r="B213" s="15" t="s">
        <v>28</v>
      </c>
      <c r="C213" s="38">
        <f t="shared" si="23"/>
        <v>713056.26</v>
      </c>
      <c r="D213" s="38">
        <f t="shared" si="23"/>
        <v>556840.35000000009</v>
      </c>
      <c r="E213" s="202"/>
      <c r="F213" s="41"/>
    </row>
    <row r="214" spans="1:7" x14ac:dyDescent="0.25">
      <c r="A214" s="14">
        <v>262</v>
      </c>
      <c r="B214" s="15" t="s">
        <v>29</v>
      </c>
      <c r="C214" s="38">
        <f t="shared" si="23"/>
        <v>7187.7699999999995</v>
      </c>
      <c r="D214" s="38">
        <f t="shared" si="23"/>
        <v>7708.85</v>
      </c>
      <c r="E214" s="202"/>
      <c r="F214" s="41"/>
    </row>
    <row r="215" spans="1:7" x14ac:dyDescent="0.25">
      <c r="A215" s="14">
        <v>266</v>
      </c>
      <c r="B215" s="15" t="s">
        <v>30</v>
      </c>
      <c r="C215" s="38">
        <f t="shared" si="23"/>
        <v>3611099.04</v>
      </c>
      <c r="D215" s="38">
        <f t="shared" si="23"/>
        <v>2887800.2600000002</v>
      </c>
      <c r="E215" s="202"/>
      <c r="F215" s="41"/>
    </row>
    <row r="216" spans="1:7" x14ac:dyDescent="0.25">
      <c r="A216" s="14">
        <v>267</v>
      </c>
      <c r="B216" s="15" t="s">
        <v>31</v>
      </c>
      <c r="C216" s="38">
        <f t="shared" si="23"/>
        <v>20894</v>
      </c>
      <c r="D216" s="38">
        <f t="shared" si="23"/>
        <v>6692.5</v>
      </c>
      <c r="E216" s="202"/>
      <c r="F216" s="41"/>
    </row>
    <row r="217" spans="1:7" x14ac:dyDescent="0.25">
      <c r="A217" s="14">
        <v>268</v>
      </c>
      <c r="B217" s="15" t="s">
        <v>32</v>
      </c>
      <c r="C217" s="38">
        <f t="shared" si="23"/>
        <v>129924.22</v>
      </c>
      <c r="D217" s="38">
        <f t="shared" si="23"/>
        <v>126652.98000000001</v>
      </c>
      <c r="E217" s="202"/>
      <c r="F217" s="41"/>
    </row>
    <row r="218" spans="1:7" x14ac:dyDescent="0.25">
      <c r="A218" s="14">
        <v>269</v>
      </c>
      <c r="B218" s="15" t="s">
        <v>33</v>
      </c>
      <c r="C218" s="38">
        <f t="shared" si="23"/>
        <v>9166.66</v>
      </c>
      <c r="D218" s="38">
        <f t="shared" si="23"/>
        <v>9083.5400000000009</v>
      </c>
      <c r="E218" s="202"/>
      <c r="F218" s="41"/>
    </row>
    <row r="219" spans="1:7" x14ac:dyDescent="0.25">
      <c r="A219" s="14">
        <v>289</v>
      </c>
      <c r="B219" s="15" t="s">
        <v>34</v>
      </c>
      <c r="C219" s="38">
        <f t="shared" si="23"/>
        <v>6170.6399999999994</v>
      </c>
      <c r="D219" s="38">
        <f t="shared" si="23"/>
        <v>6592.5</v>
      </c>
      <c r="E219" s="202"/>
      <c r="F219" s="41"/>
    </row>
    <row r="220" spans="1:7" x14ac:dyDescent="0.25">
      <c r="A220" s="14">
        <v>292</v>
      </c>
      <c r="B220" s="15" t="s">
        <v>35</v>
      </c>
      <c r="C220" s="38">
        <f t="shared" si="23"/>
        <v>101602.1</v>
      </c>
      <c r="D220" s="38">
        <f t="shared" si="23"/>
        <v>83470.69</v>
      </c>
      <c r="E220" s="202"/>
      <c r="F220" s="41"/>
    </row>
    <row r="221" spans="1:7" x14ac:dyDescent="0.25">
      <c r="A221" s="14">
        <v>295</v>
      </c>
      <c r="B221" s="15" t="s">
        <v>36</v>
      </c>
      <c r="C221" s="38">
        <f t="shared" si="23"/>
        <v>18185897.950000003</v>
      </c>
      <c r="D221" s="38">
        <f t="shared" si="23"/>
        <v>12384219.25</v>
      </c>
      <c r="E221" s="202"/>
      <c r="F221" s="41"/>
      <c r="G221" s="49"/>
    </row>
    <row r="222" spans="1:7" x14ac:dyDescent="0.25">
      <c r="A222" s="14">
        <v>297</v>
      </c>
      <c r="B222" s="15" t="s">
        <v>37</v>
      </c>
      <c r="C222" s="38">
        <f t="shared" si="23"/>
        <v>17489.62</v>
      </c>
      <c r="D222" s="38">
        <f t="shared" si="23"/>
        <v>18082.55</v>
      </c>
      <c r="E222" s="202"/>
      <c r="F222" s="41"/>
    </row>
    <row r="223" spans="1:7" x14ac:dyDescent="0.25">
      <c r="A223" s="14">
        <v>298</v>
      </c>
      <c r="B223" s="15" t="s">
        <v>38</v>
      </c>
      <c r="C223" s="38">
        <f t="shared" si="23"/>
        <v>383152.01</v>
      </c>
      <c r="D223" s="38">
        <f t="shared" si="23"/>
        <v>364582.5</v>
      </c>
      <c r="E223" s="202"/>
      <c r="F223" s="41"/>
    </row>
    <row r="224" spans="1:7" x14ac:dyDescent="0.25">
      <c r="A224" s="14">
        <v>299</v>
      </c>
      <c r="B224" s="15" t="s">
        <v>39</v>
      </c>
      <c r="C224" s="38">
        <f t="shared" si="23"/>
        <v>209460.16000000003</v>
      </c>
      <c r="D224" s="38">
        <f t="shared" si="23"/>
        <v>195959.31</v>
      </c>
      <c r="E224" s="202"/>
      <c r="F224" s="41"/>
    </row>
    <row r="225" spans="1:7" ht="15.75" x14ac:dyDescent="0.3">
      <c r="A225" s="14"/>
      <c r="B225" s="32" t="s">
        <v>40</v>
      </c>
      <c r="C225" s="50">
        <f>SUM(C211:C224)</f>
        <v>24066581.970000006</v>
      </c>
      <c r="D225" s="50">
        <f>SUM(D211:D224)</f>
        <v>17131527.529999997</v>
      </c>
      <c r="E225" s="202"/>
      <c r="F225" s="40"/>
    </row>
    <row r="226" spans="1:7" ht="15.75" x14ac:dyDescent="0.3">
      <c r="A226" s="22"/>
      <c r="B226" s="5" t="s">
        <v>58</v>
      </c>
      <c r="C226" s="8">
        <f>+C225+C209</f>
        <v>29683492.090000007</v>
      </c>
      <c r="D226" s="8">
        <f>+D225+D209</f>
        <v>21617730.419999998</v>
      </c>
      <c r="E226" s="202"/>
    </row>
    <row r="227" spans="1:7" ht="15.75" x14ac:dyDescent="0.3">
      <c r="A227" s="22"/>
      <c r="B227" s="5" t="s">
        <v>41</v>
      </c>
      <c r="C227" s="8"/>
      <c r="D227" s="8"/>
      <c r="E227" s="202"/>
    </row>
    <row r="228" spans="1:7" hidden="1" x14ac:dyDescent="0.25">
      <c r="A228" s="22"/>
      <c r="B228" s="52" t="s">
        <v>49</v>
      </c>
      <c r="C228" s="38" t="e">
        <f>#REF!+#REF!</f>
        <v>#REF!</v>
      </c>
      <c r="D228" s="38" t="e">
        <f>#REF!+#REF!</f>
        <v>#REF!</v>
      </c>
      <c r="E228" s="202"/>
    </row>
    <row r="229" spans="1:7" x14ac:dyDescent="0.25">
      <c r="A229" s="14">
        <v>323</v>
      </c>
      <c r="B229" s="52" t="s">
        <v>42</v>
      </c>
      <c r="C229" s="38">
        <f>+K49+K101+K166</f>
        <v>8660000</v>
      </c>
      <c r="D229" s="38">
        <f>+L49+L101+L166</f>
        <v>30000</v>
      </c>
      <c r="E229" s="202"/>
    </row>
    <row r="230" spans="1:7" hidden="1" x14ac:dyDescent="0.25">
      <c r="A230" s="22"/>
      <c r="B230" s="52" t="s">
        <v>50</v>
      </c>
      <c r="C230" s="38" t="e">
        <f>+#REF!+#REF!</f>
        <v>#REF!</v>
      </c>
      <c r="D230" s="38" t="e">
        <f>#REF!+#REF!</f>
        <v>#REF!</v>
      </c>
      <c r="E230" s="202"/>
    </row>
    <row r="231" spans="1:7" hidden="1" x14ac:dyDescent="0.25">
      <c r="A231" s="22"/>
      <c r="B231" s="52" t="s">
        <v>43</v>
      </c>
      <c r="C231" s="38">
        <f>K50+K102+K167</f>
        <v>0</v>
      </c>
      <c r="D231" s="38">
        <f>+L50+L102+L167</f>
        <v>0</v>
      </c>
      <c r="E231" s="202"/>
    </row>
    <row r="232" spans="1:7" ht="15.75" x14ac:dyDescent="0.3">
      <c r="A232" s="22"/>
      <c r="B232" s="32" t="s">
        <v>59</v>
      </c>
      <c r="C232" s="8">
        <f>+C229</f>
        <v>8660000</v>
      </c>
      <c r="D232" s="8">
        <f>+D229</f>
        <v>30000</v>
      </c>
      <c r="E232" s="202"/>
    </row>
    <row r="233" spans="1:7" ht="15.75" x14ac:dyDescent="0.3">
      <c r="A233" s="22"/>
      <c r="B233" s="5" t="s">
        <v>60</v>
      </c>
      <c r="C233" s="8">
        <f>+C232+C226+C195</f>
        <v>64906416.780000001</v>
      </c>
      <c r="D233" s="8">
        <f>+D232+D226+D195</f>
        <v>48206052.420000002</v>
      </c>
      <c r="E233" s="202"/>
      <c r="F233" s="40"/>
      <c r="G233" s="40"/>
    </row>
    <row r="234" spans="1:7" ht="15.75" x14ac:dyDescent="0.3">
      <c r="A234" s="27"/>
      <c r="B234" s="225"/>
      <c r="C234" s="53"/>
      <c r="D234" s="54"/>
    </row>
    <row r="235" spans="1:7" ht="15.75" x14ac:dyDescent="0.3">
      <c r="A235" s="27"/>
      <c r="B235" s="225"/>
      <c r="C235" s="55"/>
      <c r="D235" s="56"/>
    </row>
    <row r="236" spans="1:7" ht="15.75" x14ac:dyDescent="0.3">
      <c r="A236" s="27"/>
      <c r="B236" s="225"/>
      <c r="C236" s="55"/>
      <c r="D236" s="56"/>
    </row>
    <row r="237" spans="1:7" ht="15.75" x14ac:dyDescent="0.3">
      <c r="B237" s="225"/>
      <c r="C237" s="55"/>
      <c r="D237" s="56"/>
    </row>
    <row r="238" spans="1:7" ht="15.75" x14ac:dyDescent="0.3">
      <c r="B238" s="225"/>
      <c r="C238" s="55"/>
      <c r="D238" s="56"/>
    </row>
    <row r="239" spans="1:7" ht="15.75" x14ac:dyDescent="0.3">
      <c r="B239" s="225"/>
      <c r="C239" s="55"/>
      <c r="D239" s="56"/>
    </row>
    <row r="240" spans="1:7" ht="15.75" x14ac:dyDescent="0.3">
      <c r="B240" s="225"/>
      <c r="C240" s="55"/>
      <c r="D240" s="56"/>
    </row>
    <row r="241" spans="2:12" ht="15.75" x14ac:dyDescent="0.3">
      <c r="B241" s="225"/>
      <c r="C241" s="55"/>
      <c r="D241" s="56"/>
    </row>
    <row r="242" spans="2:12" x14ac:dyDescent="0.25">
      <c r="B242" s="39"/>
      <c r="C242" s="57"/>
      <c r="D242" s="53"/>
    </row>
    <row r="246" spans="2:12" x14ac:dyDescent="0.25">
      <c r="B246" s="58" t="s">
        <v>61</v>
      </c>
      <c r="D246" s="239" t="s">
        <v>62</v>
      </c>
      <c r="E246" s="239"/>
      <c r="F246" s="239"/>
      <c r="G246" s="39" t="s">
        <v>63</v>
      </c>
      <c r="I246" t="s">
        <v>67</v>
      </c>
    </row>
    <row r="247" spans="2:12" x14ac:dyDescent="0.25">
      <c r="D247" s="354" t="s">
        <v>64</v>
      </c>
      <c r="E247" s="354"/>
      <c r="F247" s="354"/>
      <c r="G247" s="39"/>
      <c r="H247" s="39"/>
      <c r="I247" s="39" t="s">
        <v>68</v>
      </c>
      <c r="J247" s="39"/>
      <c r="K247" s="39"/>
      <c r="L247" s="39"/>
    </row>
    <row r="248" spans="2:12" x14ac:dyDescent="0.25">
      <c r="D248" s="354" t="s">
        <v>65</v>
      </c>
      <c r="E248" s="354"/>
      <c r="F248" s="354"/>
      <c r="G248" s="39"/>
      <c r="H248" s="39"/>
      <c r="I248" s="39" t="s">
        <v>162</v>
      </c>
      <c r="J248" s="39"/>
      <c r="K248" s="39"/>
      <c r="L248" s="39"/>
    </row>
    <row r="249" spans="2:12" x14ac:dyDescent="0.25">
      <c r="D249" s="59"/>
      <c r="E249" s="59"/>
      <c r="H249" s="39"/>
      <c r="I249" s="39"/>
      <c r="J249" s="39"/>
    </row>
    <row r="250" spans="2:12" x14ac:dyDescent="0.25">
      <c r="B250" s="58" t="s">
        <v>66</v>
      </c>
      <c r="D250" s="39" t="s">
        <v>195</v>
      </c>
      <c r="H250" s="60"/>
      <c r="I250" s="60"/>
      <c r="J250" s="60"/>
      <c r="K250" s="379"/>
      <c r="L250" s="379"/>
    </row>
  </sheetData>
  <mergeCells count="29">
    <mergeCell ref="K8:L8"/>
    <mergeCell ref="A10:L10"/>
    <mergeCell ref="A11:L11"/>
    <mergeCell ref="A12:L12"/>
    <mergeCell ref="A14:L14"/>
    <mergeCell ref="R15:S15"/>
    <mergeCell ref="A66:L66"/>
    <mergeCell ref="C67:D67"/>
    <mergeCell ref="E67:F67"/>
    <mergeCell ref="G67:H67"/>
    <mergeCell ref="I67:J67"/>
    <mergeCell ref="K67:L67"/>
    <mergeCell ref="M67:N67"/>
    <mergeCell ref="C15:D15"/>
    <mergeCell ref="E15:F15"/>
    <mergeCell ref="G15:H15"/>
    <mergeCell ref="I15:J15"/>
    <mergeCell ref="K15:L15"/>
    <mergeCell ref="A131:L131"/>
    <mergeCell ref="C132:D132"/>
    <mergeCell ref="E132:F132"/>
    <mergeCell ref="G132:H132"/>
    <mergeCell ref="I132:J132"/>
    <mergeCell ref="K132:L132"/>
    <mergeCell ref="M132:N132"/>
    <mergeCell ref="C193:D193"/>
    <mergeCell ref="D247:F247"/>
    <mergeCell ref="D248:F248"/>
    <mergeCell ref="K250:L250"/>
  </mergeCells>
  <hyperlinks>
    <hyperlink ref="A12" r:id="rId1"/>
  </hyperlinks>
  <pageMargins left="0" right="0" top="0" bottom="0" header="0" footer="0"/>
  <pageSetup scale="65" orientation="landscape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32"/>
  <sheetViews>
    <sheetView tabSelected="1" topLeftCell="A199" workbookViewId="0">
      <selection activeCell="C204" sqref="C204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3" width="15.5703125" bestFit="1" customWidth="1"/>
    <col min="14" max="14" width="14.140625" bestFit="1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69" width="15.5703125" bestFit="1" customWidth="1"/>
    <col min="270" max="270" width="14.140625" bestFit="1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5" width="15.5703125" bestFit="1" customWidth="1"/>
    <col min="526" max="526" width="14.140625" bestFit="1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1" width="15.5703125" bestFit="1" customWidth="1"/>
    <col min="782" max="782" width="14.140625" bestFit="1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7" width="15.5703125" bestFit="1" customWidth="1"/>
    <col min="1038" max="1038" width="14.140625" bestFit="1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3" width="15.5703125" bestFit="1" customWidth="1"/>
    <col min="1294" max="1294" width="14.140625" bestFit="1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49" width="15.5703125" bestFit="1" customWidth="1"/>
    <col min="1550" max="1550" width="14.140625" bestFit="1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5" width="15.5703125" bestFit="1" customWidth="1"/>
    <col min="1806" max="1806" width="14.140625" bestFit="1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1" width="15.5703125" bestFit="1" customWidth="1"/>
    <col min="2062" max="2062" width="14.140625" bestFit="1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7" width="15.5703125" bestFit="1" customWidth="1"/>
    <col min="2318" max="2318" width="14.140625" bestFit="1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3" width="15.5703125" bestFit="1" customWidth="1"/>
    <col min="2574" max="2574" width="14.140625" bestFit="1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29" width="15.5703125" bestFit="1" customWidth="1"/>
    <col min="2830" max="2830" width="14.140625" bestFit="1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5" width="15.5703125" bestFit="1" customWidth="1"/>
    <col min="3086" max="3086" width="14.140625" bestFit="1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1" width="15.5703125" bestFit="1" customWidth="1"/>
    <col min="3342" max="3342" width="14.140625" bestFit="1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7" width="15.5703125" bestFit="1" customWidth="1"/>
    <col min="3598" max="3598" width="14.140625" bestFit="1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3" width="15.5703125" bestFit="1" customWidth="1"/>
    <col min="3854" max="3854" width="14.140625" bestFit="1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09" width="15.5703125" bestFit="1" customWidth="1"/>
    <col min="4110" max="4110" width="14.140625" bestFit="1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5" width="15.5703125" bestFit="1" customWidth="1"/>
    <col min="4366" max="4366" width="14.140625" bestFit="1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1" width="15.5703125" bestFit="1" customWidth="1"/>
    <col min="4622" max="4622" width="14.140625" bestFit="1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7" width="15.5703125" bestFit="1" customWidth="1"/>
    <col min="4878" max="4878" width="14.140625" bestFit="1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3" width="15.5703125" bestFit="1" customWidth="1"/>
    <col min="5134" max="5134" width="14.140625" bestFit="1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89" width="15.5703125" bestFit="1" customWidth="1"/>
    <col min="5390" max="5390" width="14.140625" bestFit="1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5" width="15.5703125" bestFit="1" customWidth="1"/>
    <col min="5646" max="5646" width="14.140625" bestFit="1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1" width="15.5703125" bestFit="1" customWidth="1"/>
    <col min="5902" max="5902" width="14.140625" bestFit="1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7" width="15.5703125" bestFit="1" customWidth="1"/>
    <col min="6158" max="6158" width="14.140625" bestFit="1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3" width="15.5703125" bestFit="1" customWidth="1"/>
    <col min="6414" max="6414" width="14.140625" bestFit="1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69" width="15.5703125" bestFit="1" customWidth="1"/>
    <col min="6670" max="6670" width="14.140625" bestFit="1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5" width="15.5703125" bestFit="1" customWidth="1"/>
    <col min="6926" max="6926" width="14.140625" bestFit="1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1" width="15.5703125" bestFit="1" customWidth="1"/>
    <col min="7182" max="7182" width="14.140625" bestFit="1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7" width="15.5703125" bestFit="1" customWidth="1"/>
    <col min="7438" max="7438" width="14.140625" bestFit="1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3" width="15.5703125" bestFit="1" customWidth="1"/>
    <col min="7694" max="7694" width="14.140625" bestFit="1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49" width="15.5703125" bestFit="1" customWidth="1"/>
    <col min="7950" max="7950" width="14.140625" bestFit="1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5" width="15.5703125" bestFit="1" customWidth="1"/>
    <col min="8206" max="8206" width="14.140625" bestFit="1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1" width="15.5703125" bestFit="1" customWidth="1"/>
    <col min="8462" max="8462" width="14.140625" bestFit="1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7" width="15.5703125" bestFit="1" customWidth="1"/>
    <col min="8718" max="8718" width="14.140625" bestFit="1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3" width="15.5703125" bestFit="1" customWidth="1"/>
    <col min="8974" max="8974" width="14.140625" bestFit="1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29" width="15.5703125" bestFit="1" customWidth="1"/>
    <col min="9230" max="9230" width="14.140625" bestFit="1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5" width="15.5703125" bestFit="1" customWidth="1"/>
    <col min="9486" max="9486" width="14.140625" bestFit="1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1" width="15.5703125" bestFit="1" customWidth="1"/>
    <col min="9742" max="9742" width="14.140625" bestFit="1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7" width="15.5703125" bestFit="1" customWidth="1"/>
    <col min="9998" max="9998" width="14.140625" bestFit="1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3" width="15.5703125" bestFit="1" customWidth="1"/>
    <col min="10254" max="10254" width="14.140625" bestFit="1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09" width="15.5703125" bestFit="1" customWidth="1"/>
    <col min="10510" max="10510" width="14.140625" bestFit="1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5" width="15.5703125" bestFit="1" customWidth="1"/>
    <col min="10766" max="10766" width="14.140625" bestFit="1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1" width="15.5703125" bestFit="1" customWidth="1"/>
    <col min="11022" max="11022" width="14.140625" bestFit="1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7" width="15.5703125" bestFit="1" customWidth="1"/>
    <col min="11278" max="11278" width="14.140625" bestFit="1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3" width="15.5703125" bestFit="1" customWidth="1"/>
    <col min="11534" max="11534" width="14.140625" bestFit="1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89" width="15.5703125" bestFit="1" customWidth="1"/>
    <col min="11790" max="11790" width="14.140625" bestFit="1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5" width="15.5703125" bestFit="1" customWidth="1"/>
    <col min="12046" max="12046" width="14.140625" bestFit="1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1" width="15.5703125" bestFit="1" customWidth="1"/>
    <col min="12302" max="12302" width="14.140625" bestFit="1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7" width="15.5703125" bestFit="1" customWidth="1"/>
    <col min="12558" max="12558" width="14.140625" bestFit="1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3" width="15.5703125" bestFit="1" customWidth="1"/>
    <col min="12814" max="12814" width="14.140625" bestFit="1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69" width="15.5703125" bestFit="1" customWidth="1"/>
    <col min="13070" max="13070" width="14.140625" bestFit="1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5" width="15.5703125" bestFit="1" customWidth="1"/>
    <col min="13326" max="13326" width="14.140625" bestFit="1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1" width="15.5703125" bestFit="1" customWidth="1"/>
    <col min="13582" max="13582" width="14.140625" bestFit="1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7" width="15.5703125" bestFit="1" customWidth="1"/>
    <col min="13838" max="13838" width="14.140625" bestFit="1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3" width="15.5703125" bestFit="1" customWidth="1"/>
    <col min="14094" max="14094" width="14.140625" bestFit="1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49" width="15.5703125" bestFit="1" customWidth="1"/>
    <col min="14350" max="14350" width="14.140625" bestFit="1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5" width="15.5703125" bestFit="1" customWidth="1"/>
    <col min="14606" max="14606" width="14.140625" bestFit="1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1" width="15.5703125" bestFit="1" customWidth="1"/>
    <col min="14862" max="14862" width="14.140625" bestFit="1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7" width="15.5703125" bestFit="1" customWidth="1"/>
    <col min="15118" max="15118" width="14.140625" bestFit="1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3" width="15.5703125" bestFit="1" customWidth="1"/>
    <col min="15374" max="15374" width="14.140625" bestFit="1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29" width="15.5703125" bestFit="1" customWidth="1"/>
    <col min="15630" max="15630" width="14.140625" bestFit="1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5" width="15.5703125" bestFit="1" customWidth="1"/>
    <col min="15886" max="15886" width="14.140625" bestFit="1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1" width="15.5703125" bestFit="1" customWidth="1"/>
    <col min="16142" max="16142" width="14.140625" bestFit="1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375" t="s">
        <v>1</v>
      </c>
      <c r="L8" s="376"/>
    </row>
    <row r="10" spans="1:19" x14ac:dyDescent="0.25">
      <c r="A10" s="373" t="s">
        <v>2</v>
      </c>
      <c r="B10" s="373"/>
      <c r="C10" s="373"/>
      <c r="D10" s="373"/>
      <c r="E10" s="373"/>
      <c r="F10" s="373"/>
      <c r="G10" s="373"/>
      <c r="H10" s="373"/>
      <c r="I10" s="373"/>
      <c r="J10" s="373"/>
      <c r="K10" s="373"/>
      <c r="L10" s="373"/>
      <c r="M10" s="234"/>
      <c r="N10" s="234"/>
      <c r="O10" s="234"/>
      <c r="P10" s="234"/>
      <c r="Q10" s="234"/>
      <c r="R10" s="234"/>
      <c r="S10" s="234"/>
    </row>
    <row r="11" spans="1:19" x14ac:dyDescent="0.25">
      <c r="A11" s="362" t="s">
        <v>3</v>
      </c>
      <c r="B11" s="362"/>
      <c r="C11" s="362"/>
      <c r="D11" s="362"/>
      <c r="E11" s="362"/>
      <c r="F11" s="362"/>
      <c r="G11" s="362"/>
      <c r="H11" s="362"/>
      <c r="I11" s="362"/>
      <c r="J11" s="362"/>
      <c r="K11" s="362"/>
      <c r="L11" s="362"/>
      <c r="M11" s="234"/>
      <c r="N11" s="234"/>
      <c r="O11" s="234"/>
      <c r="P11" s="234"/>
      <c r="Q11" s="234"/>
      <c r="R11" s="234"/>
      <c r="S11" s="234"/>
    </row>
    <row r="12" spans="1:19" x14ac:dyDescent="0.25">
      <c r="A12" s="374" t="s">
        <v>4</v>
      </c>
      <c r="B12" s="362"/>
      <c r="C12" s="362"/>
      <c r="D12" s="362"/>
      <c r="E12" s="362"/>
      <c r="F12" s="362"/>
      <c r="G12" s="362"/>
      <c r="H12" s="362"/>
      <c r="I12" s="362"/>
      <c r="J12" s="362"/>
      <c r="K12" s="362"/>
      <c r="L12" s="362"/>
      <c r="M12" s="234"/>
      <c r="N12" s="234"/>
      <c r="O12" s="234"/>
      <c r="P12" s="234"/>
      <c r="Q12" s="234"/>
      <c r="R12" s="234"/>
      <c r="S12" s="234"/>
    </row>
    <row r="13" spans="1:19" x14ac:dyDescent="0.25">
      <c r="A13" s="279"/>
      <c r="B13" s="279"/>
      <c r="C13" s="279"/>
      <c r="D13" s="279"/>
      <c r="E13" s="279"/>
      <c r="F13" s="279"/>
      <c r="G13" s="279"/>
      <c r="H13" s="279"/>
      <c r="I13" s="279"/>
      <c r="J13" s="279"/>
      <c r="K13" s="279"/>
      <c r="L13" s="279"/>
      <c r="M13" s="279"/>
      <c r="N13" s="279"/>
      <c r="O13" s="279"/>
      <c r="P13" s="279"/>
      <c r="Q13" s="279"/>
      <c r="R13" s="279"/>
      <c r="S13" s="279"/>
    </row>
    <row r="14" spans="1:19" ht="16.5" thickBot="1" x14ac:dyDescent="0.3">
      <c r="A14" s="356" t="s">
        <v>164</v>
      </c>
      <c r="B14" s="356"/>
      <c r="C14" s="356"/>
      <c r="D14" s="356"/>
      <c r="E14" s="356"/>
      <c r="F14" s="356"/>
      <c r="G14" s="356"/>
      <c r="H14" s="356"/>
      <c r="I14" s="356"/>
      <c r="J14" s="356"/>
      <c r="K14" s="356"/>
      <c r="L14" s="356"/>
      <c r="M14" s="235"/>
      <c r="N14" s="235"/>
      <c r="O14" s="235"/>
      <c r="P14" s="235"/>
      <c r="Q14" s="235"/>
      <c r="R14" s="235"/>
      <c r="S14" s="235"/>
    </row>
    <row r="15" spans="1:19" ht="30.75" customHeight="1" thickBot="1" x14ac:dyDescent="0.35">
      <c r="A15" s="2" t="s">
        <v>5</v>
      </c>
      <c r="B15" s="3" t="s">
        <v>6</v>
      </c>
      <c r="C15" s="368" t="s">
        <v>7</v>
      </c>
      <c r="D15" s="369"/>
      <c r="E15" s="368" t="s">
        <v>8</v>
      </c>
      <c r="F15" s="370"/>
      <c r="G15" s="368" t="s">
        <v>9</v>
      </c>
      <c r="H15" s="369"/>
      <c r="I15" s="368" t="s">
        <v>10</v>
      </c>
      <c r="J15" s="369"/>
      <c r="K15" s="352" t="s">
        <v>11</v>
      </c>
      <c r="L15" s="353"/>
      <c r="M15" s="280"/>
      <c r="N15" s="377"/>
      <c r="O15" s="377"/>
      <c r="P15" s="377"/>
      <c r="Q15" s="377"/>
      <c r="R15" s="377"/>
      <c r="S15" s="377"/>
    </row>
    <row r="16" spans="1:19" ht="15.75" x14ac:dyDescent="0.3">
      <c r="A16" s="4"/>
      <c r="B16" s="5"/>
      <c r="C16" s="6" t="s">
        <v>12</v>
      </c>
      <c r="D16" s="6" t="s">
        <v>13</v>
      </c>
      <c r="E16" s="6" t="s">
        <v>12</v>
      </c>
      <c r="F16" s="6" t="s">
        <v>13</v>
      </c>
      <c r="G16" s="6" t="s">
        <v>12</v>
      </c>
      <c r="H16" s="6" t="s">
        <v>13</v>
      </c>
      <c r="I16" s="6" t="s">
        <v>12</v>
      </c>
      <c r="J16" s="6" t="s">
        <v>13</v>
      </c>
      <c r="K16" s="6" t="s">
        <v>12</v>
      </c>
      <c r="L16" s="6" t="s">
        <v>13</v>
      </c>
      <c r="M16" s="238"/>
      <c r="N16" s="280"/>
      <c r="O16" s="238"/>
      <c r="P16" s="280"/>
      <c r="Q16" s="238"/>
      <c r="R16" s="280"/>
      <c r="S16" s="238"/>
    </row>
    <row r="17" spans="1:19" ht="15.75" x14ac:dyDescent="0.3">
      <c r="A17" s="290" t="s">
        <v>141</v>
      </c>
      <c r="B17" s="5" t="s">
        <v>14</v>
      </c>
      <c r="C17" s="50">
        <v>2414811.33</v>
      </c>
      <c r="D17" s="8">
        <v>2367268.7000000002</v>
      </c>
      <c r="E17" s="50">
        <v>2414811.34</v>
      </c>
      <c r="F17" s="8">
        <v>2396683.9</v>
      </c>
      <c r="G17" s="50">
        <v>2414811.34</v>
      </c>
      <c r="H17" s="8">
        <v>2410583.5299999998</v>
      </c>
      <c r="I17" s="50">
        <v>2414811.34</v>
      </c>
      <c r="J17" s="8">
        <v>2417060.7799999998</v>
      </c>
      <c r="K17" s="8">
        <f>+C17+E17+G17+I17</f>
        <v>9659245.3499999996</v>
      </c>
      <c r="L17" s="8">
        <f>+D17+F17+H17+J17</f>
        <v>9591596.9099999983</v>
      </c>
      <c r="M17" s="239"/>
      <c r="N17" s="239"/>
      <c r="O17" s="239"/>
      <c r="P17" s="239"/>
      <c r="Q17" s="239"/>
      <c r="R17" s="239"/>
      <c r="S17" s="239"/>
    </row>
    <row r="18" spans="1:19" ht="15.75" x14ac:dyDescent="0.3">
      <c r="A18" s="291"/>
      <c r="B18" s="10"/>
      <c r="C18" s="11"/>
      <c r="D18" s="9"/>
      <c r="E18" s="12"/>
      <c r="F18" s="12"/>
      <c r="G18" s="9"/>
      <c r="H18" s="12"/>
      <c r="I18" s="9"/>
      <c r="J18" s="12"/>
      <c r="K18" s="11"/>
      <c r="L18" s="11"/>
      <c r="M18" s="239"/>
      <c r="N18" s="239"/>
      <c r="O18" s="239"/>
      <c r="P18" s="239"/>
      <c r="Q18" s="239"/>
      <c r="R18" s="239"/>
      <c r="S18" s="239"/>
    </row>
    <row r="19" spans="1:19" ht="15.75" x14ac:dyDescent="0.3">
      <c r="A19" s="291"/>
      <c r="B19" s="10" t="s">
        <v>15</v>
      </c>
      <c r="C19" s="13">
        <f t="shared" ref="C19:H19" si="0">+C31+C47</f>
        <v>2612557.8600000003</v>
      </c>
      <c r="D19" s="13">
        <f t="shared" si="0"/>
        <v>0</v>
      </c>
      <c r="E19" s="13">
        <f t="shared" si="0"/>
        <v>2689873.49</v>
      </c>
      <c r="F19" s="13">
        <f t="shared" si="0"/>
        <v>16502.89</v>
      </c>
      <c r="G19" s="13">
        <f t="shared" si="0"/>
        <v>2771883.25</v>
      </c>
      <c r="H19" s="13">
        <f t="shared" si="0"/>
        <v>132643.56999999998</v>
      </c>
      <c r="I19" s="13">
        <f>+I31+I47</f>
        <v>2771883.25</v>
      </c>
      <c r="J19" s="13">
        <f>+J31+J47</f>
        <v>748869.8</v>
      </c>
      <c r="K19" s="13">
        <f>+C19+E19+G19+I19</f>
        <v>10846197.850000001</v>
      </c>
      <c r="L19" s="13">
        <f>+D19+F19+H19+J19</f>
        <v>898016.26</v>
      </c>
      <c r="M19" s="239"/>
      <c r="N19" s="239"/>
      <c r="O19" s="239"/>
      <c r="P19" s="239"/>
      <c r="Q19" s="239"/>
      <c r="R19" s="239"/>
      <c r="S19" s="239"/>
    </row>
    <row r="20" spans="1:19" x14ac:dyDescent="0.25">
      <c r="A20" s="292">
        <v>111</v>
      </c>
      <c r="B20" s="15" t="s">
        <v>16</v>
      </c>
      <c r="C20" s="16">
        <v>0</v>
      </c>
      <c r="D20" s="16">
        <v>0</v>
      </c>
      <c r="E20" s="16">
        <v>77315.63</v>
      </c>
      <c r="F20" s="16">
        <v>0</v>
      </c>
      <c r="G20" s="16">
        <v>77315.63</v>
      </c>
      <c r="H20" s="16">
        <v>70182.48</v>
      </c>
      <c r="I20" s="16">
        <v>77315.63</v>
      </c>
      <c r="J20" s="16">
        <v>80017.570000000007</v>
      </c>
      <c r="K20" s="16">
        <f>+C20+E20+G20+I20</f>
        <v>231946.89</v>
      </c>
      <c r="L20" s="16">
        <f>+D20+F20+H20+J20</f>
        <v>150200.04999999999</v>
      </c>
      <c r="M20" s="239"/>
      <c r="N20" s="239"/>
      <c r="O20" s="239"/>
      <c r="P20" s="239"/>
      <c r="Q20" s="239"/>
      <c r="R20" s="239"/>
      <c r="S20" s="239"/>
    </row>
    <row r="21" spans="1:19" x14ac:dyDescent="0.25">
      <c r="A21" s="292">
        <v>113</v>
      </c>
      <c r="B21" s="15" t="s">
        <v>17</v>
      </c>
      <c r="C21" s="16">
        <v>10564.58</v>
      </c>
      <c r="D21" s="16">
        <v>0</v>
      </c>
      <c r="E21" s="16">
        <v>10564.58</v>
      </c>
      <c r="F21" s="16">
        <v>8302.09</v>
      </c>
      <c r="G21" s="16">
        <v>10564.58</v>
      </c>
      <c r="H21" s="16">
        <v>11306.4</v>
      </c>
      <c r="I21" s="16">
        <v>10564.58</v>
      </c>
      <c r="J21" s="16">
        <v>11126.04</v>
      </c>
      <c r="K21" s="16">
        <f t="shared" ref="K21:L30" si="1">+C21+E21+G21+I21</f>
        <v>42258.32</v>
      </c>
      <c r="L21" s="16">
        <f t="shared" si="1"/>
        <v>30734.53</v>
      </c>
      <c r="M21" s="239"/>
      <c r="N21" s="239"/>
      <c r="O21" s="239"/>
      <c r="P21" s="239"/>
      <c r="Q21" s="239"/>
      <c r="R21" s="239"/>
      <c r="S21" s="239"/>
    </row>
    <row r="22" spans="1:19" x14ac:dyDescent="0.25">
      <c r="A22" s="292">
        <v>122</v>
      </c>
      <c r="B22" s="15" t="s">
        <v>18</v>
      </c>
      <c r="C22" s="16">
        <v>0</v>
      </c>
      <c r="D22" s="16">
        <v>0</v>
      </c>
      <c r="E22" s="16">
        <v>0</v>
      </c>
      <c r="F22" s="16">
        <v>0</v>
      </c>
      <c r="G22" s="16">
        <v>6085.56</v>
      </c>
      <c r="H22" s="16">
        <v>0</v>
      </c>
      <c r="I22" s="16">
        <v>6085.56</v>
      </c>
      <c r="J22" s="16">
        <v>0</v>
      </c>
      <c r="K22" s="16">
        <f t="shared" si="1"/>
        <v>12171.12</v>
      </c>
      <c r="L22" s="16">
        <f t="shared" si="1"/>
        <v>0</v>
      </c>
      <c r="M22" s="239"/>
      <c r="N22" s="239"/>
      <c r="O22" s="239"/>
      <c r="P22" s="239"/>
      <c r="Q22" s="239"/>
      <c r="R22" s="239"/>
      <c r="S22" s="239"/>
    </row>
    <row r="23" spans="1:19" x14ac:dyDescent="0.25">
      <c r="A23" s="292">
        <v>163</v>
      </c>
      <c r="B23" s="15" t="s">
        <v>19</v>
      </c>
      <c r="C23" s="16">
        <v>0</v>
      </c>
      <c r="D23" s="16">
        <v>0</v>
      </c>
      <c r="E23" s="16">
        <v>0</v>
      </c>
      <c r="F23" s="16">
        <v>0</v>
      </c>
      <c r="G23" s="16">
        <v>75924.2</v>
      </c>
      <c r="H23" s="16">
        <v>0</v>
      </c>
      <c r="I23" s="16">
        <v>75924.2</v>
      </c>
      <c r="J23" s="16">
        <v>0</v>
      </c>
      <c r="K23" s="16">
        <f t="shared" si="1"/>
        <v>151848.4</v>
      </c>
      <c r="L23" s="16">
        <f t="shared" si="1"/>
        <v>0</v>
      </c>
      <c r="M23" s="239"/>
      <c r="N23" s="239"/>
      <c r="O23" s="239"/>
      <c r="P23" s="239"/>
      <c r="Q23" s="239"/>
      <c r="R23" s="239"/>
      <c r="S23" s="239"/>
    </row>
    <row r="24" spans="1:19" x14ac:dyDescent="0.25">
      <c r="A24" s="292">
        <v>168</v>
      </c>
      <c r="B24" s="15" t="s">
        <v>165</v>
      </c>
      <c r="C24" s="16">
        <v>0</v>
      </c>
      <c r="D24" s="16">
        <v>0</v>
      </c>
      <c r="E24" s="16">
        <v>0</v>
      </c>
      <c r="F24" s="16">
        <v>0</v>
      </c>
      <c r="G24" s="37">
        <v>0</v>
      </c>
      <c r="H24" s="16">
        <v>0</v>
      </c>
      <c r="I24" s="37">
        <v>0</v>
      </c>
      <c r="J24" s="16">
        <v>0</v>
      </c>
      <c r="K24" s="16">
        <f>+C24+E24+G24+I24</f>
        <v>0</v>
      </c>
      <c r="L24" s="16">
        <f>+D24+F24+H24+J24</f>
        <v>0</v>
      </c>
      <c r="M24" s="239"/>
      <c r="N24" s="239"/>
      <c r="O24" s="239"/>
      <c r="P24" s="239"/>
      <c r="Q24" s="239"/>
      <c r="R24" s="239"/>
      <c r="S24" s="239"/>
    </row>
    <row r="25" spans="1:19" x14ac:dyDescent="0.25">
      <c r="A25" s="292">
        <v>169</v>
      </c>
      <c r="B25" s="15" t="s">
        <v>166</v>
      </c>
      <c r="C25" s="16">
        <v>3526.67</v>
      </c>
      <c r="D25" s="16">
        <v>0</v>
      </c>
      <c r="E25" s="16">
        <v>3526.67</v>
      </c>
      <c r="F25" s="16">
        <v>0</v>
      </c>
      <c r="G25" s="16">
        <v>3526.67</v>
      </c>
      <c r="H25" s="16">
        <v>0</v>
      </c>
      <c r="I25" s="16">
        <v>3526.67</v>
      </c>
      <c r="J25" s="16">
        <v>0</v>
      </c>
      <c r="K25" s="16">
        <f t="shared" si="1"/>
        <v>14106.68</v>
      </c>
      <c r="L25" s="16">
        <f t="shared" si="1"/>
        <v>0</v>
      </c>
      <c r="M25" s="239"/>
      <c r="N25" s="239"/>
      <c r="O25" s="239"/>
      <c r="P25" s="239"/>
      <c r="Q25" s="239"/>
      <c r="R25" s="239"/>
      <c r="S25" s="239"/>
    </row>
    <row r="26" spans="1:19" x14ac:dyDescent="0.25">
      <c r="A26" s="292">
        <v>171</v>
      </c>
      <c r="B26" s="15" t="s">
        <v>167</v>
      </c>
      <c r="C26" s="16">
        <v>3638.33</v>
      </c>
      <c r="D26" s="16">
        <v>0</v>
      </c>
      <c r="E26" s="16">
        <v>3638.33</v>
      </c>
      <c r="F26" s="16">
        <v>0</v>
      </c>
      <c r="G26" s="16">
        <v>3638.33</v>
      </c>
      <c r="H26" s="16">
        <v>0</v>
      </c>
      <c r="I26" s="16">
        <v>3638.33</v>
      </c>
      <c r="J26" s="16">
        <v>0</v>
      </c>
      <c r="K26" s="16">
        <f t="shared" si="1"/>
        <v>14553.32</v>
      </c>
      <c r="L26" s="16">
        <f t="shared" si="1"/>
        <v>0</v>
      </c>
      <c r="M26" s="239"/>
      <c r="N26" s="239"/>
      <c r="O26" s="239"/>
      <c r="P26" s="239"/>
      <c r="Q26" s="239"/>
      <c r="R26" s="239"/>
      <c r="S26" s="239"/>
    </row>
    <row r="27" spans="1:19" x14ac:dyDescent="0.25">
      <c r="A27" s="292">
        <v>174</v>
      </c>
      <c r="B27" s="15" t="s">
        <v>20</v>
      </c>
      <c r="C27" s="16">
        <v>7356.33</v>
      </c>
      <c r="D27" s="16">
        <v>0</v>
      </c>
      <c r="E27" s="16">
        <v>7356.33</v>
      </c>
      <c r="F27" s="16">
        <v>0</v>
      </c>
      <c r="G27" s="16">
        <v>7356.33</v>
      </c>
      <c r="H27" s="16">
        <v>0</v>
      </c>
      <c r="I27" s="16">
        <v>7356.33</v>
      </c>
      <c r="J27" s="16">
        <v>6360</v>
      </c>
      <c r="K27" s="16">
        <f t="shared" si="1"/>
        <v>29425.32</v>
      </c>
      <c r="L27" s="16">
        <f t="shared" si="1"/>
        <v>6360</v>
      </c>
      <c r="M27" s="239"/>
      <c r="N27" s="239"/>
      <c r="O27" s="239"/>
      <c r="P27" s="239"/>
      <c r="Q27" s="239"/>
      <c r="R27" s="239"/>
      <c r="S27" s="239"/>
    </row>
    <row r="28" spans="1:19" x14ac:dyDescent="0.25">
      <c r="A28" s="292">
        <v>182</v>
      </c>
      <c r="B28" s="15" t="s">
        <v>21</v>
      </c>
      <c r="C28" s="16">
        <v>317986.83</v>
      </c>
      <c r="D28" s="16">
        <v>0</v>
      </c>
      <c r="E28" s="16">
        <v>317986.83</v>
      </c>
      <c r="F28" s="16">
        <v>0</v>
      </c>
      <c r="G28" s="16">
        <v>317986.83</v>
      </c>
      <c r="H28" s="16">
        <v>32843.760000000002</v>
      </c>
      <c r="I28" s="16">
        <v>317986.83</v>
      </c>
      <c r="J28" s="16">
        <v>99905.74</v>
      </c>
      <c r="K28" s="16">
        <f t="shared" si="1"/>
        <v>1271947.32</v>
      </c>
      <c r="L28" s="16">
        <f t="shared" si="1"/>
        <v>132749.5</v>
      </c>
      <c r="M28" s="239"/>
      <c r="N28" s="239"/>
      <c r="O28" s="239"/>
      <c r="P28" s="239"/>
      <c r="Q28" s="239"/>
      <c r="R28" s="239"/>
      <c r="S28" s="239"/>
    </row>
    <row r="29" spans="1:19" x14ac:dyDescent="0.25">
      <c r="A29" s="292">
        <v>197</v>
      </c>
      <c r="B29" s="15" t="s">
        <v>22</v>
      </c>
      <c r="C29" s="16">
        <v>42350</v>
      </c>
      <c r="D29" s="16">
        <v>0</v>
      </c>
      <c r="E29" s="16">
        <v>42350</v>
      </c>
      <c r="F29" s="16">
        <v>0</v>
      </c>
      <c r="G29" s="16">
        <v>42350</v>
      </c>
      <c r="H29" s="16">
        <v>0</v>
      </c>
      <c r="I29" s="16">
        <v>42350</v>
      </c>
      <c r="J29" s="16">
        <v>84000</v>
      </c>
      <c r="K29" s="16">
        <f t="shared" si="1"/>
        <v>169400</v>
      </c>
      <c r="L29" s="16">
        <f t="shared" si="1"/>
        <v>84000</v>
      </c>
      <c r="M29" s="239"/>
      <c r="N29" s="239"/>
      <c r="O29" s="239"/>
      <c r="P29" s="239"/>
      <c r="Q29" s="239"/>
      <c r="R29" s="239"/>
      <c r="S29" s="239"/>
    </row>
    <row r="30" spans="1:19" ht="15.75" thickBot="1" x14ac:dyDescent="0.3">
      <c r="A30" s="294">
        <v>199</v>
      </c>
      <c r="B30" s="149" t="s">
        <v>23</v>
      </c>
      <c r="C30" s="16">
        <v>67060</v>
      </c>
      <c r="D30" s="150">
        <v>0</v>
      </c>
      <c r="E30" s="16">
        <v>67060</v>
      </c>
      <c r="F30" s="150">
        <v>8200.7999999999993</v>
      </c>
      <c r="G30" s="16">
        <v>67060</v>
      </c>
      <c r="H30" s="150">
        <v>4100</v>
      </c>
      <c r="I30" s="16">
        <v>67060</v>
      </c>
      <c r="J30" s="150">
        <v>6150.2</v>
      </c>
      <c r="K30" s="150">
        <f t="shared" si="1"/>
        <v>268240</v>
      </c>
      <c r="L30" s="150">
        <f t="shared" si="1"/>
        <v>18451</v>
      </c>
      <c r="M30" s="239"/>
      <c r="N30" s="239"/>
      <c r="O30" s="239"/>
      <c r="P30" s="239"/>
      <c r="Q30" s="239"/>
      <c r="R30" s="239"/>
      <c r="S30" s="239"/>
    </row>
    <row r="31" spans="1:19" ht="16.5" thickBot="1" x14ac:dyDescent="0.35">
      <c r="A31" s="295"/>
      <c r="B31" s="151" t="s">
        <v>24</v>
      </c>
      <c r="C31" s="152">
        <f t="shared" ref="C31:L31" si="2">SUM(C20:C30)</f>
        <v>452482.74</v>
      </c>
      <c r="D31" s="152">
        <f t="shared" si="2"/>
        <v>0</v>
      </c>
      <c r="E31" s="152">
        <f t="shared" si="2"/>
        <v>529798.37</v>
      </c>
      <c r="F31" s="152">
        <f t="shared" si="2"/>
        <v>16502.89</v>
      </c>
      <c r="G31" s="152">
        <f t="shared" si="2"/>
        <v>611808.13</v>
      </c>
      <c r="H31" s="152">
        <f t="shared" si="2"/>
        <v>118432.63999999998</v>
      </c>
      <c r="I31" s="152">
        <f t="shared" si="2"/>
        <v>611808.13</v>
      </c>
      <c r="J31" s="152">
        <f t="shared" si="2"/>
        <v>287559.55000000005</v>
      </c>
      <c r="K31" s="152">
        <f t="shared" si="2"/>
        <v>2205897.37</v>
      </c>
      <c r="L31" s="153">
        <f t="shared" si="2"/>
        <v>422495.07999999996</v>
      </c>
      <c r="M31" s="239"/>
      <c r="N31" s="239"/>
      <c r="O31" s="239"/>
      <c r="P31" s="239"/>
      <c r="Q31" s="239"/>
      <c r="R31" s="239"/>
      <c r="S31" s="239"/>
    </row>
    <row r="32" spans="1:19" ht="15.75" x14ac:dyDescent="0.3">
      <c r="A32" s="296"/>
      <c r="B32" s="19" t="s">
        <v>25</v>
      </c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39"/>
      <c r="N32" s="239"/>
      <c r="O32" s="239"/>
      <c r="P32" s="239"/>
      <c r="Q32" s="239"/>
      <c r="R32" s="239"/>
      <c r="S32" s="239"/>
    </row>
    <row r="33" spans="1:19" x14ac:dyDescent="0.25">
      <c r="A33" s="292">
        <v>211</v>
      </c>
      <c r="B33" s="15" t="s">
        <v>26</v>
      </c>
      <c r="C33" s="16">
        <v>58165.57</v>
      </c>
      <c r="D33" s="16">
        <v>0</v>
      </c>
      <c r="E33" s="16">
        <v>58165.57</v>
      </c>
      <c r="F33" s="16">
        <v>0</v>
      </c>
      <c r="G33" s="16">
        <v>58165.57</v>
      </c>
      <c r="H33" s="16">
        <v>13077</v>
      </c>
      <c r="I33" s="16">
        <v>58165.57</v>
      </c>
      <c r="J33" s="16">
        <v>90483.25</v>
      </c>
      <c r="K33" s="16">
        <f t="shared" ref="K33:L46" si="3">+C33+E33+G33+I33</f>
        <v>232662.28</v>
      </c>
      <c r="L33" s="16">
        <f>+D33+F33+H33+J33</f>
        <v>103560.25</v>
      </c>
      <c r="M33" s="239"/>
      <c r="N33" s="239"/>
      <c r="O33" s="239"/>
      <c r="P33" s="239"/>
      <c r="Q33" s="239"/>
      <c r="R33" s="239"/>
      <c r="S33" s="239"/>
    </row>
    <row r="34" spans="1:19" x14ac:dyDescent="0.25">
      <c r="A34" s="292">
        <v>232</v>
      </c>
      <c r="B34" s="15" t="s">
        <v>27</v>
      </c>
      <c r="C34" s="16">
        <v>12500</v>
      </c>
      <c r="D34" s="16">
        <v>0</v>
      </c>
      <c r="E34" s="16">
        <v>12500</v>
      </c>
      <c r="F34" s="16">
        <v>0</v>
      </c>
      <c r="G34" s="16">
        <v>12500</v>
      </c>
      <c r="H34" s="16">
        <v>0</v>
      </c>
      <c r="I34" s="16">
        <v>12500</v>
      </c>
      <c r="J34" s="16">
        <v>0</v>
      </c>
      <c r="K34" s="16">
        <f t="shared" si="3"/>
        <v>50000</v>
      </c>
      <c r="L34" s="16">
        <f t="shared" si="3"/>
        <v>0</v>
      </c>
      <c r="M34" s="239"/>
      <c r="N34" s="239"/>
      <c r="O34" s="239"/>
      <c r="P34" s="239"/>
      <c r="Q34" s="239"/>
      <c r="R34" s="239"/>
      <c r="S34" s="239"/>
    </row>
    <row r="35" spans="1:19" x14ac:dyDescent="0.25">
      <c r="A35" s="292">
        <v>261</v>
      </c>
      <c r="B35" s="15" t="s">
        <v>28</v>
      </c>
      <c r="C35" s="16">
        <v>82888.02</v>
      </c>
      <c r="D35" s="16">
        <v>0</v>
      </c>
      <c r="E35" s="16">
        <v>82888.02</v>
      </c>
      <c r="F35" s="16">
        <v>0</v>
      </c>
      <c r="G35" s="16">
        <v>82888.02</v>
      </c>
      <c r="H35" s="16">
        <v>0</v>
      </c>
      <c r="I35" s="16">
        <v>82888.02</v>
      </c>
      <c r="J35" s="16">
        <v>61685.07</v>
      </c>
      <c r="K35" s="16">
        <f t="shared" si="3"/>
        <v>331552.08</v>
      </c>
      <c r="L35" s="16">
        <f t="shared" si="3"/>
        <v>61685.07</v>
      </c>
      <c r="M35" s="239"/>
      <c r="N35" s="239"/>
      <c r="O35" s="239"/>
      <c r="P35" s="239"/>
      <c r="Q35" s="239"/>
      <c r="R35" s="239"/>
      <c r="S35" s="239"/>
    </row>
    <row r="36" spans="1:19" x14ac:dyDescent="0.25">
      <c r="A36" s="292">
        <v>262</v>
      </c>
      <c r="B36" s="15" t="s">
        <v>29</v>
      </c>
      <c r="C36" s="16">
        <v>666.67</v>
      </c>
      <c r="D36" s="16">
        <v>0</v>
      </c>
      <c r="E36" s="16">
        <v>666.67</v>
      </c>
      <c r="F36" s="16">
        <v>0</v>
      </c>
      <c r="G36" s="16">
        <v>666.67</v>
      </c>
      <c r="H36" s="16">
        <v>0</v>
      </c>
      <c r="I36" s="16">
        <v>666.67</v>
      </c>
      <c r="J36" s="16">
        <v>0</v>
      </c>
      <c r="K36" s="16">
        <f t="shared" si="3"/>
        <v>2666.68</v>
      </c>
      <c r="L36" s="16">
        <f t="shared" si="3"/>
        <v>0</v>
      </c>
      <c r="M36" s="239"/>
      <c r="N36" s="239"/>
      <c r="O36" s="239"/>
      <c r="P36" s="239"/>
      <c r="Q36" s="239"/>
      <c r="R36" s="239"/>
      <c r="S36" s="239"/>
    </row>
    <row r="37" spans="1:19" x14ac:dyDescent="0.25">
      <c r="A37" s="292">
        <v>266</v>
      </c>
      <c r="B37" s="15" t="s">
        <v>30</v>
      </c>
      <c r="C37" s="16">
        <v>381939.32</v>
      </c>
      <c r="D37" s="16">
        <v>0</v>
      </c>
      <c r="E37" s="16">
        <v>381939.32</v>
      </c>
      <c r="F37" s="16">
        <v>0</v>
      </c>
      <c r="G37" s="16">
        <v>381939.32</v>
      </c>
      <c r="H37" s="16">
        <v>133.93</v>
      </c>
      <c r="I37" s="16">
        <v>381939.32</v>
      </c>
      <c r="J37" s="16">
        <v>194422.07</v>
      </c>
      <c r="K37" s="16">
        <f t="shared" si="3"/>
        <v>1527757.28</v>
      </c>
      <c r="L37" s="16">
        <f t="shared" si="3"/>
        <v>194556</v>
      </c>
      <c r="M37" s="239"/>
      <c r="N37" s="239"/>
      <c r="O37" s="239"/>
      <c r="P37" s="239"/>
      <c r="Q37" s="239"/>
      <c r="R37" s="239"/>
      <c r="S37" s="239"/>
    </row>
    <row r="38" spans="1:19" x14ac:dyDescent="0.25">
      <c r="A38" s="292">
        <v>267</v>
      </c>
      <c r="B38" s="15" t="s">
        <v>31</v>
      </c>
      <c r="C38" s="16">
        <v>750</v>
      </c>
      <c r="D38" s="16">
        <v>0</v>
      </c>
      <c r="E38" s="16">
        <v>750</v>
      </c>
      <c r="F38" s="16">
        <v>0</v>
      </c>
      <c r="G38" s="16">
        <v>750</v>
      </c>
      <c r="H38" s="16">
        <v>0</v>
      </c>
      <c r="I38" s="16">
        <v>750</v>
      </c>
      <c r="J38" s="16">
        <v>0</v>
      </c>
      <c r="K38" s="16">
        <f t="shared" si="3"/>
        <v>3000</v>
      </c>
      <c r="L38" s="16">
        <f t="shared" si="3"/>
        <v>0</v>
      </c>
      <c r="M38" s="239"/>
      <c r="N38" s="239"/>
      <c r="O38" s="239"/>
      <c r="P38" s="239"/>
      <c r="Q38" s="239"/>
      <c r="R38" s="239"/>
      <c r="S38" s="239"/>
    </row>
    <row r="39" spans="1:19" x14ac:dyDescent="0.25">
      <c r="A39" s="292">
        <v>268</v>
      </c>
      <c r="B39" s="15" t="s">
        <v>32</v>
      </c>
      <c r="C39" s="16">
        <v>11811.29</v>
      </c>
      <c r="D39" s="16">
        <v>0</v>
      </c>
      <c r="E39" s="16">
        <v>11811.29</v>
      </c>
      <c r="F39" s="16">
        <v>0</v>
      </c>
      <c r="G39" s="16">
        <v>11811.29</v>
      </c>
      <c r="H39" s="16">
        <v>0</v>
      </c>
      <c r="I39" s="16">
        <v>11811.29</v>
      </c>
      <c r="J39" s="16">
        <v>0</v>
      </c>
      <c r="K39" s="16">
        <f t="shared" si="3"/>
        <v>47245.16</v>
      </c>
      <c r="L39" s="16">
        <f t="shared" si="3"/>
        <v>0</v>
      </c>
      <c r="M39" s="239"/>
      <c r="N39" s="239"/>
      <c r="O39" s="239"/>
      <c r="P39" s="239"/>
      <c r="Q39" s="239"/>
      <c r="R39" s="239"/>
      <c r="S39" s="239"/>
    </row>
    <row r="40" spans="1:19" x14ac:dyDescent="0.25">
      <c r="A40" s="292">
        <v>269</v>
      </c>
      <c r="B40" s="15" t="s">
        <v>33</v>
      </c>
      <c r="C40" s="16">
        <v>833.33</v>
      </c>
      <c r="D40" s="16">
        <v>0</v>
      </c>
      <c r="E40" s="16">
        <v>833.33</v>
      </c>
      <c r="F40" s="16">
        <v>0</v>
      </c>
      <c r="G40" s="16">
        <v>833.33</v>
      </c>
      <c r="H40" s="16">
        <v>0</v>
      </c>
      <c r="I40" s="16">
        <v>833.33</v>
      </c>
      <c r="J40" s="16">
        <v>0</v>
      </c>
      <c r="K40" s="16">
        <f t="shared" si="3"/>
        <v>3333.32</v>
      </c>
      <c r="L40" s="16">
        <f t="shared" si="3"/>
        <v>0</v>
      </c>
      <c r="M40" s="239"/>
      <c r="N40" s="239"/>
      <c r="O40" s="239"/>
      <c r="P40" s="239"/>
      <c r="Q40" s="239"/>
      <c r="R40" s="239"/>
      <c r="S40" s="239"/>
    </row>
    <row r="41" spans="1:19" x14ac:dyDescent="0.25">
      <c r="A41" s="292">
        <v>289</v>
      </c>
      <c r="B41" s="15" t="s">
        <v>34</v>
      </c>
      <c r="C41" s="16">
        <v>574.88</v>
      </c>
      <c r="D41" s="16">
        <v>0</v>
      </c>
      <c r="E41" s="16">
        <v>574.88</v>
      </c>
      <c r="F41" s="16">
        <v>0</v>
      </c>
      <c r="G41" s="16">
        <v>574.88</v>
      </c>
      <c r="H41" s="16">
        <v>0</v>
      </c>
      <c r="I41" s="16">
        <v>574.88</v>
      </c>
      <c r="J41" s="16">
        <v>0</v>
      </c>
      <c r="K41" s="16">
        <f t="shared" si="3"/>
        <v>2299.52</v>
      </c>
      <c r="L41" s="16">
        <f t="shared" si="3"/>
        <v>0</v>
      </c>
      <c r="M41" s="239"/>
      <c r="N41" s="239"/>
      <c r="O41" s="239"/>
      <c r="P41" s="239"/>
      <c r="Q41" s="239"/>
      <c r="R41" s="239"/>
      <c r="S41" s="239"/>
    </row>
    <row r="42" spans="1:19" x14ac:dyDescent="0.25">
      <c r="A42" s="292">
        <v>292</v>
      </c>
      <c r="B42" s="15" t="s">
        <v>35</v>
      </c>
      <c r="C42" s="16">
        <v>7014.93</v>
      </c>
      <c r="D42" s="16">
        <v>0</v>
      </c>
      <c r="E42" s="16">
        <v>7014.93</v>
      </c>
      <c r="F42" s="16">
        <v>0</v>
      </c>
      <c r="G42" s="16">
        <v>7014.93</v>
      </c>
      <c r="H42" s="16">
        <v>0</v>
      </c>
      <c r="I42" s="16">
        <v>7014.93</v>
      </c>
      <c r="J42" s="16">
        <v>0</v>
      </c>
      <c r="K42" s="16">
        <f t="shared" si="3"/>
        <v>28059.72</v>
      </c>
      <c r="L42" s="16">
        <f t="shared" si="3"/>
        <v>0</v>
      </c>
      <c r="M42" s="239"/>
      <c r="N42" s="239"/>
      <c r="O42" s="239"/>
      <c r="P42" s="239"/>
      <c r="Q42" s="239"/>
      <c r="R42" s="239"/>
      <c r="S42" s="239"/>
    </row>
    <row r="43" spans="1:19" x14ac:dyDescent="0.25">
      <c r="A43" s="292">
        <v>295</v>
      </c>
      <c r="B43" s="15" t="s">
        <v>36</v>
      </c>
      <c r="C43" s="16">
        <v>1548540.06</v>
      </c>
      <c r="D43" s="16">
        <v>0</v>
      </c>
      <c r="E43" s="16">
        <v>1548540.06</v>
      </c>
      <c r="F43" s="16">
        <v>0</v>
      </c>
      <c r="G43" s="16">
        <v>1548540.06</v>
      </c>
      <c r="H43" s="16">
        <v>0</v>
      </c>
      <c r="I43" s="16">
        <v>1548540.06</v>
      </c>
      <c r="J43" s="16">
        <v>108377</v>
      </c>
      <c r="K43" s="16">
        <f t="shared" si="3"/>
        <v>6194160.2400000002</v>
      </c>
      <c r="L43" s="16">
        <f t="shared" si="3"/>
        <v>108377</v>
      </c>
      <c r="M43" s="239"/>
      <c r="N43" s="239"/>
      <c r="O43" s="239"/>
      <c r="P43" s="239"/>
      <c r="Q43" s="239"/>
      <c r="R43" s="239"/>
      <c r="S43" s="239"/>
    </row>
    <row r="44" spans="1:19" x14ac:dyDescent="0.25">
      <c r="A44" s="292">
        <v>297</v>
      </c>
      <c r="B44" s="15" t="s">
        <v>37</v>
      </c>
      <c r="C44" s="16">
        <v>1591.07</v>
      </c>
      <c r="D44" s="16">
        <v>0</v>
      </c>
      <c r="E44" s="16">
        <v>1591.07</v>
      </c>
      <c r="F44" s="16">
        <v>0</v>
      </c>
      <c r="G44" s="16">
        <v>1591.07</v>
      </c>
      <c r="H44" s="16">
        <v>0</v>
      </c>
      <c r="I44" s="16">
        <v>1591.07</v>
      </c>
      <c r="J44" s="16">
        <v>0</v>
      </c>
      <c r="K44" s="16">
        <f t="shared" si="3"/>
        <v>6364.28</v>
      </c>
      <c r="L44" s="16">
        <f t="shared" si="3"/>
        <v>0</v>
      </c>
      <c r="M44" s="239"/>
      <c r="N44" s="239"/>
      <c r="O44" s="239"/>
      <c r="P44" s="239"/>
      <c r="Q44" s="239"/>
      <c r="R44" s="239"/>
      <c r="S44" s="239"/>
    </row>
    <row r="45" spans="1:19" x14ac:dyDescent="0.25">
      <c r="A45" s="292">
        <v>298</v>
      </c>
      <c r="B45" s="15" t="s">
        <v>38</v>
      </c>
      <c r="C45" s="16">
        <v>33758.15</v>
      </c>
      <c r="D45" s="16">
        <v>0</v>
      </c>
      <c r="E45" s="16">
        <v>33758.15</v>
      </c>
      <c r="F45" s="16">
        <v>0</v>
      </c>
      <c r="G45" s="16">
        <v>33758.15</v>
      </c>
      <c r="H45" s="16">
        <v>1000</v>
      </c>
      <c r="I45" s="16">
        <v>33758.15</v>
      </c>
      <c r="J45" s="16">
        <v>6342.86</v>
      </c>
      <c r="K45" s="16">
        <f t="shared" si="3"/>
        <v>135032.6</v>
      </c>
      <c r="L45" s="16">
        <f t="shared" si="3"/>
        <v>7342.86</v>
      </c>
      <c r="M45" s="239"/>
      <c r="N45" s="239"/>
      <c r="O45" s="239"/>
      <c r="P45" s="239"/>
      <c r="Q45" s="239"/>
      <c r="R45" s="239"/>
      <c r="S45" s="239"/>
    </row>
    <row r="46" spans="1:19" ht="15.75" thickBot="1" x14ac:dyDescent="0.3">
      <c r="A46" s="294">
        <v>299</v>
      </c>
      <c r="B46" s="149" t="s">
        <v>39</v>
      </c>
      <c r="C46" s="16">
        <v>19041.830000000002</v>
      </c>
      <c r="D46" s="150">
        <v>0</v>
      </c>
      <c r="E46" s="16">
        <v>19041.830000000002</v>
      </c>
      <c r="F46" s="150">
        <v>0</v>
      </c>
      <c r="G46" s="16">
        <v>19041.830000000002</v>
      </c>
      <c r="H46" s="150">
        <v>0</v>
      </c>
      <c r="I46" s="16">
        <v>19041.830000000002</v>
      </c>
      <c r="J46" s="150">
        <v>0</v>
      </c>
      <c r="K46" s="150">
        <f t="shared" si="3"/>
        <v>76167.320000000007</v>
      </c>
      <c r="L46" s="150">
        <f t="shared" si="3"/>
        <v>0</v>
      </c>
      <c r="M46" s="239"/>
      <c r="N46" s="239"/>
      <c r="O46" s="239"/>
      <c r="P46" s="239"/>
      <c r="Q46" s="239"/>
      <c r="R46" s="239"/>
      <c r="S46" s="239"/>
    </row>
    <row r="47" spans="1:19" ht="16.5" thickBot="1" x14ac:dyDescent="0.35">
      <c r="A47" s="154"/>
      <c r="B47" s="151" t="s">
        <v>40</v>
      </c>
      <c r="C47" s="152">
        <f t="shared" ref="C47:L47" si="4">SUM(C33:C46)</f>
        <v>2160075.12</v>
      </c>
      <c r="D47" s="152">
        <f t="shared" si="4"/>
        <v>0</v>
      </c>
      <c r="E47" s="152">
        <f t="shared" si="4"/>
        <v>2160075.12</v>
      </c>
      <c r="F47" s="152">
        <f t="shared" si="4"/>
        <v>0</v>
      </c>
      <c r="G47" s="152">
        <f t="shared" si="4"/>
        <v>2160075.12</v>
      </c>
      <c r="H47" s="152">
        <f t="shared" si="4"/>
        <v>14210.93</v>
      </c>
      <c r="I47" s="152">
        <f t="shared" si="4"/>
        <v>2160075.12</v>
      </c>
      <c r="J47" s="152">
        <f t="shared" si="4"/>
        <v>461310.25</v>
      </c>
      <c r="K47" s="152">
        <f t="shared" si="4"/>
        <v>8640300.4800000004</v>
      </c>
      <c r="L47" s="153">
        <f t="shared" si="4"/>
        <v>475521.18</v>
      </c>
      <c r="M47" s="239"/>
      <c r="N47" s="239"/>
      <c r="O47" s="239"/>
      <c r="P47" s="239"/>
      <c r="Q47" s="239"/>
      <c r="R47" s="239"/>
      <c r="S47" s="239"/>
    </row>
    <row r="48" spans="1:19" ht="16.5" hidden="1" thickBot="1" x14ac:dyDescent="0.35">
      <c r="A48" s="36"/>
      <c r="B48" s="155" t="s">
        <v>41</v>
      </c>
      <c r="C48" s="34"/>
      <c r="D48" s="34"/>
      <c r="E48" s="34"/>
      <c r="F48" s="34"/>
      <c r="G48" s="34"/>
      <c r="H48" s="34"/>
      <c r="I48" s="34"/>
      <c r="J48" s="34"/>
      <c r="K48" s="34"/>
      <c r="L48" s="35"/>
    </row>
    <row r="49" spans="1:14" hidden="1" x14ac:dyDescent="0.25">
      <c r="A49" s="22"/>
      <c r="B49" s="24" t="s">
        <v>42</v>
      </c>
      <c r="C49" s="16">
        <v>0</v>
      </c>
      <c r="D49" s="16">
        <v>0</v>
      </c>
      <c r="E49" s="16">
        <v>0</v>
      </c>
      <c r="F49" s="16">
        <v>0</v>
      </c>
      <c r="G49" s="16"/>
      <c r="H49" s="16">
        <v>0</v>
      </c>
      <c r="I49" s="16"/>
      <c r="J49" s="16"/>
      <c r="K49" s="16">
        <f>+C49+E49+G49+I49</f>
        <v>0</v>
      </c>
      <c r="L49" s="16">
        <f>+D49+F49+H49+J49</f>
        <v>0</v>
      </c>
    </row>
    <row r="50" spans="1:14" hidden="1" x14ac:dyDescent="0.25">
      <c r="A50" s="22"/>
      <c r="B50" s="24" t="s">
        <v>43</v>
      </c>
      <c r="C50" s="16">
        <v>0</v>
      </c>
      <c r="D50" s="16">
        <v>0</v>
      </c>
      <c r="E50" s="16">
        <v>0</v>
      </c>
      <c r="F50" s="16">
        <v>0</v>
      </c>
      <c r="G50" s="16"/>
      <c r="H50" s="16">
        <v>0</v>
      </c>
      <c r="I50" s="16">
        <v>0</v>
      </c>
      <c r="J50" s="16"/>
      <c r="K50" s="16">
        <f>+C50+E50+G50+I50</f>
        <v>0</v>
      </c>
      <c r="L50" s="16">
        <f>+D50+F50+H50+J50</f>
        <v>0</v>
      </c>
    </row>
    <row r="51" spans="1:14" ht="15.75" hidden="1" x14ac:dyDescent="0.3">
      <c r="A51" s="22"/>
      <c r="B51" s="25" t="s">
        <v>44</v>
      </c>
      <c r="C51" s="26">
        <f>SUM(C49:C50)</f>
        <v>0</v>
      </c>
      <c r="D51" s="26">
        <f>SUM(D49:D50)</f>
        <v>0</v>
      </c>
      <c r="E51" s="26">
        <f t="shared" ref="E51:J51" si="5">SUM(E49:E50)</f>
        <v>0</v>
      </c>
      <c r="F51" s="26">
        <f t="shared" si="5"/>
        <v>0</v>
      </c>
      <c r="G51" s="26">
        <f t="shared" si="5"/>
        <v>0</v>
      </c>
      <c r="H51" s="26">
        <f t="shared" si="5"/>
        <v>0</v>
      </c>
      <c r="I51" s="26">
        <f t="shared" si="5"/>
        <v>0</v>
      </c>
      <c r="J51" s="26">
        <f t="shared" si="5"/>
        <v>0</v>
      </c>
      <c r="K51" s="26">
        <f>SUM(K49:K50)</f>
        <v>0</v>
      </c>
      <c r="L51" s="26">
        <f>SUM(L49:L50)</f>
        <v>0</v>
      </c>
    </row>
    <row r="52" spans="1:14" x14ac:dyDescent="0.25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</row>
    <row r="53" spans="1:14" x14ac:dyDescent="0.25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</row>
    <row r="54" spans="1:14" x14ac:dyDescent="0.25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</row>
    <row r="55" spans="1:14" x14ac:dyDescent="0.25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</row>
    <row r="56" spans="1:14" x14ac:dyDescent="0.25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</row>
    <row r="57" spans="1:14" x14ac:dyDescent="0.25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</row>
    <row r="58" spans="1:14" x14ac:dyDescent="0.25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</row>
    <row r="59" spans="1:14" x14ac:dyDescent="0.25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</row>
    <row r="60" spans="1:14" ht="16.5" thickBot="1" x14ac:dyDescent="0.3">
      <c r="A60" s="378" t="s">
        <v>168</v>
      </c>
      <c r="B60" s="378"/>
      <c r="C60" s="378"/>
      <c r="D60" s="378"/>
      <c r="E60" s="378"/>
      <c r="F60" s="378"/>
      <c r="G60" s="378"/>
      <c r="H60" s="378"/>
      <c r="I60" s="378"/>
      <c r="J60" s="378"/>
      <c r="K60" s="378"/>
      <c r="L60" s="378"/>
    </row>
    <row r="61" spans="1:14" ht="16.5" customHeight="1" thickBot="1" x14ac:dyDescent="0.35">
      <c r="A61" s="28" t="s">
        <v>5</v>
      </c>
      <c r="B61" s="29" t="s">
        <v>6</v>
      </c>
      <c r="C61" s="350" t="s">
        <v>45</v>
      </c>
      <c r="D61" s="364"/>
      <c r="E61" s="350" t="s">
        <v>46</v>
      </c>
      <c r="F61" s="365"/>
      <c r="G61" s="350" t="s">
        <v>47</v>
      </c>
      <c r="H61" s="364"/>
      <c r="I61" s="350" t="s">
        <v>48</v>
      </c>
      <c r="J61" s="364"/>
      <c r="K61" s="366" t="s">
        <v>11</v>
      </c>
      <c r="L61" s="367"/>
      <c r="M61" s="350" t="s">
        <v>169</v>
      </c>
      <c r="N61" s="351"/>
    </row>
    <row r="62" spans="1:14" ht="15.75" x14ac:dyDescent="0.3">
      <c r="A62" s="30"/>
      <c r="B62" s="183"/>
      <c r="C62" s="184" t="s">
        <v>12</v>
      </c>
      <c r="D62" s="184" t="s">
        <v>13</v>
      </c>
      <c r="E62" s="184" t="s">
        <v>12</v>
      </c>
      <c r="F62" s="184" t="s">
        <v>13</v>
      </c>
      <c r="G62" s="184" t="s">
        <v>12</v>
      </c>
      <c r="H62" s="184" t="s">
        <v>13</v>
      </c>
      <c r="I62" s="184" t="s">
        <v>12</v>
      </c>
      <c r="J62" s="184" t="s">
        <v>13</v>
      </c>
      <c r="K62" s="184" t="s">
        <v>12</v>
      </c>
      <c r="L62" s="185" t="s">
        <v>13</v>
      </c>
      <c r="M62" s="157" t="s">
        <v>12</v>
      </c>
      <c r="N62" s="157" t="s">
        <v>13</v>
      </c>
    </row>
    <row r="63" spans="1:14" ht="15.75" x14ac:dyDescent="0.3">
      <c r="A63" s="290" t="s">
        <v>141</v>
      </c>
      <c r="B63" s="10" t="s">
        <v>14</v>
      </c>
      <c r="C63" s="8">
        <v>2414811.34</v>
      </c>
      <c r="D63" s="13">
        <v>2417711.13</v>
      </c>
      <c r="E63" s="8">
        <v>2414811.34</v>
      </c>
      <c r="F63" s="13">
        <v>2408593.04</v>
      </c>
      <c r="G63" s="8">
        <v>2414811.34</v>
      </c>
      <c r="H63" s="13">
        <v>2416876.5499999998</v>
      </c>
      <c r="I63" s="8">
        <v>2414811.33</v>
      </c>
      <c r="J63" s="13">
        <v>2426363.11</v>
      </c>
      <c r="K63" s="13">
        <f>+C63+E63+G63+I63</f>
        <v>9659245.3499999996</v>
      </c>
      <c r="L63" s="13">
        <f>+D63+F63+H63+J63</f>
        <v>9669543.8300000001</v>
      </c>
      <c r="M63" s="13">
        <f>+K63+K17</f>
        <v>19318490.699999999</v>
      </c>
      <c r="N63" s="13">
        <f>+L63+L17</f>
        <v>19261140.739999998</v>
      </c>
    </row>
    <row r="64" spans="1:14" ht="15.75" x14ac:dyDescent="0.3">
      <c r="A64" s="291"/>
      <c r="B64" s="10"/>
      <c r="C64" s="9"/>
      <c r="D64" s="9"/>
      <c r="E64" s="9"/>
      <c r="F64" s="12"/>
      <c r="G64" s="12"/>
      <c r="H64" s="12"/>
      <c r="I64" s="12"/>
      <c r="J64" s="12"/>
      <c r="K64" s="11"/>
      <c r="L64" s="11"/>
      <c r="M64" s="51"/>
      <c r="N64" s="51"/>
    </row>
    <row r="65" spans="1:14" ht="15.75" x14ac:dyDescent="0.3">
      <c r="A65" s="291"/>
      <c r="B65" s="10" t="s">
        <v>15</v>
      </c>
      <c r="C65" s="13">
        <f>+C77+C93</f>
        <v>2771883.25</v>
      </c>
      <c r="D65" s="13">
        <f>+D77+D93+D97</f>
        <v>1295730.78</v>
      </c>
      <c r="E65" s="13">
        <f t="shared" ref="E65:J65" si="6">+E77+E93</f>
        <v>2771883.25</v>
      </c>
      <c r="F65" s="13">
        <f t="shared" si="6"/>
        <v>3338607.88</v>
      </c>
      <c r="G65" s="13">
        <f t="shared" si="6"/>
        <v>2771883.25</v>
      </c>
      <c r="H65" s="13">
        <f t="shared" si="6"/>
        <v>2433144.64</v>
      </c>
      <c r="I65" s="13">
        <f t="shared" si="6"/>
        <v>2771883.25</v>
      </c>
      <c r="J65" s="13">
        <f t="shared" si="6"/>
        <v>4481129.2799999993</v>
      </c>
      <c r="K65" s="13">
        <f>+C65+E65+G65+I65</f>
        <v>11087533</v>
      </c>
      <c r="L65" s="13">
        <f>+D65+F65+H65+J65</f>
        <v>11548612.58</v>
      </c>
      <c r="M65" s="33">
        <f>+K65+K19</f>
        <v>21933730.850000001</v>
      </c>
      <c r="N65" s="33">
        <f>+L65+L19</f>
        <v>12446628.84</v>
      </c>
    </row>
    <row r="66" spans="1:14" x14ac:dyDescent="0.25">
      <c r="A66" s="292">
        <v>111</v>
      </c>
      <c r="B66" s="15" t="s">
        <v>16</v>
      </c>
      <c r="C66" s="16">
        <v>77315.63</v>
      </c>
      <c r="D66" s="16">
        <v>86367.27</v>
      </c>
      <c r="E66" s="16">
        <v>77315.63</v>
      </c>
      <c r="F66" s="16">
        <v>94176.3</v>
      </c>
      <c r="G66" s="16">
        <v>77315.63</v>
      </c>
      <c r="H66" s="16">
        <v>86010.19</v>
      </c>
      <c r="I66" s="186">
        <v>77315.63</v>
      </c>
      <c r="J66" s="16">
        <v>87596.5</v>
      </c>
      <c r="K66" s="16">
        <f>+C66+E66+G66+I66</f>
        <v>309262.52</v>
      </c>
      <c r="L66" s="16">
        <f>+D66+F66+H66+J66</f>
        <v>354150.26</v>
      </c>
      <c r="M66" s="16">
        <f>+K66+K20</f>
        <v>541209.41</v>
      </c>
      <c r="N66" s="16">
        <f>+L66+L20</f>
        <v>504350.31</v>
      </c>
    </row>
    <row r="67" spans="1:14" x14ac:dyDescent="0.25">
      <c r="A67" s="292">
        <v>113</v>
      </c>
      <c r="B67" s="15" t="s">
        <v>17</v>
      </c>
      <c r="C67" s="16">
        <v>10564.58</v>
      </c>
      <c r="D67" s="16">
        <v>11246.38</v>
      </c>
      <c r="E67" s="16">
        <v>10564.58</v>
      </c>
      <c r="F67" s="16">
        <v>11291.9</v>
      </c>
      <c r="G67" s="16">
        <v>10564.58</v>
      </c>
      <c r="H67" s="16">
        <v>11339.74</v>
      </c>
      <c r="I67" s="186">
        <v>10564.58</v>
      </c>
      <c r="J67" s="16">
        <v>11320.21</v>
      </c>
      <c r="K67" s="16">
        <f t="shared" ref="K67:L76" si="7">+C67+E67+G67+I67</f>
        <v>42258.32</v>
      </c>
      <c r="L67" s="16">
        <f t="shared" si="7"/>
        <v>45198.229999999996</v>
      </c>
      <c r="M67" s="16">
        <f t="shared" ref="M67:N76" si="8">+K67+K21</f>
        <v>84516.64</v>
      </c>
      <c r="N67" s="16">
        <f t="shared" si="8"/>
        <v>75932.759999999995</v>
      </c>
    </row>
    <row r="68" spans="1:14" x14ac:dyDescent="0.25">
      <c r="A68" s="292">
        <v>122</v>
      </c>
      <c r="B68" s="15" t="s">
        <v>18</v>
      </c>
      <c r="C68" s="16">
        <v>6085.56</v>
      </c>
      <c r="D68" s="16">
        <v>0</v>
      </c>
      <c r="E68" s="16">
        <v>6085.56</v>
      </c>
      <c r="F68" s="16">
        <v>16633.47</v>
      </c>
      <c r="G68" s="16">
        <v>6085.56</v>
      </c>
      <c r="H68" s="16">
        <v>23433.02</v>
      </c>
      <c r="I68" s="186">
        <v>6085.56</v>
      </c>
      <c r="J68" s="16">
        <v>18680.5</v>
      </c>
      <c r="K68" s="16">
        <f t="shared" si="7"/>
        <v>24342.240000000002</v>
      </c>
      <c r="L68" s="16">
        <f t="shared" si="7"/>
        <v>58746.990000000005</v>
      </c>
      <c r="M68" s="16">
        <f t="shared" si="8"/>
        <v>36513.360000000001</v>
      </c>
      <c r="N68" s="16">
        <f t="shared" si="8"/>
        <v>58746.990000000005</v>
      </c>
    </row>
    <row r="69" spans="1:14" x14ac:dyDescent="0.25">
      <c r="A69" s="292">
        <v>163</v>
      </c>
      <c r="B69" s="15" t="s">
        <v>19</v>
      </c>
      <c r="C69" s="16">
        <v>75924.2</v>
      </c>
      <c r="D69" s="16">
        <v>29608.97</v>
      </c>
      <c r="E69" s="16">
        <v>75924.2</v>
      </c>
      <c r="F69" s="16">
        <v>104241.03</v>
      </c>
      <c r="G69" s="16">
        <v>75924.2</v>
      </c>
      <c r="H69" s="16">
        <v>52753.17</v>
      </c>
      <c r="I69" s="186">
        <v>75924.2</v>
      </c>
      <c r="J69" s="16">
        <v>85711.51</v>
      </c>
      <c r="K69" s="16">
        <f t="shared" si="7"/>
        <v>303696.8</v>
      </c>
      <c r="L69" s="16">
        <f t="shared" si="7"/>
        <v>272314.68</v>
      </c>
      <c r="M69" s="16">
        <f t="shared" si="8"/>
        <v>455545.19999999995</v>
      </c>
      <c r="N69" s="16">
        <f t="shared" si="8"/>
        <v>272314.68</v>
      </c>
    </row>
    <row r="70" spans="1:14" ht="27" x14ac:dyDescent="0.25">
      <c r="A70" s="292">
        <v>168</v>
      </c>
      <c r="B70" s="187" t="s">
        <v>165</v>
      </c>
      <c r="C70" s="37">
        <v>0</v>
      </c>
      <c r="D70" s="16">
        <v>0</v>
      </c>
      <c r="E70" s="37">
        <v>0</v>
      </c>
      <c r="F70" s="16">
        <v>0</v>
      </c>
      <c r="G70" s="37">
        <v>0</v>
      </c>
      <c r="H70" s="16">
        <v>0</v>
      </c>
      <c r="I70" s="430">
        <v>0</v>
      </c>
      <c r="J70" s="16">
        <v>0</v>
      </c>
      <c r="K70" s="16">
        <f>+C70+E70+G70+I70</f>
        <v>0</v>
      </c>
      <c r="L70" s="16">
        <f>+D70+F70+H70+J70</f>
        <v>0</v>
      </c>
      <c r="M70" s="16">
        <f t="shared" si="8"/>
        <v>0</v>
      </c>
      <c r="N70" s="16">
        <f t="shared" si="8"/>
        <v>0</v>
      </c>
    </row>
    <row r="71" spans="1:14" x14ac:dyDescent="0.25">
      <c r="A71" s="292">
        <v>169</v>
      </c>
      <c r="B71" s="15" t="s">
        <v>166</v>
      </c>
      <c r="C71" s="16">
        <v>3526.67</v>
      </c>
      <c r="D71" s="16">
        <v>0</v>
      </c>
      <c r="E71" s="16">
        <v>3526.67</v>
      </c>
      <c r="F71" s="16">
        <v>4850</v>
      </c>
      <c r="G71" s="16">
        <v>3526.67</v>
      </c>
      <c r="H71" s="16">
        <v>8300</v>
      </c>
      <c r="I71" s="186">
        <v>3526.67</v>
      </c>
      <c r="J71" s="16">
        <v>0</v>
      </c>
      <c r="K71" s="16">
        <f t="shared" si="7"/>
        <v>14106.68</v>
      </c>
      <c r="L71" s="16">
        <f t="shared" si="7"/>
        <v>13150</v>
      </c>
      <c r="M71" s="16">
        <f t="shared" si="8"/>
        <v>28213.360000000001</v>
      </c>
      <c r="N71" s="16">
        <f t="shared" si="8"/>
        <v>13150</v>
      </c>
    </row>
    <row r="72" spans="1:14" x14ac:dyDescent="0.25">
      <c r="A72" s="292">
        <v>171</v>
      </c>
      <c r="B72" s="15" t="s">
        <v>167</v>
      </c>
      <c r="C72" s="16">
        <v>3638.33</v>
      </c>
      <c r="D72" s="16">
        <v>1200</v>
      </c>
      <c r="E72" s="16">
        <v>3638.33</v>
      </c>
      <c r="F72" s="16">
        <v>2400</v>
      </c>
      <c r="G72" s="16">
        <v>3638.33</v>
      </c>
      <c r="H72" s="16">
        <v>7400</v>
      </c>
      <c r="I72" s="186">
        <v>3638.33</v>
      </c>
      <c r="J72" s="16">
        <v>1200</v>
      </c>
      <c r="K72" s="16">
        <f t="shared" si="7"/>
        <v>14553.32</v>
      </c>
      <c r="L72" s="16">
        <f t="shared" si="7"/>
        <v>12200</v>
      </c>
      <c r="M72" s="16">
        <f t="shared" si="8"/>
        <v>29106.639999999999</v>
      </c>
      <c r="N72" s="16">
        <f t="shared" si="8"/>
        <v>12200</v>
      </c>
    </row>
    <row r="73" spans="1:14" x14ac:dyDescent="0.25">
      <c r="A73" s="292">
        <v>174</v>
      </c>
      <c r="B73" s="15" t="s">
        <v>20</v>
      </c>
      <c r="C73" s="16">
        <v>7356.33</v>
      </c>
      <c r="D73" s="16">
        <v>3180</v>
      </c>
      <c r="E73" s="16">
        <v>7356.33</v>
      </c>
      <c r="F73" s="16">
        <v>13545</v>
      </c>
      <c r="G73" s="16">
        <v>7356.33</v>
      </c>
      <c r="H73" s="16">
        <v>4530</v>
      </c>
      <c r="I73" s="186">
        <v>7356.33</v>
      </c>
      <c r="J73" s="16">
        <v>3180</v>
      </c>
      <c r="K73" s="16">
        <f t="shared" si="7"/>
        <v>29425.32</v>
      </c>
      <c r="L73" s="16">
        <f t="shared" si="7"/>
        <v>24435</v>
      </c>
      <c r="M73" s="16">
        <f t="shared" si="8"/>
        <v>58850.64</v>
      </c>
      <c r="N73" s="16">
        <f t="shared" si="8"/>
        <v>30795</v>
      </c>
    </row>
    <row r="74" spans="1:14" x14ac:dyDescent="0.25">
      <c r="A74" s="292">
        <v>182</v>
      </c>
      <c r="B74" s="15" t="s">
        <v>21</v>
      </c>
      <c r="C74" s="16">
        <v>317986.83</v>
      </c>
      <c r="D74" s="16">
        <v>287212.34000000003</v>
      </c>
      <c r="E74" s="16">
        <v>317986.83</v>
      </c>
      <c r="F74" s="16">
        <v>391667.16</v>
      </c>
      <c r="G74" s="16">
        <v>317986.83</v>
      </c>
      <c r="H74" s="16">
        <v>285438</v>
      </c>
      <c r="I74" s="186">
        <v>317986.83</v>
      </c>
      <c r="J74" s="16">
        <v>226561</v>
      </c>
      <c r="K74" s="16">
        <f t="shared" si="7"/>
        <v>1271947.32</v>
      </c>
      <c r="L74" s="16">
        <f t="shared" si="7"/>
        <v>1190878.5</v>
      </c>
      <c r="M74" s="16">
        <f t="shared" si="8"/>
        <v>2543894.64</v>
      </c>
      <c r="N74" s="16">
        <f t="shared" si="8"/>
        <v>1323628</v>
      </c>
    </row>
    <row r="75" spans="1:14" x14ac:dyDescent="0.25">
      <c r="A75" s="292">
        <v>197</v>
      </c>
      <c r="B75" s="15" t="s">
        <v>22</v>
      </c>
      <c r="C75" s="16">
        <v>42350</v>
      </c>
      <c r="D75" s="16">
        <v>84000</v>
      </c>
      <c r="E75" s="16">
        <v>42350</v>
      </c>
      <c r="F75" s="16">
        <v>42000</v>
      </c>
      <c r="G75" s="16">
        <v>42350</v>
      </c>
      <c r="H75" s="16">
        <v>42000</v>
      </c>
      <c r="I75" s="186">
        <v>42350</v>
      </c>
      <c r="J75" s="16">
        <v>42000</v>
      </c>
      <c r="K75" s="16">
        <f t="shared" si="7"/>
        <v>169400</v>
      </c>
      <c r="L75" s="16">
        <f t="shared" si="7"/>
        <v>210000</v>
      </c>
      <c r="M75" s="16">
        <f t="shared" si="8"/>
        <v>338800</v>
      </c>
      <c r="N75" s="16">
        <f t="shared" si="8"/>
        <v>294000</v>
      </c>
    </row>
    <row r="76" spans="1:14" ht="15.75" thickBot="1" x14ac:dyDescent="0.3">
      <c r="A76" s="294">
        <v>199</v>
      </c>
      <c r="B76" s="149" t="s">
        <v>23</v>
      </c>
      <c r="C76" s="150">
        <v>67060</v>
      </c>
      <c r="D76" s="150">
        <v>47611.05</v>
      </c>
      <c r="E76" s="150">
        <v>67060</v>
      </c>
      <c r="F76" s="150">
        <v>118481</v>
      </c>
      <c r="G76" s="150">
        <v>67060</v>
      </c>
      <c r="H76" s="150">
        <v>70039</v>
      </c>
      <c r="I76" s="186">
        <v>67060</v>
      </c>
      <c r="J76" s="150">
        <v>51262.3</v>
      </c>
      <c r="K76" s="150">
        <f t="shared" si="7"/>
        <v>268240</v>
      </c>
      <c r="L76" s="150">
        <f t="shared" si="7"/>
        <v>287393.34999999998</v>
      </c>
      <c r="M76" s="150">
        <f t="shared" si="8"/>
        <v>536480</v>
      </c>
      <c r="N76" s="150">
        <f t="shared" si="8"/>
        <v>305844.34999999998</v>
      </c>
    </row>
    <row r="77" spans="1:14" ht="16.5" thickBot="1" x14ac:dyDescent="0.35">
      <c r="A77" s="295"/>
      <c r="B77" s="151" t="s">
        <v>24</v>
      </c>
      <c r="C77" s="152">
        <f t="shared" ref="C77:N77" si="9">SUM(C66:C76)</f>
        <v>611808.13</v>
      </c>
      <c r="D77" s="152">
        <f t="shared" si="9"/>
        <v>550426.01</v>
      </c>
      <c r="E77" s="152">
        <f t="shared" si="9"/>
        <v>611808.13</v>
      </c>
      <c r="F77" s="152">
        <f t="shared" si="9"/>
        <v>799285.86</v>
      </c>
      <c r="G77" s="152">
        <f t="shared" si="9"/>
        <v>611808.13</v>
      </c>
      <c r="H77" s="152">
        <f t="shared" si="9"/>
        <v>591243.12</v>
      </c>
      <c r="I77" s="152">
        <f t="shared" si="9"/>
        <v>611808.13</v>
      </c>
      <c r="J77" s="152">
        <f t="shared" si="9"/>
        <v>527512.02</v>
      </c>
      <c r="K77" s="152">
        <f t="shared" si="9"/>
        <v>2447232.52</v>
      </c>
      <c r="L77" s="188">
        <f t="shared" si="9"/>
        <v>2468467.0100000002</v>
      </c>
      <c r="M77" s="188">
        <f t="shared" si="9"/>
        <v>4653129.8899999997</v>
      </c>
      <c r="N77" s="153">
        <f t="shared" si="9"/>
        <v>2890962.0900000003</v>
      </c>
    </row>
    <row r="78" spans="1:14" ht="15.75" x14ac:dyDescent="0.3">
      <c r="A78" s="296"/>
      <c r="B78" s="19" t="s">
        <v>25</v>
      </c>
      <c r="C78" s="20"/>
      <c r="D78" s="20"/>
      <c r="E78" s="20"/>
      <c r="F78" s="20"/>
      <c r="G78" s="20"/>
      <c r="H78" s="20"/>
      <c r="I78" s="20"/>
      <c r="J78" s="20"/>
      <c r="K78" s="20"/>
      <c r="L78" s="189"/>
      <c r="M78" s="190"/>
      <c r="N78" s="190"/>
    </row>
    <row r="79" spans="1:14" x14ac:dyDescent="0.25">
      <c r="A79" s="292">
        <v>211</v>
      </c>
      <c r="B79" s="15" t="s">
        <v>26</v>
      </c>
      <c r="C79" s="186">
        <v>58165.57</v>
      </c>
      <c r="D79" s="16">
        <v>60286</v>
      </c>
      <c r="E79" s="186">
        <v>58165.57</v>
      </c>
      <c r="F79" s="16">
        <v>48763.25</v>
      </c>
      <c r="G79" s="186">
        <v>58165.57</v>
      </c>
      <c r="H79" s="16">
        <v>61735.5</v>
      </c>
      <c r="I79" s="186">
        <v>58165.57</v>
      </c>
      <c r="J79" s="16">
        <v>36540</v>
      </c>
      <c r="K79" s="16">
        <f>+C79+E79+G79+I79</f>
        <v>232662.28</v>
      </c>
      <c r="L79" s="16">
        <f>+D79+F79+H79+J79</f>
        <v>207324.75</v>
      </c>
      <c r="M79" s="16">
        <f t="shared" ref="M79:N92" si="10">+K79+K33</f>
        <v>465324.56</v>
      </c>
      <c r="N79" s="16">
        <f t="shared" si="10"/>
        <v>310885</v>
      </c>
    </row>
    <row r="80" spans="1:14" x14ac:dyDescent="0.25">
      <c r="A80" s="292">
        <v>232</v>
      </c>
      <c r="B80" s="15" t="s">
        <v>27</v>
      </c>
      <c r="C80" s="186">
        <v>12500</v>
      </c>
      <c r="D80" s="16">
        <v>0</v>
      </c>
      <c r="E80" s="186">
        <v>12500</v>
      </c>
      <c r="F80" s="16">
        <v>0</v>
      </c>
      <c r="G80" s="186">
        <v>12500</v>
      </c>
      <c r="H80" s="16">
        <v>0</v>
      </c>
      <c r="I80" s="186">
        <v>12500</v>
      </c>
      <c r="J80" s="16">
        <v>0</v>
      </c>
      <c r="K80" s="16">
        <f t="shared" ref="K80:L92" si="11">+C80+E80+G80+I80</f>
        <v>50000</v>
      </c>
      <c r="L80" s="16">
        <f t="shared" si="11"/>
        <v>0</v>
      </c>
      <c r="M80" s="16">
        <f t="shared" si="10"/>
        <v>100000</v>
      </c>
      <c r="N80" s="16">
        <f t="shared" si="10"/>
        <v>0</v>
      </c>
    </row>
    <row r="81" spans="1:14" x14ac:dyDescent="0.25">
      <c r="A81" s="292">
        <v>261</v>
      </c>
      <c r="B81" s="15" t="s">
        <v>28</v>
      </c>
      <c r="C81" s="186">
        <v>82888.02</v>
      </c>
      <c r="D81" s="16">
        <v>70520.36</v>
      </c>
      <c r="E81" s="186">
        <v>82888.02</v>
      </c>
      <c r="F81" s="16">
        <v>113332.23</v>
      </c>
      <c r="G81" s="186">
        <v>82888.02</v>
      </c>
      <c r="H81" s="16">
        <v>76741.63</v>
      </c>
      <c r="I81" s="186">
        <v>82888.02</v>
      </c>
      <c r="J81" s="16">
        <v>58281.54</v>
      </c>
      <c r="K81" s="16">
        <f t="shared" si="11"/>
        <v>331552.08</v>
      </c>
      <c r="L81" s="16">
        <f t="shared" si="11"/>
        <v>318875.76</v>
      </c>
      <c r="M81" s="16">
        <f t="shared" si="10"/>
        <v>663104.16</v>
      </c>
      <c r="N81" s="16">
        <f t="shared" si="10"/>
        <v>380560.83</v>
      </c>
    </row>
    <row r="82" spans="1:14" x14ac:dyDescent="0.25">
      <c r="A82" s="292">
        <v>262</v>
      </c>
      <c r="B82" s="15" t="s">
        <v>29</v>
      </c>
      <c r="C82" s="186">
        <v>666.67</v>
      </c>
      <c r="D82" s="16">
        <v>0</v>
      </c>
      <c r="E82" s="186">
        <v>666.67</v>
      </c>
      <c r="F82" s="16">
        <v>0</v>
      </c>
      <c r="G82" s="186">
        <v>666.67</v>
      </c>
      <c r="H82" s="16">
        <v>0</v>
      </c>
      <c r="I82" s="186">
        <v>666.67</v>
      </c>
      <c r="J82" s="16">
        <v>0</v>
      </c>
      <c r="K82" s="16">
        <f t="shared" si="11"/>
        <v>2666.68</v>
      </c>
      <c r="L82" s="16">
        <f t="shared" si="11"/>
        <v>0</v>
      </c>
      <c r="M82" s="16">
        <f t="shared" si="10"/>
        <v>5333.36</v>
      </c>
      <c r="N82" s="16">
        <f t="shared" si="10"/>
        <v>0</v>
      </c>
    </row>
    <row r="83" spans="1:14" x14ac:dyDescent="0.25">
      <c r="A83" s="292">
        <v>266</v>
      </c>
      <c r="B83" s="15" t="s">
        <v>30</v>
      </c>
      <c r="C83" s="186">
        <v>381939.32</v>
      </c>
      <c r="D83" s="16">
        <v>319595.33</v>
      </c>
      <c r="E83" s="186">
        <v>381939.32</v>
      </c>
      <c r="F83" s="16">
        <v>554062.46</v>
      </c>
      <c r="G83" s="186">
        <v>381939.32</v>
      </c>
      <c r="H83" s="16">
        <v>554408.41</v>
      </c>
      <c r="I83" s="186">
        <v>381939.32</v>
      </c>
      <c r="J83" s="16">
        <v>487437.1</v>
      </c>
      <c r="K83" s="16">
        <f t="shared" si="11"/>
        <v>1527757.28</v>
      </c>
      <c r="L83" s="16">
        <f t="shared" si="11"/>
        <v>1915503.3000000003</v>
      </c>
      <c r="M83" s="16">
        <f t="shared" si="10"/>
        <v>3055514.56</v>
      </c>
      <c r="N83" s="16">
        <f t="shared" si="10"/>
        <v>2110059.3000000003</v>
      </c>
    </row>
    <row r="84" spans="1:14" x14ac:dyDescent="0.25">
      <c r="A84" s="292">
        <v>267</v>
      </c>
      <c r="B84" s="15" t="s">
        <v>31</v>
      </c>
      <c r="C84" s="186">
        <v>750</v>
      </c>
      <c r="D84" s="16">
        <v>0</v>
      </c>
      <c r="E84" s="186">
        <v>750</v>
      </c>
      <c r="F84" s="16">
        <v>0</v>
      </c>
      <c r="G84" s="186">
        <v>750</v>
      </c>
      <c r="H84" s="16">
        <v>1798.5</v>
      </c>
      <c r="I84" s="186">
        <v>750</v>
      </c>
      <c r="J84" s="16">
        <v>0</v>
      </c>
      <c r="K84" s="16">
        <f t="shared" si="11"/>
        <v>3000</v>
      </c>
      <c r="L84" s="16">
        <f t="shared" si="11"/>
        <v>1798.5</v>
      </c>
      <c r="M84" s="16">
        <f t="shared" si="10"/>
        <v>6000</v>
      </c>
      <c r="N84" s="16">
        <f t="shared" si="10"/>
        <v>1798.5</v>
      </c>
    </row>
    <row r="85" spans="1:14" x14ac:dyDescent="0.25">
      <c r="A85" s="292">
        <v>268</v>
      </c>
      <c r="B85" s="15" t="s">
        <v>32</v>
      </c>
      <c r="C85" s="186">
        <v>11811.29</v>
      </c>
      <c r="D85" s="16">
        <v>0</v>
      </c>
      <c r="E85" s="186">
        <v>11811.29</v>
      </c>
      <c r="F85" s="16">
        <v>47270.98</v>
      </c>
      <c r="G85" s="186">
        <v>11811.29</v>
      </c>
      <c r="H85" s="16">
        <v>21978</v>
      </c>
      <c r="I85" s="186">
        <v>11811.29</v>
      </c>
      <c r="J85" s="16">
        <v>7820</v>
      </c>
      <c r="K85" s="16">
        <f t="shared" si="11"/>
        <v>47245.16</v>
      </c>
      <c r="L85" s="16">
        <f t="shared" si="11"/>
        <v>77068.98000000001</v>
      </c>
      <c r="M85" s="16">
        <f t="shared" si="10"/>
        <v>94490.32</v>
      </c>
      <c r="N85" s="16">
        <f t="shared" si="10"/>
        <v>77068.98000000001</v>
      </c>
    </row>
    <row r="86" spans="1:14" x14ac:dyDescent="0.25">
      <c r="A86" s="292">
        <v>269</v>
      </c>
      <c r="B86" s="15" t="s">
        <v>33</v>
      </c>
      <c r="C86" s="186">
        <v>833.33</v>
      </c>
      <c r="D86" s="16">
        <v>0</v>
      </c>
      <c r="E86" s="186">
        <v>833.33</v>
      </c>
      <c r="F86" s="16">
        <v>0</v>
      </c>
      <c r="G86" s="186">
        <v>833.33</v>
      </c>
      <c r="H86" s="16">
        <v>0</v>
      </c>
      <c r="I86" s="186">
        <v>833.33</v>
      </c>
      <c r="J86" s="16">
        <v>0</v>
      </c>
      <c r="K86" s="16">
        <f t="shared" si="11"/>
        <v>3333.32</v>
      </c>
      <c r="L86" s="16">
        <f t="shared" si="11"/>
        <v>0</v>
      </c>
      <c r="M86" s="16">
        <f t="shared" si="10"/>
        <v>6666.64</v>
      </c>
      <c r="N86" s="16">
        <f t="shared" si="10"/>
        <v>0</v>
      </c>
    </row>
    <row r="87" spans="1:14" x14ac:dyDescent="0.25">
      <c r="A87" s="292">
        <v>289</v>
      </c>
      <c r="B87" s="15" t="s">
        <v>34</v>
      </c>
      <c r="C87" s="186">
        <v>574.88</v>
      </c>
      <c r="D87" s="16">
        <v>6592.5</v>
      </c>
      <c r="E87" s="186">
        <v>574.88</v>
      </c>
      <c r="F87" s="16">
        <v>0</v>
      </c>
      <c r="G87" s="186">
        <v>574.88</v>
      </c>
      <c r="H87" s="16">
        <v>0</v>
      </c>
      <c r="I87" s="186">
        <v>574.88</v>
      </c>
      <c r="J87" s="16">
        <v>0</v>
      </c>
      <c r="K87" s="16">
        <f t="shared" si="11"/>
        <v>2299.52</v>
      </c>
      <c r="L87" s="16">
        <f t="shared" si="11"/>
        <v>6592.5</v>
      </c>
      <c r="M87" s="16">
        <f t="shared" si="10"/>
        <v>4599.04</v>
      </c>
      <c r="N87" s="16">
        <f t="shared" si="10"/>
        <v>6592.5</v>
      </c>
    </row>
    <row r="88" spans="1:14" x14ac:dyDescent="0.25">
      <c r="A88" s="292">
        <v>292</v>
      </c>
      <c r="B88" s="15" t="s">
        <v>35</v>
      </c>
      <c r="C88" s="186">
        <v>7014.93</v>
      </c>
      <c r="D88" s="16">
        <v>5886</v>
      </c>
      <c r="E88" s="186">
        <v>7014.93</v>
      </c>
      <c r="F88" s="16">
        <v>69850.45</v>
      </c>
      <c r="G88" s="186">
        <v>7014.93</v>
      </c>
      <c r="H88" s="16">
        <v>7734.24</v>
      </c>
      <c r="I88" s="186">
        <v>7014.93</v>
      </c>
      <c r="J88" s="16">
        <v>0</v>
      </c>
      <c r="K88" s="16">
        <f t="shared" si="11"/>
        <v>28059.72</v>
      </c>
      <c r="L88" s="16">
        <f t="shared" si="11"/>
        <v>83470.69</v>
      </c>
      <c r="M88" s="16">
        <f t="shared" si="10"/>
        <v>56119.44</v>
      </c>
      <c r="N88" s="16">
        <f t="shared" si="10"/>
        <v>83470.69</v>
      </c>
    </row>
    <row r="89" spans="1:14" x14ac:dyDescent="0.25">
      <c r="A89" s="292">
        <v>295</v>
      </c>
      <c r="B89" s="15" t="s">
        <v>36</v>
      </c>
      <c r="C89" s="186">
        <v>1548540.06</v>
      </c>
      <c r="D89" s="16">
        <v>230759.8</v>
      </c>
      <c r="E89" s="186">
        <v>1548540.06</v>
      </c>
      <c r="F89" s="16">
        <v>1697231.04</v>
      </c>
      <c r="G89" s="186">
        <v>1548540.06</v>
      </c>
      <c r="H89" s="16">
        <v>1069438.94</v>
      </c>
      <c r="I89" s="186">
        <v>1548540.06</v>
      </c>
      <c r="J89" s="16">
        <v>3237195.44</v>
      </c>
      <c r="K89" s="16">
        <f t="shared" si="11"/>
        <v>6194160.2400000002</v>
      </c>
      <c r="L89" s="16">
        <f t="shared" si="11"/>
        <v>6234625.2200000007</v>
      </c>
      <c r="M89" s="16">
        <f t="shared" si="10"/>
        <v>12388320.48</v>
      </c>
      <c r="N89" s="16">
        <f t="shared" si="10"/>
        <v>6343002.2200000007</v>
      </c>
    </row>
    <row r="90" spans="1:14" x14ac:dyDescent="0.25">
      <c r="A90" s="292">
        <v>297</v>
      </c>
      <c r="B90" s="15" t="s">
        <v>37</v>
      </c>
      <c r="C90" s="186">
        <v>1591.07</v>
      </c>
      <c r="D90" s="16">
        <v>8599.25</v>
      </c>
      <c r="E90" s="186">
        <v>1591.07</v>
      </c>
      <c r="F90" s="16">
        <v>0</v>
      </c>
      <c r="G90" s="186">
        <v>1591.07</v>
      </c>
      <c r="H90" s="16">
        <v>9483.2999999999993</v>
      </c>
      <c r="I90" s="186">
        <v>1591.07</v>
      </c>
      <c r="J90" s="16">
        <v>0</v>
      </c>
      <c r="K90" s="16">
        <f t="shared" si="11"/>
        <v>6364.28</v>
      </c>
      <c r="L90" s="16">
        <f t="shared" si="11"/>
        <v>18082.55</v>
      </c>
      <c r="M90" s="16">
        <f t="shared" si="10"/>
        <v>12728.56</v>
      </c>
      <c r="N90" s="16">
        <f t="shared" si="10"/>
        <v>18082.55</v>
      </c>
    </row>
    <row r="91" spans="1:14" x14ac:dyDescent="0.25">
      <c r="A91" s="292">
        <v>298</v>
      </c>
      <c r="B91" s="15" t="s">
        <v>38</v>
      </c>
      <c r="C91" s="186">
        <v>33758.15</v>
      </c>
      <c r="D91" s="16">
        <v>28800.53</v>
      </c>
      <c r="E91" s="186">
        <v>33758.15</v>
      </c>
      <c r="F91" s="16">
        <v>8811.61</v>
      </c>
      <c r="G91" s="186">
        <v>33758.15</v>
      </c>
      <c r="H91" s="16">
        <v>29145</v>
      </c>
      <c r="I91" s="186">
        <v>33758.15</v>
      </c>
      <c r="J91" s="16">
        <v>101482.57</v>
      </c>
      <c r="K91" s="16">
        <f t="shared" si="11"/>
        <v>135032.6</v>
      </c>
      <c r="L91" s="16">
        <f t="shared" si="11"/>
        <v>168239.71000000002</v>
      </c>
      <c r="M91" s="16">
        <f t="shared" si="10"/>
        <v>270065.2</v>
      </c>
      <c r="N91" s="16">
        <f t="shared" si="10"/>
        <v>175582.57</v>
      </c>
    </row>
    <row r="92" spans="1:14" ht="15.75" thickBot="1" x14ac:dyDescent="0.3">
      <c r="A92" s="294">
        <v>299</v>
      </c>
      <c r="B92" s="149" t="s">
        <v>39</v>
      </c>
      <c r="C92" s="191">
        <v>19041.830000000002</v>
      </c>
      <c r="D92" s="150">
        <v>14265</v>
      </c>
      <c r="E92" s="191">
        <v>19041.830000000002</v>
      </c>
      <c r="F92" s="150">
        <v>0</v>
      </c>
      <c r="G92" s="191">
        <v>19041.830000000002</v>
      </c>
      <c r="H92" s="150">
        <v>9438</v>
      </c>
      <c r="I92" s="186">
        <v>19041.830000000002</v>
      </c>
      <c r="J92" s="150">
        <v>24860.61</v>
      </c>
      <c r="K92" s="150">
        <f t="shared" si="11"/>
        <v>76167.320000000007</v>
      </c>
      <c r="L92" s="150">
        <f t="shared" si="11"/>
        <v>48563.61</v>
      </c>
      <c r="M92" s="150">
        <f t="shared" si="10"/>
        <v>152334.64000000001</v>
      </c>
      <c r="N92" s="150">
        <f t="shared" si="10"/>
        <v>48563.61</v>
      </c>
    </row>
    <row r="93" spans="1:14" ht="16.5" thickBot="1" x14ac:dyDescent="0.35">
      <c r="A93" s="154"/>
      <c r="B93" s="151" t="s">
        <v>40</v>
      </c>
      <c r="C93" s="152">
        <f t="shared" ref="C93:N93" si="12">SUM(C79:C92)</f>
        <v>2160075.12</v>
      </c>
      <c r="D93" s="152">
        <f t="shared" si="12"/>
        <v>745304.77</v>
      </c>
      <c r="E93" s="152">
        <f t="shared" si="12"/>
        <v>2160075.12</v>
      </c>
      <c r="F93" s="152">
        <f t="shared" si="12"/>
        <v>2539322.02</v>
      </c>
      <c r="G93" s="152">
        <f t="shared" si="12"/>
        <v>2160075.12</v>
      </c>
      <c r="H93" s="152">
        <f t="shared" si="12"/>
        <v>1841901.52</v>
      </c>
      <c r="I93" s="152">
        <f t="shared" si="12"/>
        <v>2160075.12</v>
      </c>
      <c r="J93" s="152">
        <f t="shared" si="12"/>
        <v>3953617.26</v>
      </c>
      <c r="K93" s="152">
        <f t="shared" si="12"/>
        <v>8640300.4800000004</v>
      </c>
      <c r="L93" s="188">
        <f t="shared" si="12"/>
        <v>9080145.5700000022</v>
      </c>
      <c r="M93" s="188">
        <f t="shared" si="12"/>
        <v>17280600.960000001</v>
      </c>
      <c r="N93" s="153">
        <f t="shared" si="12"/>
        <v>9555666.7500000019</v>
      </c>
    </row>
    <row r="94" spans="1:14" ht="16.5" hidden="1" thickBot="1" x14ac:dyDescent="0.35">
      <c r="A94" s="156"/>
      <c r="B94" s="151" t="s">
        <v>41</v>
      </c>
      <c r="C94" s="23"/>
      <c r="D94" s="23"/>
      <c r="E94" s="23"/>
      <c r="F94" s="23"/>
      <c r="G94" s="23"/>
      <c r="H94" s="23"/>
      <c r="I94" s="23"/>
      <c r="J94" s="23"/>
      <c r="K94" s="23"/>
      <c r="L94" s="192"/>
      <c r="M94" s="193"/>
      <c r="N94" s="194"/>
    </row>
    <row r="95" spans="1:14" hidden="1" x14ac:dyDescent="0.25">
      <c r="A95" s="36"/>
      <c r="B95" s="24" t="s">
        <v>42</v>
      </c>
      <c r="C95" s="16"/>
      <c r="D95" s="16"/>
      <c r="E95" s="16"/>
      <c r="F95" s="16"/>
      <c r="G95" s="16"/>
      <c r="H95" s="22"/>
      <c r="I95" s="16"/>
      <c r="J95" s="16"/>
      <c r="K95" s="16">
        <f>+C95+E95+G95+I95</f>
        <v>0</v>
      </c>
      <c r="L95" s="195">
        <f>+D95+F95+H95+J95</f>
        <v>0</v>
      </c>
      <c r="M95" s="51"/>
      <c r="N95" s="51"/>
    </row>
    <row r="96" spans="1:14" hidden="1" x14ac:dyDescent="0.25">
      <c r="A96" s="22"/>
      <c r="B96" s="24" t="s">
        <v>43</v>
      </c>
      <c r="C96" s="16"/>
      <c r="D96" s="16"/>
      <c r="E96" s="16"/>
      <c r="F96" s="16"/>
      <c r="G96" s="16"/>
      <c r="H96" s="16"/>
      <c r="I96" s="16"/>
      <c r="J96" s="16"/>
      <c r="K96" s="16">
        <f>+C96+E96+G96+I96</f>
        <v>0</v>
      </c>
      <c r="L96" s="195">
        <f>+D96+F96+H96+J96</f>
        <v>0</v>
      </c>
      <c r="M96" s="51"/>
      <c r="N96" s="51"/>
    </row>
    <row r="97" spans="1:14" ht="15.75" hidden="1" x14ac:dyDescent="0.3">
      <c r="A97" s="22"/>
      <c r="B97" s="25" t="s">
        <v>44</v>
      </c>
      <c r="C97" s="26">
        <f t="shared" ref="C97:L97" si="13">SUM(C95:C96)</f>
        <v>0</v>
      </c>
      <c r="D97" s="26">
        <f t="shared" si="13"/>
        <v>0</v>
      </c>
      <c r="E97" s="26">
        <f t="shared" si="13"/>
        <v>0</v>
      </c>
      <c r="F97" s="26">
        <f t="shared" si="13"/>
        <v>0</v>
      </c>
      <c r="G97" s="26">
        <f t="shared" si="13"/>
        <v>0</v>
      </c>
      <c r="H97" s="26">
        <f t="shared" si="13"/>
        <v>0</v>
      </c>
      <c r="I97" s="26">
        <f t="shared" si="13"/>
        <v>0</v>
      </c>
      <c r="J97" s="26">
        <f t="shared" si="13"/>
        <v>0</v>
      </c>
      <c r="K97" s="26">
        <f t="shared" si="13"/>
        <v>0</v>
      </c>
      <c r="L97" s="196">
        <f t="shared" si="13"/>
        <v>0</v>
      </c>
      <c r="M97" s="51"/>
      <c r="N97" s="51"/>
    </row>
    <row r="98" spans="1:14" x14ac:dyDescent="0.25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</row>
    <row r="99" spans="1:14" x14ac:dyDescent="0.2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</row>
    <row r="100" spans="1:14" x14ac:dyDescent="0.25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</row>
    <row r="101" spans="1:14" x14ac:dyDescent="0.25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</row>
    <row r="102" spans="1:14" x14ac:dyDescent="0.25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</row>
    <row r="103" spans="1:14" x14ac:dyDescent="0.25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</row>
    <row r="104" spans="1:14" x14ac:dyDescent="0.25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</row>
    <row r="105" spans="1:14" x14ac:dyDescent="0.25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</row>
    <row r="106" spans="1:14" x14ac:dyDescent="0.25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</row>
    <row r="107" spans="1:14" x14ac:dyDescent="0.25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</row>
    <row r="108" spans="1:14" x14ac:dyDescent="0.25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</row>
    <row r="109" spans="1:14" x14ac:dyDescent="0.25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</row>
    <row r="110" spans="1:14" x14ac:dyDescent="0.25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</row>
    <row r="111" spans="1:14" x14ac:dyDescent="0.25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</row>
    <row r="112" spans="1:14" x14ac:dyDescent="0.25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</row>
    <row r="113" spans="1:14" x14ac:dyDescent="0.25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</row>
    <row r="114" spans="1:14" x14ac:dyDescent="0.25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</row>
    <row r="115" spans="1:14" x14ac:dyDescent="0.2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</row>
    <row r="116" spans="1:14" x14ac:dyDescent="0.25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</row>
    <row r="117" spans="1:14" x14ac:dyDescent="0.25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</row>
    <row r="118" spans="1:14" x14ac:dyDescent="0.25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</row>
    <row r="119" spans="1:14" ht="16.5" thickBot="1" x14ac:dyDescent="0.3">
      <c r="A119" s="356" t="s">
        <v>170</v>
      </c>
      <c r="B119" s="356"/>
      <c r="C119" s="356"/>
      <c r="D119" s="356"/>
      <c r="E119" s="356"/>
      <c r="F119" s="356"/>
      <c r="G119" s="356"/>
      <c r="H119" s="356"/>
      <c r="I119" s="356"/>
      <c r="J119" s="356"/>
      <c r="K119" s="356"/>
      <c r="L119" s="356"/>
    </row>
    <row r="120" spans="1:14" ht="16.5" thickBot="1" x14ac:dyDescent="0.35">
      <c r="A120" s="28" t="s">
        <v>5</v>
      </c>
      <c r="B120" s="29" t="s">
        <v>6</v>
      </c>
      <c r="C120" s="357" t="s">
        <v>51</v>
      </c>
      <c r="D120" s="358"/>
      <c r="E120" s="357" t="s">
        <v>52</v>
      </c>
      <c r="F120" s="359"/>
      <c r="G120" s="357" t="s">
        <v>53</v>
      </c>
      <c r="H120" s="358"/>
      <c r="I120" s="357" t="s">
        <v>54</v>
      </c>
      <c r="J120" s="358"/>
      <c r="K120" s="360" t="s">
        <v>11</v>
      </c>
      <c r="L120" s="361"/>
      <c r="M120" s="350" t="s">
        <v>169</v>
      </c>
      <c r="N120" s="351"/>
    </row>
    <row r="121" spans="1:14" ht="15.75" x14ac:dyDescent="0.3">
      <c r="A121" s="30"/>
      <c r="B121" s="10"/>
      <c r="C121" s="31" t="s">
        <v>12</v>
      </c>
      <c r="D121" s="31" t="s">
        <v>13</v>
      </c>
      <c r="E121" s="31" t="s">
        <v>12</v>
      </c>
      <c r="F121" s="31" t="s">
        <v>13</v>
      </c>
      <c r="G121" s="31" t="s">
        <v>12</v>
      </c>
      <c r="H121" s="31" t="s">
        <v>13</v>
      </c>
      <c r="I121" s="31" t="s">
        <v>12</v>
      </c>
      <c r="J121" s="31" t="s">
        <v>13</v>
      </c>
      <c r="K121" s="31" t="s">
        <v>12</v>
      </c>
      <c r="L121" s="31" t="s">
        <v>13</v>
      </c>
      <c r="M121" s="157" t="s">
        <v>12</v>
      </c>
      <c r="N121" s="157" t="s">
        <v>13</v>
      </c>
    </row>
    <row r="122" spans="1:14" ht="15.75" x14ac:dyDescent="0.3">
      <c r="A122" s="290" t="s">
        <v>141</v>
      </c>
      <c r="B122" s="10" t="s">
        <v>14</v>
      </c>
      <c r="C122" s="13">
        <v>2414811.33</v>
      </c>
      <c r="D122" s="13">
        <v>2400886.29</v>
      </c>
      <c r="E122" s="13">
        <v>2414811.33</v>
      </c>
      <c r="F122" s="13">
        <v>2409784.7000000002</v>
      </c>
      <c r="G122" s="13">
        <v>2414811.33</v>
      </c>
      <c r="H122" s="13">
        <v>2486510.27</v>
      </c>
      <c r="I122" s="13">
        <v>2414811.33</v>
      </c>
      <c r="J122" s="13">
        <v>2419414.02</v>
      </c>
      <c r="K122" s="13">
        <f>+C122+E122+G122+I122</f>
        <v>9659245.3200000003</v>
      </c>
      <c r="L122" s="13">
        <f>+D122+F122+H122+J122</f>
        <v>9716595.2799999993</v>
      </c>
      <c r="M122" s="431">
        <f>+K122+K63+K17</f>
        <v>28977736.020000003</v>
      </c>
      <c r="N122" s="432">
        <f>+L122+L63+L17</f>
        <v>28977736.019999996</v>
      </c>
    </row>
    <row r="123" spans="1:14" ht="15.75" x14ac:dyDescent="0.3">
      <c r="A123" s="291"/>
      <c r="B123" s="10"/>
      <c r="C123" s="12"/>
      <c r="D123" s="11"/>
      <c r="E123" s="12"/>
      <c r="F123" s="12"/>
      <c r="G123" s="12"/>
      <c r="H123" s="12"/>
      <c r="I123" s="12"/>
      <c r="J123" s="12"/>
      <c r="K123" s="11"/>
      <c r="L123" s="11"/>
      <c r="M123" s="51"/>
      <c r="N123" s="51"/>
    </row>
    <row r="124" spans="1:14" ht="15.75" x14ac:dyDescent="0.3">
      <c r="A124" s="291"/>
      <c r="B124" s="10" t="s">
        <v>15</v>
      </c>
      <c r="C124" s="13">
        <f t="shared" ref="C124:J124" si="14">+C136+C152</f>
        <v>2573947.4</v>
      </c>
      <c r="D124" s="13">
        <f t="shared" si="14"/>
        <v>2328043.8499999996</v>
      </c>
      <c r="E124" s="13">
        <f t="shared" si="14"/>
        <v>2497041.9500000002</v>
      </c>
      <c r="F124" s="13">
        <f t="shared" si="14"/>
        <v>3874897.3000000003</v>
      </c>
      <c r="G124" s="13">
        <f t="shared" si="14"/>
        <v>2678771.89</v>
      </c>
      <c r="H124" s="13">
        <f t="shared" si="14"/>
        <v>2968160.4299999997</v>
      </c>
      <c r="I124" s="13">
        <f t="shared" si="14"/>
        <v>2678771.89</v>
      </c>
      <c r="J124" s="13">
        <f t="shared" si="14"/>
        <v>10631012.85</v>
      </c>
      <c r="K124" s="13">
        <f>+C124+E124+G124+I124</f>
        <v>10428533.130000001</v>
      </c>
      <c r="L124" s="13">
        <f>+D124+F124+H124+J124</f>
        <v>19802114.43</v>
      </c>
      <c r="M124" s="431">
        <f>+K124+K65+K19</f>
        <v>32362263.980000004</v>
      </c>
      <c r="N124" s="432">
        <f>+L124+L65+L19</f>
        <v>32248743.27</v>
      </c>
    </row>
    <row r="125" spans="1:14" x14ac:dyDescent="0.25">
      <c r="A125" s="292">
        <v>111</v>
      </c>
      <c r="B125" s="15" t="s">
        <v>16</v>
      </c>
      <c r="C125" s="186">
        <v>93171.61</v>
      </c>
      <c r="D125" s="16">
        <v>193484.29</v>
      </c>
      <c r="E125" s="186">
        <v>93171.61</v>
      </c>
      <c r="F125" s="16">
        <v>0</v>
      </c>
      <c r="G125" s="186">
        <v>124672.78</v>
      </c>
      <c r="H125" s="16">
        <v>99063.6</v>
      </c>
      <c r="I125" s="186">
        <v>124672.79000000001</v>
      </c>
      <c r="J125" s="16">
        <v>179012.34</v>
      </c>
      <c r="K125" s="16">
        <f>+C125+E125+G125+I125</f>
        <v>435688.79000000004</v>
      </c>
      <c r="L125" s="16">
        <f>+D125+F125+H125+J125</f>
        <v>471560.23</v>
      </c>
      <c r="M125" s="433">
        <f t="shared" ref="M125:N135" si="15">+K125+K66+K20</f>
        <v>976898.20000000007</v>
      </c>
      <c r="N125" s="434">
        <f t="shared" si="15"/>
        <v>975910.54</v>
      </c>
    </row>
    <row r="126" spans="1:14" x14ac:dyDescent="0.25">
      <c r="A126" s="292">
        <v>113</v>
      </c>
      <c r="B126" s="15" t="s">
        <v>17</v>
      </c>
      <c r="C126" s="186">
        <v>9831.16</v>
      </c>
      <c r="D126" s="16">
        <v>11339.3</v>
      </c>
      <c r="E126" s="186">
        <v>9831.16</v>
      </c>
      <c r="F126" s="16">
        <v>11488.1</v>
      </c>
      <c r="G126" s="186">
        <v>10245.6</v>
      </c>
      <c r="H126" s="16">
        <v>11436.96</v>
      </c>
      <c r="I126" s="186">
        <v>10245.6</v>
      </c>
      <c r="J126" s="16">
        <v>14401.82</v>
      </c>
      <c r="K126" s="16">
        <f t="shared" ref="K126:L135" si="16">+C126+E126+G126+I126</f>
        <v>40153.519999999997</v>
      </c>
      <c r="L126" s="16">
        <f t="shared" si="16"/>
        <v>48666.18</v>
      </c>
      <c r="M126" s="433">
        <f t="shared" si="15"/>
        <v>124670.16</v>
      </c>
      <c r="N126" s="434">
        <f t="shared" si="15"/>
        <v>124598.94</v>
      </c>
    </row>
    <row r="127" spans="1:14" x14ac:dyDescent="0.25">
      <c r="A127" s="292">
        <v>122</v>
      </c>
      <c r="B127" s="15" t="s">
        <v>18</v>
      </c>
      <c r="C127" s="186">
        <v>6085.56</v>
      </c>
      <c r="D127" s="16">
        <v>0</v>
      </c>
      <c r="E127" s="186">
        <v>6085.56</v>
      </c>
      <c r="F127" s="16">
        <v>0</v>
      </c>
      <c r="G127" s="186">
        <v>6027.76</v>
      </c>
      <c r="H127" s="16">
        <v>1993</v>
      </c>
      <c r="I127" s="186">
        <v>6027.75</v>
      </c>
      <c r="J127" s="16">
        <v>0</v>
      </c>
      <c r="K127" s="16">
        <f t="shared" si="16"/>
        <v>24226.63</v>
      </c>
      <c r="L127" s="16">
        <f t="shared" si="16"/>
        <v>1993</v>
      </c>
      <c r="M127" s="433">
        <f t="shared" si="15"/>
        <v>60739.990000000005</v>
      </c>
      <c r="N127" s="434">
        <f t="shared" si="15"/>
        <v>60739.990000000005</v>
      </c>
    </row>
    <row r="128" spans="1:14" x14ac:dyDescent="0.25">
      <c r="A128" s="292">
        <v>163</v>
      </c>
      <c r="B128" s="15" t="s">
        <v>19</v>
      </c>
      <c r="C128" s="186">
        <v>75924.2</v>
      </c>
      <c r="D128" s="16">
        <v>77012</v>
      </c>
      <c r="E128" s="186">
        <v>75924.2</v>
      </c>
      <c r="F128" s="16">
        <v>8250</v>
      </c>
      <c r="G128" s="186">
        <v>75924.2</v>
      </c>
      <c r="H128" s="16">
        <v>0</v>
      </c>
      <c r="I128" s="186">
        <v>75924.2</v>
      </c>
      <c r="J128" s="16">
        <v>401664.4</v>
      </c>
      <c r="K128" s="16">
        <f t="shared" si="16"/>
        <v>303696.8</v>
      </c>
      <c r="L128" s="16">
        <f t="shared" si="16"/>
        <v>486926.4</v>
      </c>
      <c r="M128" s="433">
        <f t="shared" si="15"/>
        <v>759242</v>
      </c>
      <c r="N128" s="434">
        <f t="shared" si="15"/>
        <v>759241.08000000007</v>
      </c>
    </row>
    <row r="129" spans="1:14" ht="27" x14ac:dyDescent="0.25">
      <c r="A129" s="292">
        <v>168</v>
      </c>
      <c r="B129" s="187" t="s">
        <v>165</v>
      </c>
      <c r="C129" s="186">
        <v>0</v>
      </c>
      <c r="D129" s="16">
        <v>0</v>
      </c>
      <c r="E129" s="186">
        <v>0</v>
      </c>
      <c r="F129" s="16">
        <v>0</v>
      </c>
      <c r="G129" s="186">
        <v>0</v>
      </c>
      <c r="H129" s="16">
        <v>0</v>
      </c>
      <c r="I129" s="186">
        <v>0</v>
      </c>
      <c r="J129" s="16">
        <v>0</v>
      </c>
      <c r="K129" s="16">
        <f>+C129+E129+G129+I129</f>
        <v>0</v>
      </c>
      <c r="L129" s="16">
        <f>+D129+F129+H129+J129</f>
        <v>0</v>
      </c>
      <c r="M129" s="433">
        <f t="shared" si="15"/>
        <v>0</v>
      </c>
      <c r="N129" s="434">
        <f t="shared" si="15"/>
        <v>0</v>
      </c>
    </row>
    <row r="130" spans="1:14" x14ac:dyDescent="0.25">
      <c r="A130" s="292">
        <v>169</v>
      </c>
      <c r="B130" s="15" t="s">
        <v>166</v>
      </c>
      <c r="C130" s="186">
        <v>3526.66</v>
      </c>
      <c r="D130" s="16">
        <v>0</v>
      </c>
      <c r="E130" s="186">
        <v>3526.66</v>
      </c>
      <c r="F130" s="16">
        <v>0</v>
      </c>
      <c r="G130" s="186">
        <v>3526.66</v>
      </c>
      <c r="H130" s="16">
        <v>0</v>
      </c>
      <c r="I130" s="186">
        <v>3526.66</v>
      </c>
      <c r="J130" s="16">
        <v>28537</v>
      </c>
      <c r="K130" s="16">
        <f t="shared" si="16"/>
        <v>14106.64</v>
      </c>
      <c r="L130" s="16">
        <f t="shared" si="16"/>
        <v>28537</v>
      </c>
      <c r="M130" s="433">
        <f t="shared" si="15"/>
        <v>42320</v>
      </c>
      <c r="N130" s="434">
        <f t="shared" si="15"/>
        <v>41687</v>
      </c>
    </row>
    <row r="131" spans="1:14" x14ac:dyDescent="0.25">
      <c r="A131" s="292">
        <v>171</v>
      </c>
      <c r="B131" s="15" t="s">
        <v>167</v>
      </c>
      <c r="C131" s="186">
        <v>3638.34</v>
      </c>
      <c r="D131" s="16">
        <v>9390</v>
      </c>
      <c r="E131" s="186">
        <v>3638.34</v>
      </c>
      <c r="F131" s="16">
        <v>1200</v>
      </c>
      <c r="G131" s="186">
        <v>3638.34</v>
      </c>
      <c r="H131" s="16">
        <v>1200</v>
      </c>
      <c r="I131" s="186">
        <v>3638.34</v>
      </c>
      <c r="J131" s="16">
        <v>19670</v>
      </c>
      <c r="K131" s="16">
        <f t="shared" si="16"/>
        <v>14553.36</v>
      </c>
      <c r="L131" s="16">
        <f t="shared" si="16"/>
        <v>31460</v>
      </c>
      <c r="M131" s="433">
        <f t="shared" si="15"/>
        <v>43660</v>
      </c>
      <c r="N131" s="434">
        <f t="shared" si="15"/>
        <v>43660</v>
      </c>
    </row>
    <row r="132" spans="1:14" x14ac:dyDescent="0.25">
      <c r="A132" s="292">
        <v>174</v>
      </c>
      <c r="B132" s="15" t="s">
        <v>20</v>
      </c>
      <c r="C132" s="186">
        <v>7356.34</v>
      </c>
      <c r="D132" s="16">
        <v>4530</v>
      </c>
      <c r="E132" s="186">
        <v>7356.34</v>
      </c>
      <c r="F132" s="16">
        <v>23159.46</v>
      </c>
      <c r="G132" s="186">
        <v>7356.34</v>
      </c>
      <c r="H132" s="16">
        <v>5400.54</v>
      </c>
      <c r="I132" s="186">
        <v>7356.34</v>
      </c>
      <c r="J132" s="16">
        <v>24391</v>
      </c>
      <c r="K132" s="16">
        <f t="shared" si="16"/>
        <v>29425.360000000001</v>
      </c>
      <c r="L132" s="16">
        <f t="shared" si="16"/>
        <v>57481</v>
      </c>
      <c r="M132" s="433">
        <f t="shared" si="15"/>
        <v>88276</v>
      </c>
      <c r="N132" s="434">
        <f t="shared" si="15"/>
        <v>88276</v>
      </c>
    </row>
    <row r="133" spans="1:14" x14ac:dyDescent="0.25">
      <c r="A133" s="292">
        <v>182</v>
      </c>
      <c r="B133" s="15" t="s">
        <v>21</v>
      </c>
      <c r="C133" s="186">
        <v>77031.34</v>
      </c>
      <c r="D133" s="16">
        <v>288204</v>
      </c>
      <c r="E133" s="186">
        <v>55078.02</v>
      </c>
      <c r="F133" s="16">
        <v>321557</v>
      </c>
      <c r="G133" s="186">
        <v>0</v>
      </c>
      <c r="H133" s="16">
        <v>221740</v>
      </c>
      <c r="I133" s="186">
        <v>0</v>
      </c>
      <c r="J133" s="16">
        <v>520081</v>
      </c>
      <c r="K133" s="16">
        <f t="shared" si="16"/>
        <v>132109.35999999999</v>
      </c>
      <c r="L133" s="16">
        <f t="shared" si="16"/>
        <v>1351582</v>
      </c>
      <c r="M133" s="433">
        <f t="shared" si="15"/>
        <v>2676004</v>
      </c>
      <c r="N133" s="434">
        <f t="shared" si="15"/>
        <v>2675210</v>
      </c>
    </row>
    <row r="134" spans="1:14" x14ac:dyDescent="0.25">
      <c r="A134" s="292">
        <v>197</v>
      </c>
      <c r="B134" s="15" t="s">
        <v>22</v>
      </c>
      <c r="C134" s="186">
        <v>41900</v>
      </c>
      <c r="D134" s="16">
        <v>42000</v>
      </c>
      <c r="E134" s="186">
        <v>41900</v>
      </c>
      <c r="F134" s="16">
        <v>42000</v>
      </c>
      <c r="G134" s="186">
        <v>40700</v>
      </c>
      <c r="H134" s="16">
        <v>42000</v>
      </c>
      <c r="I134" s="186">
        <v>40700</v>
      </c>
      <c r="J134" s="16">
        <v>84000</v>
      </c>
      <c r="K134" s="16">
        <f t="shared" si="16"/>
        <v>165200</v>
      </c>
      <c r="L134" s="16">
        <f t="shared" si="16"/>
        <v>210000</v>
      </c>
      <c r="M134" s="433">
        <f t="shared" si="15"/>
        <v>504000</v>
      </c>
      <c r="N134" s="434">
        <f t="shared" si="15"/>
        <v>504000</v>
      </c>
    </row>
    <row r="135" spans="1:14" ht="15.75" thickBot="1" x14ac:dyDescent="0.3">
      <c r="A135" s="294">
        <v>199</v>
      </c>
      <c r="B135" s="149" t="s">
        <v>23</v>
      </c>
      <c r="C135" s="186">
        <v>23237.15</v>
      </c>
      <c r="D135" s="150">
        <v>38345.65</v>
      </c>
      <c r="E135" s="186">
        <v>23237.15</v>
      </c>
      <c r="F135" s="150">
        <v>62459.25</v>
      </c>
      <c r="G135" s="186">
        <v>30237.15</v>
      </c>
      <c r="H135" s="150">
        <v>77987.649999999994</v>
      </c>
      <c r="I135" s="186">
        <v>30237.15</v>
      </c>
      <c r="J135" s="150">
        <v>146754.75</v>
      </c>
      <c r="K135" s="150">
        <f t="shared" si="16"/>
        <v>106948.6</v>
      </c>
      <c r="L135" s="150">
        <f t="shared" si="16"/>
        <v>325547.3</v>
      </c>
      <c r="M135" s="433">
        <f t="shared" si="15"/>
        <v>643428.6</v>
      </c>
      <c r="N135" s="434">
        <f t="shared" si="15"/>
        <v>631391.64999999991</v>
      </c>
    </row>
    <row r="136" spans="1:14" ht="16.5" thickBot="1" x14ac:dyDescent="0.35">
      <c r="A136" s="295"/>
      <c r="B136" s="151" t="s">
        <v>24</v>
      </c>
      <c r="C136" s="152">
        <f t="shared" ref="C136:L136" si="17">SUM(C125:C135)</f>
        <v>341702.36</v>
      </c>
      <c r="D136" s="152">
        <f t="shared" si="17"/>
        <v>664305.24</v>
      </c>
      <c r="E136" s="152">
        <f t="shared" si="17"/>
        <v>319749.04000000004</v>
      </c>
      <c r="F136" s="152">
        <f t="shared" si="17"/>
        <v>470113.81</v>
      </c>
      <c r="G136" s="152">
        <f t="shared" si="17"/>
        <v>302328.83000000007</v>
      </c>
      <c r="H136" s="152">
        <f t="shared" si="17"/>
        <v>460821.75</v>
      </c>
      <c r="I136" s="152">
        <f t="shared" si="17"/>
        <v>302328.83000000007</v>
      </c>
      <c r="J136" s="152">
        <f t="shared" si="17"/>
        <v>1418512.31</v>
      </c>
      <c r="K136" s="152">
        <f t="shared" si="17"/>
        <v>1266109.06</v>
      </c>
      <c r="L136" s="188">
        <f t="shared" si="17"/>
        <v>3013753.11</v>
      </c>
      <c r="M136" s="435">
        <f>SUM(M125:M135)</f>
        <v>5919238.9499999993</v>
      </c>
      <c r="N136" s="436">
        <f>SUM(N125:N135)</f>
        <v>5904715.1999999993</v>
      </c>
    </row>
    <row r="137" spans="1:14" ht="15.75" x14ac:dyDescent="0.3">
      <c r="A137" s="296"/>
      <c r="B137" s="19" t="s">
        <v>25</v>
      </c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190"/>
      <c r="N137" s="190"/>
    </row>
    <row r="138" spans="1:14" x14ac:dyDescent="0.25">
      <c r="A138" s="292">
        <v>211</v>
      </c>
      <c r="B138" s="15" t="s">
        <v>26</v>
      </c>
      <c r="C138" s="186">
        <v>34048.26</v>
      </c>
      <c r="D138" s="16">
        <v>52483.75</v>
      </c>
      <c r="E138" s="186">
        <v>34048.26</v>
      </c>
      <c r="F138" s="16">
        <v>51033.5</v>
      </c>
      <c r="G138" s="186">
        <v>18060.459999999995</v>
      </c>
      <c r="H138" s="16">
        <v>69440</v>
      </c>
      <c r="I138" s="186">
        <v>18060.460000000003</v>
      </c>
      <c r="J138" s="16">
        <v>85292.25</v>
      </c>
      <c r="K138" s="16">
        <f t="shared" ref="K138:L151" si="18">+C138+E138+G138+I138</f>
        <v>104217.44</v>
      </c>
      <c r="L138" s="16">
        <f>+D138+F138+H138+J138</f>
        <v>258249.5</v>
      </c>
      <c r="M138" s="433">
        <f t="shared" ref="M138:N151" si="19">+K138+K79+K33</f>
        <v>569542</v>
      </c>
      <c r="N138" s="434">
        <f t="shared" si="19"/>
        <v>569134.5</v>
      </c>
    </row>
    <row r="139" spans="1:14" x14ac:dyDescent="0.25">
      <c r="A139" s="292">
        <v>232</v>
      </c>
      <c r="B139" s="15" t="s">
        <v>27</v>
      </c>
      <c r="C139" s="186">
        <v>12500</v>
      </c>
      <c r="D139" s="16">
        <v>0</v>
      </c>
      <c r="E139" s="186">
        <v>7500</v>
      </c>
      <c r="F139" s="16">
        <v>0</v>
      </c>
      <c r="G139" s="186">
        <v>0</v>
      </c>
      <c r="H139" s="16">
        <v>0</v>
      </c>
      <c r="I139" s="186">
        <v>0</v>
      </c>
      <c r="J139" s="16">
        <v>119815</v>
      </c>
      <c r="K139" s="16">
        <f t="shared" si="18"/>
        <v>20000</v>
      </c>
      <c r="L139" s="16">
        <f t="shared" si="18"/>
        <v>119815</v>
      </c>
      <c r="M139" s="433">
        <f t="shared" si="19"/>
        <v>120000</v>
      </c>
      <c r="N139" s="434">
        <f t="shared" si="19"/>
        <v>119815</v>
      </c>
    </row>
    <row r="140" spans="1:14" x14ac:dyDescent="0.25">
      <c r="A140" s="292">
        <v>261</v>
      </c>
      <c r="B140" s="15" t="s">
        <v>28</v>
      </c>
      <c r="C140" s="186">
        <v>49952.1</v>
      </c>
      <c r="D140" s="16">
        <v>58142.31</v>
      </c>
      <c r="E140" s="186">
        <v>0</v>
      </c>
      <c r="F140" s="16">
        <v>44486.79</v>
      </c>
      <c r="G140" s="186">
        <v>0</v>
      </c>
      <c r="H140" s="16">
        <v>73650.42</v>
      </c>
      <c r="I140" s="186">
        <v>0</v>
      </c>
      <c r="J140" s="16">
        <v>156184.44</v>
      </c>
      <c r="K140" s="16">
        <f t="shared" si="18"/>
        <v>49952.1</v>
      </c>
      <c r="L140" s="16">
        <f t="shared" si="18"/>
        <v>332463.96000000002</v>
      </c>
      <c r="M140" s="433">
        <f t="shared" si="19"/>
        <v>713056.26</v>
      </c>
      <c r="N140" s="434">
        <f t="shared" si="19"/>
        <v>713024.78999999992</v>
      </c>
    </row>
    <row r="141" spans="1:14" x14ac:dyDescent="0.25">
      <c r="A141" s="292">
        <v>262</v>
      </c>
      <c r="B141" s="15" t="s">
        <v>29</v>
      </c>
      <c r="C141" s="186">
        <v>666.66</v>
      </c>
      <c r="D141" s="16">
        <v>0</v>
      </c>
      <c r="E141" s="186">
        <v>666.66</v>
      </c>
      <c r="F141" s="16">
        <v>7708.85</v>
      </c>
      <c r="G141" s="186">
        <v>521.08999999999992</v>
      </c>
      <c r="H141" s="16">
        <v>0</v>
      </c>
      <c r="I141" s="186">
        <v>521.07999999999993</v>
      </c>
      <c r="J141" s="16">
        <v>0</v>
      </c>
      <c r="K141" s="16">
        <f t="shared" si="18"/>
        <v>2375.4899999999998</v>
      </c>
      <c r="L141" s="16">
        <f t="shared" si="18"/>
        <v>7708.85</v>
      </c>
      <c r="M141" s="433">
        <f t="shared" si="19"/>
        <v>7708.85</v>
      </c>
      <c r="N141" s="434">
        <f t="shared" si="19"/>
        <v>7708.85</v>
      </c>
    </row>
    <row r="142" spans="1:14" x14ac:dyDescent="0.25">
      <c r="A142" s="292">
        <v>266</v>
      </c>
      <c r="B142" s="15" t="s">
        <v>30</v>
      </c>
      <c r="C142" s="186">
        <v>214106.21</v>
      </c>
      <c r="D142" s="16">
        <v>85549.55</v>
      </c>
      <c r="E142" s="186">
        <v>214106.2</v>
      </c>
      <c r="F142" s="16">
        <v>523178.34</v>
      </c>
      <c r="G142" s="186">
        <v>127372.07</v>
      </c>
      <c r="H142" s="16">
        <v>169013.07</v>
      </c>
      <c r="I142" s="186">
        <v>127372.07</v>
      </c>
      <c r="J142" s="16">
        <f>761491.42+83055</f>
        <v>844546.42</v>
      </c>
      <c r="K142" s="16">
        <f t="shared" si="18"/>
        <v>682956.55</v>
      </c>
      <c r="L142" s="16">
        <f t="shared" si="18"/>
        <v>1622287.38</v>
      </c>
      <c r="M142" s="433">
        <f t="shared" si="19"/>
        <v>3738471.1100000003</v>
      </c>
      <c r="N142" s="434">
        <f t="shared" si="19"/>
        <v>3732346.68</v>
      </c>
    </row>
    <row r="143" spans="1:14" x14ac:dyDescent="0.25">
      <c r="A143" s="292">
        <v>267</v>
      </c>
      <c r="B143" s="15" t="s">
        <v>31</v>
      </c>
      <c r="C143" s="186">
        <v>750</v>
      </c>
      <c r="D143" s="16">
        <v>0</v>
      </c>
      <c r="E143" s="186">
        <v>750</v>
      </c>
      <c r="F143" s="16">
        <v>4894</v>
      </c>
      <c r="G143" s="186">
        <v>13394</v>
      </c>
      <c r="H143" s="16">
        <v>0</v>
      </c>
      <c r="I143" s="186">
        <v>13394</v>
      </c>
      <c r="J143" s="16">
        <v>27594</v>
      </c>
      <c r="K143" s="16">
        <f t="shared" si="18"/>
        <v>28288</v>
      </c>
      <c r="L143" s="16">
        <f t="shared" si="18"/>
        <v>32488</v>
      </c>
      <c r="M143" s="433">
        <f t="shared" si="19"/>
        <v>34288</v>
      </c>
      <c r="N143" s="434">
        <f t="shared" si="19"/>
        <v>34286.5</v>
      </c>
    </row>
    <row r="144" spans="1:14" x14ac:dyDescent="0.25">
      <c r="A144" s="292">
        <v>268</v>
      </c>
      <c r="B144" s="15" t="s">
        <v>32</v>
      </c>
      <c r="C144" s="186">
        <v>11811.300000000001</v>
      </c>
      <c r="D144" s="16">
        <v>49584</v>
      </c>
      <c r="E144" s="186">
        <v>11811.300000000001</v>
      </c>
      <c r="F144" s="16">
        <v>0</v>
      </c>
      <c r="G144" s="186">
        <v>11811.300000000001</v>
      </c>
      <c r="H144" s="16">
        <v>0</v>
      </c>
      <c r="I144" s="186">
        <v>11811.300000000001</v>
      </c>
      <c r="J144" s="16">
        <v>14762.5</v>
      </c>
      <c r="K144" s="16">
        <f t="shared" si="18"/>
        <v>47245.200000000004</v>
      </c>
      <c r="L144" s="16">
        <f t="shared" si="18"/>
        <v>64346.5</v>
      </c>
      <c r="M144" s="433">
        <f t="shared" si="19"/>
        <v>141735.52000000002</v>
      </c>
      <c r="N144" s="434">
        <f t="shared" si="19"/>
        <v>141415.48000000001</v>
      </c>
    </row>
    <row r="145" spans="1:14" x14ac:dyDescent="0.25">
      <c r="A145" s="292">
        <v>269</v>
      </c>
      <c r="B145" s="15" t="s">
        <v>33</v>
      </c>
      <c r="C145" s="186">
        <v>833.34</v>
      </c>
      <c r="D145" s="16">
        <v>0</v>
      </c>
      <c r="E145" s="186">
        <v>833.34</v>
      </c>
      <c r="F145" s="16">
        <v>0</v>
      </c>
      <c r="G145" s="186">
        <v>833.34</v>
      </c>
      <c r="H145" s="16">
        <v>9083.5400000000009</v>
      </c>
      <c r="I145" s="186">
        <v>833.34</v>
      </c>
      <c r="J145" s="16">
        <v>424.46</v>
      </c>
      <c r="K145" s="16">
        <f t="shared" si="18"/>
        <v>3333.36</v>
      </c>
      <c r="L145" s="16">
        <f t="shared" si="18"/>
        <v>9508</v>
      </c>
      <c r="M145" s="433">
        <f t="shared" si="19"/>
        <v>10000</v>
      </c>
      <c r="N145" s="434">
        <f t="shared" si="19"/>
        <v>9508</v>
      </c>
    </row>
    <row r="146" spans="1:14" x14ac:dyDescent="0.25">
      <c r="A146" s="292">
        <v>289</v>
      </c>
      <c r="B146" s="15" t="s">
        <v>34</v>
      </c>
      <c r="C146" s="186">
        <v>574.88</v>
      </c>
      <c r="D146" s="16">
        <v>0</v>
      </c>
      <c r="E146" s="186">
        <v>574.86</v>
      </c>
      <c r="F146" s="16">
        <v>0</v>
      </c>
      <c r="G146" s="186">
        <v>421.86</v>
      </c>
      <c r="H146" s="16">
        <v>0</v>
      </c>
      <c r="I146" s="186">
        <v>421.86</v>
      </c>
      <c r="J146" s="16">
        <v>0</v>
      </c>
      <c r="K146" s="16">
        <f t="shared" si="18"/>
        <v>1993.46</v>
      </c>
      <c r="L146" s="16">
        <f t="shared" si="18"/>
        <v>0</v>
      </c>
      <c r="M146" s="433">
        <f t="shared" si="19"/>
        <v>6592.5</v>
      </c>
      <c r="N146" s="434">
        <f t="shared" si="19"/>
        <v>6592.5</v>
      </c>
    </row>
    <row r="147" spans="1:14" x14ac:dyDescent="0.25">
      <c r="A147" s="292">
        <v>292</v>
      </c>
      <c r="B147" s="15" t="s">
        <v>35</v>
      </c>
      <c r="C147" s="186">
        <v>7014.92</v>
      </c>
      <c r="D147" s="16">
        <v>0</v>
      </c>
      <c r="E147" s="186">
        <v>7014.92</v>
      </c>
      <c r="F147" s="16">
        <v>0</v>
      </c>
      <c r="G147" s="186">
        <v>31452.82</v>
      </c>
      <c r="H147" s="16">
        <v>0</v>
      </c>
      <c r="I147" s="186">
        <v>31452.83</v>
      </c>
      <c r="J147" s="16">
        <v>48449.25</v>
      </c>
      <c r="K147" s="16">
        <f t="shared" si="18"/>
        <v>76935.490000000005</v>
      </c>
      <c r="L147" s="16">
        <f t="shared" si="18"/>
        <v>48449.25</v>
      </c>
      <c r="M147" s="433">
        <f t="shared" si="19"/>
        <v>133054.93</v>
      </c>
      <c r="N147" s="434">
        <f t="shared" si="19"/>
        <v>131919.94</v>
      </c>
    </row>
    <row r="148" spans="1:14" x14ac:dyDescent="0.25">
      <c r="A148" s="292">
        <v>295</v>
      </c>
      <c r="B148" s="15" t="s">
        <v>36</v>
      </c>
      <c r="C148" s="186">
        <v>1845596.31</v>
      </c>
      <c r="D148" s="16">
        <v>1252100.3799999999</v>
      </c>
      <c r="E148" s="186">
        <v>1845596.31</v>
      </c>
      <c r="F148" s="16">
        <v>2640873.54</v>
      </c>
      <c r="G148" s="186">
        <v>2106384.85</v>
      </c>
      <c r="H148" s="16">
        <v>2148243.11</v>
      </c>
      <c r="I148" s="186">
        <v>2106384.87</v>
      </c>
      <c r="J148" s="16">
        <f>7155021.62+663040</f>
        <v>7818061.6200000001</v>
      </c>
      <c r="K148" s="16">
        <f t="shared" si="18"/>
        <v>7903962.3400000008</v>
      </c>
      <c r="L148" s="16">
        <f t="shared" si="18"/>
        <v>13859278.649999999</v>
      </c>
      <c r="M148" s="433">
        <f t="shared" si="19"/>
        <v>20292282.82</v>
      </c>
      <c r="N148" s="434">
        <f t="shared" si="19"/>
        <v>20202280.869999997</v>
      </c>
    </row>
    <row r="149" spans="1:14" x14ac:dyDescent="0.25">
      <c r="A149" s="292">
        <v>297</v>
      </c>
      <c r="B149" s="15" t="s">
        <v>37</v>
      </c>
      <c r="C149" s="186">
        <v>1591.06</v>
      </c>
      <c r="D149" s="16">
        <v>0</v>
      </c>
      <c r="E149" s="186">
        <v>1591.06</v>
      </c>
      <c r="F149" s="16">
        <v>0</v>
      </c>
      <c r="G149" s="186">
        <v>1578.94</v>
      </c>
      <c r="H149" s="16">
        <v>0</v>
      </c>
      <c r="I149" s="186">
        <v>1578.93</v>
      </c>
      <c r="J149" s="16">
        <v>986</v>
      </c>
      <c r="K149" s="16">
        <f t="shared" si="18"/>
        <v>6339.99</v>
      </c>
      <c r="L149" s="16">
        <f t="shared" si="18"/>
        <v>986</v>
      </c>
      <c r="M149" s="433">
        <f t="shared" si="19"/>
        <v>19068.55</v>
      </c>
      <c r="N149" s="434">
        <f t="shared" si="19"/>
        <v>19068.55</v>
      </c>
    </row>
    <row r="150" spans="1:14" x14ac:dyDescent="0.25">
      <c r="A150" s="292">
        <v>298</v>
      </c>
      <c r="B150" s="15" t="s">
        <v>38</v>
      </c>
      <c r="C150" s="186">
        <v>33758.160000000003</v>
      </c>
      <c r="D150" s="16">
        <v>117104.13</v>
      </c>
      <c r="E150" s="186">
        <v>33758.160000000003</v>
      </c>
      <c r="F150" s="16">
        <v>61988.75</v>
      </c>
      <c r="G150" s="186">
        <v>45570.490000000005</v>
      </c>
      <c r="H150" s="16">
        <v>9907.0499999999993</v>
      </c>
      <c r="I150" s="186">
        <v>45570.48</v>
      </c>
      <c r="J150" s="16">
        <v>64114.6</v>
      </c>
      <c r="K150" s="16">
        <f t="shared" si="18"/>
        <v>158657.29</v>
      </c>
      <c r="L150" s="16">
        <f t="shared" si="18"/>
        <v>253114.53</v>
      </c>
      <c r="M150" s="433">
        <f t="shared" si="19"/>
        <v>428722.49</v>
      </c>
      <c r="N150" s="434">
        <f t="shared" si="19"/>
        <v>428697.1</v>
      </c>
    </row>
    <row r="151" spans="1:14" ht="15.75" thickBot="1" x14ac:dyDescent="0.3">
      <c r="A151" s="294">
        <v>299</v>
      </c>
      <c r="B151" s="149" t="s">
        <v>39</v>
      </c>
      <c r="C151" s="186">
        <v>19041.84</v>
      </c>
      <c r="D151" s="150">
        <v>48774.49</v>
      </c>
      <c r="E151" s="186">
        <v>19041.84</v>
      </c>
      <c r="F151" s="150">
        <v>70619.72</v>
      </c>
      <c r="G151" s="186">
        <v>19041.84</v>
      </c>
      <c r="H151" s="150">
        <v>28001.49</v>
      </c>
      <c r="I151" s="186">
        <v>19041.84</v>
      </c>
      <c r="J151" s="150">
        <v>32270</v>
      </c>
      <c r="K151" s="150">
        <f t="shared" si="18"/>
        <v>76167.360000000001</v>
      </c>
      <c r="L151" s="150">
        <f t="shared" si="18"/>
        <v>179665.69999999998</v>
      </c>
      <c r="M151" s="433">
        <f t="shared" si="19"/>
        <v>228502</v>
      </c>
      <c r="N151" s="434">
        <f t="shared" si="19"/>
        <v>228229.31</v>
      </c>
    </row>
    <row r="152" spans="1:14" ht="16.5" thickBot="1" x14ac:dyDescent="0.35">
      <c r="A152" s="295"/>
      <c r="B152" s="151" t="s">
        <v>40</v>
      </c>
      <c r="C152" s="152">
        <f t="shared" ref="C152:L152" si="20">SUM(C138:C151)</f>
        <v>2232245.04</v>
      </c>
      <c r="D152" s="152">
        <f t="shared" si="20"/>
        <v>1663738.6099999996</v>
      </c>
      <c r="E152" s="152">
        <f t="shared" si="20"/>
        <v>2177292.91</v>
      </c>
      <c r="F152" s="152">
        <f t="shared" si="20"/>
        <v>3404783.49</v>
      </c>
      <c r="G152" s="152">
        <f t="shared" si="20"/>
        <v>2376443.06</v>
      </c>
      <c r="H152" s="152">
        <f t="shared" si="20"/>
        <v>2507338.6799999997</v>
      </c>
      <c r="I152" s="152">
        <f t="shared" si="20"/>
        <v>2376443.06</v>
      </c>
      <c r="J152" s="152">
        <f t="shared" si="20"/>
        <v>9212500.5399999991</v>
      </c>
      <c r="K152" s="152">
        <f t="shared" si="20"/>
        <v>9162424.0700000003</v>
      </c>
      <c r="L152" s="188">
        <f t="shared" si="20"/>
        <v>16788361.319999997</v>
      </c>
      <c r="M152" s="435">
        <f>SUM(M138:M151)</f>
        <v>26443025.030000001</v>
      </c>
      <c r="N152" s="436">
        <f>SUM(N138:N151)</f>
        <v>26344028.07</v>
      </c>
    </row>
    <row r="153" spans="1:14" ht="16.5" thickBot="1" x14ac:dyDescent="0.35">
      <c r="A153" s="305"/>
      <c r="B153" s="151" t="s">
        <v>41</v>
      </c>
      <c r="C153" s="23"/>
      <c r="D153" s="23"/>
      <c r="E153" s="23"/>
      <c r="F153" s="23"/>
      <c r="G153" s="23"/>
      <c r="H153" s="23"/>
      <c r="I153" s="23"/>
      <c r="J153" s="23"/>
      <c r="K153" s="23"/>
      <c r="L153" s="192"/>
      <c r="M153" s="193"/>
      <c r="N153" s="194"/>
    </row>
    <row r="154" spans="1:14" x14ac:dyDescent="0.25">
      <c r="A154" s="308">
        <v>323</v>
      </c>
      <c r="B154" s="15" t="s">
        <v>42</v>
      </c>
      <c r="C154" s="186">
        <v>4000000</v>
      </c>
      <c r="D154" s="16">
        <v>0</v>
      </c>
      <c r="E154" s="38">
        <v>4660000</v>
      </c>
      <c r="F154" s="16">
        <v>0</v>
      </c>
      <c r="G154" s="38">
        <v>0</v>
      </c>
      <c r="H154" s="16">
        <v>30000</v>
      </c>
      <c r="I154" s="16"/>
      <c r="J154" s="16">
        <v>8625044.0899999999</v>
      </c>
      <c r="K154" s="16">
        <f>+C154+E154+G154+I154</f>
        <v>8660000</v>
      </c>
      <c r="L154" s="16">
        <f>+D154+F154+H154+J154</f>
        <v>8655044.0899999999</v>
      </c>
      <c r="M154" s="431">
        <f>+K154+K95+K49</f>
        <v>8660000</v>
      </c>
      <c r="N154" s="432">
        <f>+L154+L95+L49</f>
        <v>8655044.0899999999</v>
      </c>
    </row>
    <row r="155" spans="1:14" hidden="1" x14ac:dyDescent="0.25">
      <c r="A155" s="308"/>
      <c r="B155" s="15" t="s">
        <v>43</v>
      </c>
      <c r="C155" s="38"/>
      <c r="D155" s="16"/>
      <c r="E155" s="38"/>
      <c r="F155" s="16"/>
      <c r="G155" s="38"/>
      <c r="H155" s="16"/>
      <c r="I155" s="16"/>
      <c r="J155" s="16"/>
      <c r="K155" s="16">
        <f>+C155+E155+G155+I155</f>
        <v>0</v>
      </c>
      <c r="L155" s="16">
        <f>+D155+F155+H155+J155</f>
        <v>0</v>
      </c>
      <c r="M155" s="51"/>
      <c r="N155" s="51"/>
    </row>
    <row r="156" spans="1:14" ht="15.75" x14ac:dyDescent="0.3">
      <c r="A156" s="308"/>
      <c r="B156" s="32" t="s">
        <v>44</v>
      </c>
      <c r="C156" s="26">
        <f t="shared" ref="C156:L156" si="21">SUM(C154:C155)</f>
        <v>4000000</v>
      </c>
      <c r="D156" s="26">
        <f t="shared" si="21"/>
        <v>0</v>
      </c>
      <c r="E156" s="26">
        <f t="shared" si="21"/>
        <v>4660000</v>
      </c>
      <c r="F156" s="26">
        <f t="shared" si="21"/>
        <v>0</v>
      </c>
      <c r="G156" s="26">
        <f t="shared" si="21"/>
        <v>0</v>
      </c>
      <c r="H156" s="26">
        <f t="shared" si="21"/>
        <v>30000</v>
      </c>
      <c r="I156" s="26">
        <f t="shared" si="21"/>
        <v>0</v>
      </c>
      <c r="J156" s="26">
        <f t="shared" si="21"/>
        <v>8625044.0899999999</v>
      </c>
      <c r="K156" s="26">
        <f t="shared" si="21"/>
        <v>8660000</v>
      </c>
      <c r="L156" s="26">
        <f t="shared" si="21"/>
        <v>8655044.0899999999</v>
      </c>
      <c r="M156" s="431">
        <f>+M154</f>
        <v>8660000</v>
      </c>
      <c r="N156" s="432">
        <f>+N154</f>
        <v>8655044.0899999999</v>
      </c>
    </row>
    <row r="157" spans="1:14" ht="15.75" x14ac:dyDescent="0.3">
      <c r="A157" s="437"/>
      <c r="B157" s="240"/>
      <c r="C157" s="241"/>
      <c r="D157" s="241"/>
      <c r="E157" s="241"/>
      <c r="F157" s="241"/>
      <c r="G157" s="241"/>
      <c r="H157" s="241"/>
      <c r="I157" s="241"/>
      <c r="J157" s="241"/>
      <c r="K157" s="241"/>
      <c r="L157" s="241"/>
    </row>
    <row r="158" spans="1:14" ht="15.75" x14ac:dyDescent="0.3">
      <c r="A158" s="437"/>
      <c r="B158" s="240"/>
      <c r="C158" s="241"/>
      <c r="D158" s="241"/>
      <c r="E158" s="241"/>
      <c r="F158" s="241"/>
      <c r="G158" s="241"/>
      <c r="H158" s="241"/>
      <c r="I158" s="241"/>
      <c r="J158" s="241"/>
      <c r="K158" s="241"/>
      <c r="L158" s="241"/>
    </row>
    <row r="159" spans="1:14" ht="15.75" x14ac:dyDescent="0.3">
      <c r="A159" s="437"/>
      <c r="B159" s="240"/>
      <c r="C159" s="241"/>
      <c r="D159" s="241"/>
      <c r="E159" s="241"/>
      <c r="F159" s="241"/>
      <c r="G159" s="241"/>
      <c r="H159" s="241"/>
      <c r="I159" s="241"/>
      <c r="J159" s="241"/>
      <c r="K159" s="241"/>
      <c r="L159" s="241"/>
    </row>
    <row r="160" spans="1:14" ht="15.75" x14ac:dyDescent="0.3">
      <c r="A160" s="437"/>
      <c r="B160" s="240"/>
      <c r="C160" s="241"/>
      <c r="D160" s="241"/>
      <c r="E160" s="241"/>
      <c r="F160" s="241"/>
      <c r="G160" s="241"/>
      <c r="H160" s="241"/>
      <c r="I160" s="241"/>
      <c r="J160" s="241"/>
      <c r="K160" s="241"/>
      <c r="L160" s="241"/>
    </row>
    <row r="161" spans="1:12" ht="15.75" x14ac:dyDescent="0.3">
      <c r="A161" s="437"/>
      <c r="B161" s="240"/>
      <c r="C161" s="241"/>
      <c r="D161" s="241"/>
      <c r="E161" s="241"/>
      <c r="F161" s="241"/>
      <c r="G161" s="241"/>
      <c r="H161" s="241"/>
      <c r="I161" s="241"/>
      <c r="J161" s="241"/>
      <c r="K161" s="241"/>
      <c r="L161" s="241"/>
    </row>
    <row r="162" spans="1:12" ht="15.75" x14ac:dyDescent="0.3">
      <c r="A162" s="437"/>
      <c r="B162" s="240"/>
      <c r="C162" s="241"/>
      <c r="D162" s="241"/>
      <c r="E162" s="241"/>
      <c r="F162" s="241"/>
      <c r="G162" s="241"/>
      <c r="H162" s="241"/>
      <c r="I162" s="241"/>
      <c r="J162" s="241"/>
      <c r="K162" s="241"/>
      <c r="L162" s="241"/>
    </row>
    <row r="163" spans="1:12" ht="15.75" x14ac:dyDescent="0.3">
      <c r="A163" s="437"/>
      <c r="B163" s="240"/>
      <c r="C163" s="241"/>
      <c r="D163" s="241"/>
      <c r="E163" s="241"/>
      <c r="F163" s="241"/>
      <c r="G163" s="241"/>
      <c r="H163" s="241"/>
      <c r="I163" s="241"/>
      <c r="J163" s="241"/>
      <c r="K163" s="241"/>
      <c r="L163" s="241"/>
    </row>
    <row r="164" spans="1:12" ht="15.75" x14ac:dyDescent="0.3">
      <c r="A164" s="437"/>
      <c r="B164" s="240"/>
      <c r="C164" s="241"/>
      <c r="D164" s="241"/>
      <c r="E164" s="241"/>
      <c r="F164" s="241"/>
      <c r="G164" s="241"/>
      <c r="H164" s="241"/>
      <c r="I164" s="241"/>
      <c r="J164" s="241"/>
      <c r="K164" s="241"/>
      <c r="L164" s="241"/>
    </row>
    <row r="165" spans="1:12" ht="15.75" x14ac:dyDescent="0.3">
      <c r="A165" s="437"/>
      <c r="B165" s="240"/>
      <c r="C165" s="241"/>
      <c r="D165" s="241"/>
      <c r="E165" s="241"/>
      <c r="F165" s="241"/>
      <c r="G165" s="241"/>
      <c r="H165" s="241"/>
      <c r="I165" s="241"/>
      <c r="J165" s="241"/>
      <c r="K165" s="241"/>
      <c r="L165" s="241"/>
    </row>
    <row r="166" spans="1:12" ht="15.75" x14ac:dyDescent="0.3">
      <c r="A166" s="437"/>
      <c r="B166" s="240"/>
      <c r="C166" s="241"/>
      <c r="D166" s="241"/>
      <c r="E166" s="241"/>
      <c r="F166" s="241"/>
      <c r="G166" s="241"/>
      <c r="H166" s="241"/>
      <c r="I166" s="241"/>
      <c r="J166" s="241"/>
      <c r="K166" s="241"/>
      <c r="L166" s="241"/>
    </row>
    <row r="167" spans="1:12" ht="15.75" x14ac:dyDescent="0.3">
      <c r="A167" s="437"/>
      <c r="B167" s="240"/>
      <c r="C167" s="241"/>
      <c r="D167" s="241"/>
      <c r="E167" s="241"/>
      <c r="F167" s="241"/>
      <c r="G167" s="241"/>
      <c r="H167" s="241"/>
      <c r="I167" s="241"/>
      <c r="J167" s="241"/>
      <c r="K167" s="241"/>
      <c r="L167" s="241"/>
    </row>
    <row r="168" spans="1:12" ht="15.75" x14ac:dyDescent="0.3">
      <c r="A168" s="437"/>
      <c r="B168" s="240"/>
      <c r="C168" s="241"/>
      <c r="D168" s="241"/>
      <c r="E168" s="241"/>
      <c r="F168" s="241"/>
      <c r="G168" s="241"/>
      <c r="H168" s="241"/>
      <c r="I168" s="241"/>
      <c r="J168" s="241"/>
      <c r="K168" s="241"/>
      <c r="L168" s="241"/>
    </row>
    <row r="169" spans="1:12" ht="15.75" x14ac:dyDescent="0.3">
      <c r="A169" s="437"/>
      <c r="B169" s="240"/>
      <c r="C169" s="241"/>
      <c r="D169" s="241"/>
      <c r="E169" s="241"/>
      <c r="F169" s="241"/>
      <c r="G169" s="241"/>
      <c r="H169" s="241"/>
      <c r="I169" s="241"/>
      <c r="J169" s="241"/>
      <c r="K169" s="241"/>
      <c r="L169" s="241"/>
    </row>
    <row r="170" spans="1:12" ht="15.75" x14ac:dyDescent="0.3">
      <c r="A170" s="437"/>
      <c r="B170" s="240"/>
      <c r="C170" s="241"/>
      <c r="D170" s="241"/>
      <c r="E170" s="241"/>
      <c r="F170" s="241"/>
      <c r="G170" s="241"/>
      <c r="H170" s="241"/>
      <c r="I170" s="241"/>
      <c r="J170" s="241"/>
      <c r="K170" s="241"/>
      <c r="L170" s="241"/>
    </row>
    <row r="171" spans="1:12" ht="15.75" x14ac:dyDescent="0.3">
      <c r="A171" s="437"/>
      <c r="B171" s="240"/>
      <c r="C171" s="241"/>
      <c r="D171" s="241"/>
      <c r="E171" s="241"/>
      <c r="F171" s="241"/>
      <c r="G171" s="241"/>
      <c r="H171" s="241"/>
      <c r="I171" s="241"/>
      <c r="J171" s="241"/>
      <c r="K171" s="241"/>
      <c r="L171" s="241"/>
    </row>
    <row r="172" spans="1:12" ht="15.75" x14ac:dyDescent="0.3">
      <c r="A172" s="27"/>
      <c r="B172" s="240"/>
      <c r="C172" s="241"/>
      <c r="D172" s="241"/>
      <c r="E172" s="241"/>
      <c r="F172" s="241"/>
      <c r="G172" s="241"/>
      <c r="H172" s="241"/>
      <c r="I172" s="241"/>
      <c r="J172" s="241"/>
      <c r="K172" s="241"/>
      <c r="L172" s="241"/>
    </row>
    <row r="173" spans="1:12" ht="15.75" x14ac:dyDescent="0.3">
      <c r="A173" s="27"/>
      <c r="B173" s="240"/>
      <c r="C173" s="241"/>
      <c r="D173" s="241"/>
      <c r="E173" s="241"/>
      <c r="F173" s="241"/>
      <c r="G173" s="241"/>
      <c r="H173" s="241"/>
      <c r="I173" s="241"/>
      <c r="J173" s="241"/>
      <c r="K173" s="241"/>
      <c r="L173" s="241"/>
    </row>
    <row r="174" spans="1:12" ht="15.75" thickBot="1" x14ac:dyDescent="0.3">
      <c r="B174" s="39" t="s">
        <v>171</v>
      </c>
      <c r="I174" s="27"/>
      <c r="J174" s="27"/>
    </row>
    <row r="175" spans="1:12" ht="16.5" thickBot="1" x14ac:dyDescent="0.35">
      <c r="A175" s="2" t="s">
        <v>5</v>
      </c>
      <c r="B175" s="3" t="s">
        <v>6</v>
      </c>
      <c r="C175" s="352" t="s">
        <v>57</v>
      </c>
      <c r="D175" s="353"/>
      <c r="I175" s="27"/>
      <c r="J175" s="27"/>
    </row>
    <row r="176" spans="1:12" ht="15.75" x14ac:dyDescent="0.3">
      <c r="A176" s="4"/>
      <c r="B176" s="5"/>
      <c r="C176" s="6" t="s">
        <v>12</v>
      </c>
      <c r="D176" s="6" t="s">
        <v>13</v>
      </c>
      <c r="I176" s="27"/>
      <c r="J176" s="27"/>
    </row>
    <row r="177" spans="1:10" ht="15.75" x14ac:dyDescent="0.3">
      <c r="A177" s="290" t="s">
        <v>141</v>
      </c>
      <c r="B177" s="5" t="s">
        <v>14</v>
      </c>
      <c r="C177" s="8">
        <f>+K17+K63+K122</f>
        <v>28977736.02</v>
      </c>
      <c r="D177" s="8">
        <f>+L17+L63+L122</f>
        <v>28977736.019999996</v>
      </c>
      <c r="E177" s="40"/>
      <c r="F177" s="41"/>
      <c r="I177" s="27"/>
      <c r="J177" s="27"/>
    </row>
    <row r="178" spans="1:10" ht="15.75" x14ac:dyDescent="0.3">
      <c r="A178" s="291"/>
      <c r="B178" s="5"/>
      <c r="C178" s="42"/>
      <c r="D178" s="43"/>
      <c r="E178" s="44"/>
      <c r="F178" s="44"/>
      <c r="G178" s="40"/>
      <c r="I178" s="27"/>
      <c r="J178" s="27"/>
    </row>
    <row r="179" spans="1:10" ht="15.75" x14ac:dyDescent="0.3">
      <c r="A179" s="291"/>
      <c r="B179" s="5" t="s">
        <v>15</v>
      </c>
      <c r="C179" s="8"/>
      <c r="D179" s="8"/>
      <c r="E179" s="45"/>
      <c r="F179" s="45"/>
      <c r="I179" s="27"/>
      <c r="J179" s="27"/>
    </row>
    <row r="180" spans="1:10" x14ac:dyDescent="0.25">
      <c r="A180" s="292">
        <v>111</v>
      </c>
      <c r="B180" s="15" t="s">
        <v>16</v>
      </c>
      <c r="C180" s="38">
        <f t="shared" ref="C180:D190" si="22">+K20+K66+K125</f>
        <v>976898.20000000007</v>
      </c>
      <c r="D180" s="38">
        <f t="shared" si="22"/>
        <v>975910.54</v>
      </c>
      <c r="E180" s="202"/>
      <c r="F180" s="41"/>
      <c r="I180" s="27"/>
      <c r="J180" s="27"/>
    </row>
    <row r="181" spans="1:10" x14ac:dyDescent="0.25">
      <c r="A181" s="292">
        <v>113</v>
      </c>
      <c r="B181" s="15" t="s">
        <v>17</v>
      </c>
      <c r="C181" s="38">
        <f t="shared" si="22"/>
        <v>124670.16</v>
      </c>
      <c r="D181" s="38">
        <f t="shared" si="22"/>
        <v>124598.94</v>
      </c>
      <c r="E181" s="202"/>
      <c r="F181" s="41"/>
      <c r="I181" s="27"/>
      <c r="J181" s="27"/>
    </row>
    <row r="182" spans="1:10" x14ac:dyDescent="0.25">
      <c r="A182" s="292">
        <v>122</v>
      </c>
      <c r="B182" s="15" t="s">
        <v>18</v>
      </c>
      <c r="C182" s="38">
        <f t="shared" si="22"/>
        <v>60739.990000000005</v>
      </c>
      <c r="D182" s="38">
        <f t="shared" si="22"/>
        <v>60739.990000000005</v>
      </c>
      <c r="E182" s="202"/>
      <c r="F182" s="41"/>
      <c r="I182" s="27"/>
      <c r="J182" s="27"/>
    </row>
    <row r="183" spans="1:10" x14ac:dyDescent="0.25">
      <c r="A183" s="292">
        <v>163</v>
      </c>
      <c r="B183" s="15" t="s">
        <v>19</v>
      </c>
      <c r="C183" s="38">
        <f t="shared" si="22"/>
        <v>759242</v>
      </c>
      <c r="D183" s="38">
        <f t="shared" si="22"/>
        <v>759241.08000000007</v>
      </c>
      <c r="E183" s="202"/>
      <c r="F183" s="41"/>
    </row>
    <row r="184" spans="1:10" x14ac:dyDescent="0.25">
      <c r="A184" s="292">
        <v>168</v>
      </c>
      <c r="B184" s="15" t="s">
        <v>165</v>
      </c>
      <c r="C184" s="38">
        <f t="shared" si="22"/>
        <v>0</v>
      </c>
      <c r="D184" s="38">
        <f t="shared" si="22"/>
        <v>0</v>
      </c>
      <c r="E184" s="202"/>
      <c r="F184" s="41"/>
    </row>
    <row r="185" spans="1:10" x14ac:dyDescent="0.25">
      <c r="A185" s="292">
        <v>169</v>
      </c>
      <c r="B185" s="15" t="s">
        <v>166</v>
      </c>
      <c r="C185" s="38">
        <f t="shared" si="22"/>
        <v>42320</v>
      </c>
      <c r="D185" s="38">
        <f t="shared" si="22"/>
        <v>41687</v>
      </c>
      <c r="E185" s="202"/>
      <c r="F185" s="41"/>
    </row>
    <row r="186" spans="1:10" x14ac:dyDescent="0.25">
      <c r="A186" s="292">
        <v>171</v>
      </c>
      <c r="B186" s="15" t="s">
        <v>167</v>
      </c>
      <c r="C186" s="38">
        <f t="shared" si="22"/>
        <v>43660</v>
      </c>
      <c r="D186" s="38">
        <f t="shared" si="22"/>
        <v>43660</v>
      </c>
      <c r="E186" s="202"/>
      <c r="F186" s="41"/>
    </row>
    <row r="187" spans="1:10" x14ac:dyDescent="0.25">
      <c r="A187" s="292">
        <v>174</v>
      </c>
      <c r="B187" s="15" t="s">
        <v>20</v>
      </c>
      <c r="C187" s="38">
        <f t="shared" si="22"/>
        <v>88276</v>
      </c>
      <c r="D187" s="38">
        <f t="shared" si="22"/>
        <v>88276</v>
      </c>
      <c r="E187" s="202"/>
      <c r="F187" s="41"/>
    </row>
    <row r="188" spans="1:10" x14ac:dyDescent="0.25">
      <c r="A188" s="292">
        <v>182</v>
      </c>
      <c r="B188" s="15" t="s">
        <v>21</v>
      </c>
      <c r="C188" s="38">
        <f t="shared" si="22"/>
        <v>2676004</v>
      </c>
      <c r="D188" s="38">
        <f t="shared" si="22"/>
        <v>2675210</v>
      </c>
      <c r="E188" s="202"/>
      <c r="F188" s="41"/>
    </row>
    <row r="189" spans="1:10" x14ac:dyDescent="0.25">
      <c r="A189" s="292">
        <v>197</v>
      </c>
      <c r="B189" s="15" t="s">
        <v>22</v>
      </c>
      <c r="C189" s="38">
        <f t="shared" si="22"/>
        <v>504000</v>
      </c>
      <c r="D189" s="38">
        <f t="shared" si="22"/>
        <v>504000</v>
      </c>
      <c r="E189" s="202"/>
      <c r="F189" s="41"/>
    </row>
    <row r="190" spans="1:10" x14ac:dyDescent="0.25">
      <c r="A190" s="292">
        <v>199</v>
      </c>
      <c r="B190" s="15" t="s">
        <v>23</v>
      </c>
      <c r="C190" s="38">
        <f t="shared" si="22"/>
        <v>643428.6</v>
      </c>
      <c r="D190" s="38">
        <f t="shared" si="22"/>
        <v>631391.64999999991</v>
      </c>
      <c r="E190" s="202"/>
      <c r="F190" s="438"/>
    </row>
    <row r="191" spans="1:10" ht="16.5" thickBot="1" x14ac:dyDescent="0.35">
      <c r="A191" s="292"/>
      <c r="B191" s="17" t="s">
        <v>24</v>
      </c>
      <c r="C191" s="47">
        <f>SUM(C180:C190)</f>
        <v>5919238.9499999993</v>
      </c>
      <c r="D191" s="47">
        <f>SUM(D180:D190)</f>
        <v>5904715.1999999993</v>
      </c>
      <c r="E191" s="202"/>
    </row>
    <row r="192" spans="1:10" ht="15.75" x14ac:dyDescent="0.3">
      <c r="A192" s="292"/>
      <c r="B192" s="19" t="s">
        <v>25</v>
      </c>
      <c r="C192" s="48"/>
      <c r="D192" s="48"/>
      <c r="E192" s="202"/>
    </row>
    <row r="193" spans="1:7" x14ac:dyDescent="0.25">
      <c r="A193" s="292">
        <v>211</v>
      </c>
      <c r="B193" s="15" t="s">
        <v>26</v>
      </c>
      <c r="C193" s="38">
        <f t="shared" ref="C193:D206" si="23">+K33+K79+K138</f>
        <v>569542</v>
      </c>
      <c r="D193" s="38">
        <f t="shared" si="23"/>
        <v>569134.5</v>
      </c>
      <c r="E193" s="202"/>
      <c r="F193" s="41"/>
    </row>
    <row r="194" spans="1:7" x14ac:dyDescent="0.25">
      <c r="A194" s="292">
        <v>232</v>
      </c>
      <c r="B194" s="15" t="s">
        <v>27</v>
      </c>
      <c r="C194" s="38">
        <f t="shared" si="23"/>
        <v>120000</v>
      </c>
      <c r="D194" s="38">
        <f t="shared" si="23"/>
        <v>119815</v>
      </c>
      <c r="E194" s="202"/>
      <c r="F194" s="41"/>
    </row>
    <row r="195" spans="1:7" x14ac:dyDescent="0.25">
      <c r="A195" s="292">
        <v>261</v>
      </c>
      <c r="B195" s="15" t="s">
        <v>28</v>
      </c>
      <c r="C195" s="38">
        <f t="shared" si="23"/>
        <v>713056.26</v>
      </c>
      <c r="D195" s="38">
        <f t="shared" si="23"/>
        <v>713024.79</v>
      </c>
      <c r="E195" s="202"/>
      <c r="F195" s="41"/>
    </row>
    <row r="196" spans="1:7" x14ac:dyDescent="0.25">
      <c r="A196" s="292">
        <v>262</v>
      </c>
      <c r="B196" s="15" t="s">
        <v>29</v>
      </c>
      <c r="C196" s="38">
        <f t="shared" si="23"/>
        <v>7708.8499999999995</v>
      </c>
      <c r="D196" s="38">
        <f t="shared" si="23"/>
        <v>7708.85</v>
      </c>
      <c r="E196" s="202"/>
      <c r="F196" s="41"/>
    </row>
    <row r="197" spans="1:7" x14ac:dyDescent="0.25">
      <c r="A197" s="292">
        <v>266</v>
      </c>
      <c r="B197" s="15" t="s">
        <v>30</v>
      </c>
      <c r="C197" s="38">
        <f t="shared" si="23"/>
        <v>3738471.1100000003</v>
      </c>
      <c r="D197" s="38">
        <f t="shared" si="23"/>
        <v>3732346.68</v>
      </c>
      <c r="E197" s="202"/>
      <c r="F197" s="41"/>
    </row>
    <row r="198" spans="1:7" x14ac:dyDescent="0.25">
      <c r="A198" s="292">
        <v>267</v>
      </c>
      <c r="B198" s="15" t="s">
        <v>31</v>
      </c>
      <c r="C198" s="38">
        <f t="shared" si="23"/>
        <v>34288</v>
      </c>
      <c r="D198" s="38">
        <f t="shared" si="23"/>
        <v>34286.5</v>
      </c>
      <c r="E198" s="202"/>
      <c r="F198" s="41"/>
    </row>
    <row r="199" spans="1:7" x14ac:dyDescent="0.25">
      <c r="A199" s="292">
        <v>268</v>
      </c>
      <c r="B199" s="15" t="s">
        <v>32</v>
      </c>
      <c r="C199" s="38">
        <f t="shared" si="23"/>
        <v>141735.52000000002</v>
      </c>
      <c r="D199" s="38">
        <f t="shared" si="23"/>
        <v>141415.48000000001</v>
      </c>
      <c r="E199" s="202"/>
      <c r="F199" s="41"/>
    </row>
    <row r="200" spans="1:7" x14ac:dyDescent="0.25">
      <c r="A200" s="292">
        <v>269</v>
      </c>
      <c r="B200" s="15" t="s">
        <v>33</v>
      </c>
      <c r="C200" s="38">
        <f t="shared" si="23"/>
        <v>10000</v>
      </c>
      <c r="D200" s="38">
        <f t="shared" si="23"/>
        <v>9508</v>
      </c>
      <c r="E200" s="202"/>
      <c r="F200" s="41"/>
    </row>
    <row r="201" spans="1:7" x14ac:dyDescent="0.25">
      <c r="A201" s="292">
        <v>289</v>
      </c>
      <c r="B201" s="15" t="s">
        <v>34</v>
      </c>
      <c r="C201" s="38">
        <f t="shared" si="23"/>
        <v>6592.5</v>
      </c>
      <c r="D201" s="38">
        <f t="shared" si="23"/>
        <v>6592.5</v>
      </c>
      <c r="E201" s="202"/>
      <c r="F201" s="41"/>
    </row>
    <row r="202" spans="1:7" x14ac:dyDescent="0.25">
      <c r="A202" s="292">
        <v>292</v>
      </c>
      <c r="B202" s="15" t="s">
        <v>35</v>
      </c>
      <c r="C202" s="38">
        <f t="shared" si="23"/>
        <v>133054.93</v>
      </c>
      <c r="D202" s="38">
        <f t="shared" si="23"/>
        <v>131919.94</v>
      </c>
      <c r="E202" s="202"/>
      <c r="F202" s="41"/>
    </row>
    <row r="203" spans="1:7" x14ac:dyDescent="0.25">
      <c r="A203" s="292">
        <v>295</v>
      </c>
      <c r="B203" s="15" t="s">
        <v>36</v>
      </c>
      <c r="C203" s="38">
        <f t="shared" si="23"/>
        <v>20292282.82</v>
      </c>
      <c r="D203" s="38">
        <f t="shared" si="23"/>
        <v>20202280.869999997</v>
      </c>
      <c r="E203" s="202"/>
      <c r="F203" s="41"/>
      <c r="G203" s="49"/>
    </row>
    <row r="204" spans="1:7" x14ac:dyDescent="0.25">
      <c r="A204" s="292">
        <v>297</v>
      </c>
      <c r="B204" s="15" t="s">
        <v>37</v>
      </c>
      <c r="C204" s="38">
        <f t="shared" si="23"/>
        <v>19068.55</v>
      </c>
      <c r="D204" s="38">
        <f t="shared" si="23"/>
        <v>19068.55</v>
      </c>
      <c r="E204" s="202"/>
      <c r="F204" s="41"/>
    </row>
    <row r="205" spans="1:7" x14ac:dyDescent="0.25">
      <c r="A205" s="292">
        <v>298</v>
      </c>
      <c r="B205" s="15" t="s">
        <v>38</v>
      </c>
      <c r="C205" s="38">
        <f t="shared" si="23"/>
        <v>428722.49</v>
      </c>
      <c r="D205" s="38">
        <f t="shared" si="23"/>
        <v>428697.1</v>
      </c>
      <c r="E205" s="202"/>
      <c r="F205" s="41"/>
    </row>
    <row r="206" spans="1:7" x14ac:dyDescent="0.25">
      <c r="A206" s="292">
        <v>299</v>
      </c>
      <c r="B206" s="15" t="s">
        <v>39</v>
      </c>
      <c r="C206" s="38">
        <f t="shared" si="23"/>
        <v>228502</v>
      </c>
      <c r="D206" s="38">
        <f t="shared" si="23"/>
        <v>228229.31</v>
      </c>
      <c r="E206" s="202"/>
      <c r="F206" s="41"/>
    </row>
    <row r="207" spans="1:7" ht="15.75" x14ac:dyDescent="0.3">
      <c r="A207" s="292"/>
      <c r="B207" s="32" t="s">
        <v>40</v>
      </c>
      <c r="C207" s="50">
        <f>SUM(C193:C206)</f>
        <v>26443025.030000001</v>
      </c>
      <c r="D207" s="50">
        <f>SUM(D193:D206)</f>
        <v>26344028.07</v>
      </c>
      <c r="E207" s="202"/>
      <c r="F207" s="40"/>
    </row>
    <row r="208" spans="1:7" ht="15.75" x14ac:dyDescent="0.3">
      <c r="A208" s="308"/>
      <c r="B208" s="5" t="s">
        <v>58</v>
      </c>
      <c r="C208" s="8">
        <f>+C207+C191</f>
        <v>32362263.98</v>
      </c>
      <c r="D208" s="8">
        <f>+D207+D191</f>
        <v>32248743.27</v>
      </c>
      <c r="E208" s="202"/>
    </row>
    <row r="209" spans="1:7" ht="15.75" x14ac:dyDescent="0.3">
      <c r="A209" s="308"/>
      <c r="B209" s="5" t="s">
        <v>41</v>
      </c>
      <c r="C209" s="8"/>
      <c r="D209" s="8"/>
      <c r="E209" s="202"/>
    </row>
    <row r="210" spans="1:7" hidden="1" x14ac:dyDescent="0.25">
      <c r="A210" s="308"/>
      <c r="B210" s="52" t="s">
        <v>49</v>
      </c>
      <c r="C210" s="38" t="e">
        <f>#REF!+#REF!</f>
        <v>#REF!</v>
      </c>
      <c r="D210" s="38" t="e">
        <f>#REF!+#REF!</f>
        <v>#REF!</v>
      </c>
      <c r="E210" s="202"/>
    </row>
    <row r="211" spans="1:7" x14ac:dyDescent="0.25">
      <c r="A211" s="292">
        <v>323</v>
      </c>
      <c r="B211" s="52" t="s">
        <v>42</v>
      </c>
      <c r="C211" s="38">
        <f>+K49+K95+K154</f>
        <v>8660000</v>
      </c>
      <c r="D211" s="38">
        <f>+L49+L95+L154</f>
        <v>8655044.0899999999</v>
      </c>
      <c r="E211" s="202"/>
    </row>
    <row r="212" spans="1:7" hidden="1" x14ac:dyDescent="0.25">
      <c r="A212" s="308"/>
      <c r="B212" s="52" t="s">
        <v>50</v>
      </c>
      <c r="C212" s="38" t="e">
        <f>+#REF!+#REF!</f>
        <v>#REF!</v>
      </c>
      <c r="D212" s="38" t="e">
        <f>#REF!+#REF!</f>
        <v>#REF!</v>
      </c>
      <c r="E212" s="202"/>
    </row>
    <row r="213" spans="1:7" hidden="1" x14ac:dyDescent="0.25">
      <c r="A213" s="308"/>
      <c r="B213" s="52" t="s">
        <v>43</v>
      </c>
      <c r="C213" s="38">
        <f>K50+K96+K155</f>
        <v>0</v>
      </c>
      <c r="D213" s="38">
        <f>+L50+L96+L155</f>
        <v>0</v>
      </c>
      <c r="E213" s="202"/>
    </row>
    <row r="214" spans="1:7" ht="15.75" x14ac:dyDescent="0.3">
      <c r="A214" s="308"/>
      <c r="B214" s="32" t="s">
        <v>59</v>
      </c>
      <c r="C214" s="8">
        <f>+C211</f>
        <v>8660000</v>
      </c>
      <c r="D214" s="8">
        <f>+D211</f>
        <v>8655044.0899999999</v>
      </c>
      <c r="E214" s="202"/>
    </row>
    <row r="215" spans="1:7" ht="15.75" x14ac:dyDescent="0.3">
      <c r="A215" s="308"/>
      <c r="B215" s="5" t="s">
        <v>60</v>
      </c>
      <c r="C215" s="8">
        <f>+C214+C208+C177</f>
        <v>70000000</v>
      </c>
      <c r="D215" s="8">
        <f>+D214+D208+D177</f>
        <v>69881523.379999995</v>
      </c>
      <c r="E215" s="202"/>
      <c r="F215" s="40"/>
      <c r="G215" s="40"/>
    </row>
    <row r="216" spans="1:7" ht="15.75" x14ac:dyDescent="0.3">
      <c r="A216" s="437"/>
      <c r="B216" s="418" t="s">
        <v>202</v>
      </c>
      <c r="C216" s="439"/>
      <c r="D216" s="440">
        <f>+C215-D215</f>
        <v>118476.62000000477</v>
      </c>
    </row>
    <row r="217" spans="1:7" ht="16.5" thickBot="1" x14ac:dyDescent="0.35">
      <c r="A217" s="437"/>
      <c r="B217" s="418" t="s">
        <v>203</v>
      </c>
      <c r="C217" s="441">
        <f>+C215</f>
        <v>70000000</v>
      </c>
      <c r="D217" s="441">
        <f>+D216+D215</f>
        <v>70000000</v>
      </c>
    </row>
    <row r="218" spans="1:7" ht="16.5" thickTop="1" x14ac:dyDescent="0.3">
      <c r="A218" s="437"/>
      <c r="B218" s="279"/>
      <c r="C218" s="55"/>
      <c r="D218" s="56"/>
    </row>
    <row r="219" spans="1:7" ht="15.75" x14ac:dyDescent="0.3">
      <c r="A219" s="437"/>
      <c r="B219" s="279"/>
      <c r="C219" s="55"/>
      <c r="D219" s="56"/>
    </row>
    <row r="220" spans="1:7" ht="15.75" x14ac:dyDescent="0.3">
      <c r="A220" s="437"/>
      <c r="B220" s="279"/>
      <c r="C220" s="55"/>
      <c r="D220" s="56"/>
    </row>
    <row r="221" spans="1:7" ht="15.75" x14ac:dyDescent="0.3">
      <c r="A221" s="437"/>
      <c r="B221" s="279"/>
      <c r="C221" s="55"/>
      <c r="D221" s="56"/>
    </row>
    <row r="222" spans="1:7" ht="15.75" x14ac:dyDescent="0.3">
      <c r="A222" s="437"/>
      <c r="B222" s="279"/>
      <c r="C222" s="55"/>
      <c r="D222" s="56"/>
    </row>
    <row r="223" spans="1:7" ht="15.75" x14ac:dyDescent="0.3">
      <c r="A223" s="437"/>
      <c r="B223" s="279"/>
      <c r="C223" s="55"/>
      <c r="D223" s="56"/>
    </row>
    <row r="224" spans="1:7" x14ac:dyDescent="0.25">
      <c r="A224" s="437"/>
      <c r="B224" s="39"/>
      <c r="C224" s="57"/>
      <c r="D224" s="53"/>
    </row>
    <row r="225" spans="1:12" x14ac:dyDescent="0.25">
      <c r="A225" s="437"/>
    </row>
    <row r="226" spans="1:12" x14ac:dyDescent="0.25">
      <c r="A226" s="437"/>
    </row>
    <row r="228" spans="1:12" x14ac:dyDescent="0.25">
      <c r="B228" s="58" t="s">
        <v>61</v>
      </c>
      <c r="D228" s="239" t="s">
        <v>62</v>
      </c>
      <c r="E228" s="239"/>
      <c r="F228" s="239"/>
      <c r="G228" s="39" t="s">
        <v>63</v>
      </c>
      <c r="I228" t="s">
        <v>67</v>
      </c>
    </row>
    <row r="229" spans="1:12" x14ac:dyDescent="0.25">
      <c r="D229" s="354" t="s">
        <v>64</v>
      </c>
      <c r="E229" s="354"/>
      <c r="F229" s="354"/>
      <c r="G229" s="39"/>
      <c r="H229" s="39"/>
      <c r="I229" s="39" t="s">
        <v>68</v>
      </c>
      <c r="J229" s="39"/>
      <c r="K229" s="39"/>
      <c r="L229" s="39"/>
    </row>
    <row r="230" spans="1:12" x14ac:dyDescent="0.25">
      <c r="D230" s="354" t="s">
        <v>65</v>
      </c>
      <c r="E230" s="354"/>
      <c r="F230" s="354"/>
      <c r="G230" s="39"/>
      <c r="H230" s="39"/>
      <c r="I230" s="39" t="s">
        <v>162</v>
      </c>
      <c r="J230" s="39"/>
      <c r="K230" s="39"/>
      <c r="L230" s="39"/>
    </row>
    <row r="231" spans="1:12" x14ac:dyDescent="0.25">
      <c r="D231" s="59"/>
      <c r="E231" s="59"/>
      <c r="H231" s="39"/>
      <c r="I231" s="39"/>
      <c r="J231" s="39"/>
    </row>
    <row r="232" spans="1:12" x14ac:dyDescent="0.25">
      <c r="B232" s="58" t="s">
        <v>66</v>
      </c>
      <c r="D232" s="39" t="s">
        <v>204</v>
      </c>
      <c r="H232" s="60"/>
      <c r="I232" s="60"/>
      <c r="J232" s="60"/>
      <c r="K232" s="379"/>
      <c r="L232" s="379"/>
    </row>
  </sheetData>
  <mergeCells count="31">
    <mergeCell ref="M120:N120"/>
    <mergeCell ref="C175:D175"/>
    <mergeCell ref="D229:F229"/>
    <mergeCell ref="D230:F230"/>
    <mergeCell ref="K232:L232"/>
    <mergeCell ref="A119:L119"/>
    <mergeCell ref="C120:D120"/>
    <mergeCell ref="E120:F120"/>
    <mergeCell ref="G120:H120"/>
    <mergeCell ref="I120:J120"/>
    <mergeCell ref="K120:L120"/>
    <mergeCell ref="N15:O15"/>
    <mergeCell ref="P15:Q15"/>
    <mergeCell ref="R15:S15"/>
    <mergeCell ref="A60:L60"/>
    <mergeCell ref="C61:D61"/>
    <mergeCell ref="E61:F61"/>
    <mergeCell ref="G61:H61"/>
    <mergeCell ref="I61:J61"/>
    <mergeCell ref="K61:L61"/>
    <mergeCell ref="M61:N61"/>
    <mergeCell ref="K8:L8"/>
    <mergeCell ref="A10:L10"/>
    <mergeCell ref="A11:L11"/>
    <mergeCell ref="A12:L12"/>
    <mergeCell ref="A14:L14"/>
    <mergeCell ref="C15:D15"/>
    <mergeCell ref="E15:F15"/>
    <mergeCell ref="G15:H15"/>
    <mergeCell ref="I15:J15"/>
    <mergeCell ref="K15:L15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5"/>
  <sheetViews>
    <sheetView topLeftCell="A224" workbookViewId="0">
      <selection activeCell="A239" sqref="A239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customWidth="1"/>
    <col min="5" max="5" width="13.42578125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customWidth="1"/>
    <col min="261" max="261" width="13.42578125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customWidth="1"/>
    <col min="517" max="517" width="13.42578125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customWidth="1"/>
    <col min="773" max="773" width="13.42578125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customWidth="1"/>
    <col min="1029" max="1029" width="13.42578125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customWidth="1"/>
    <col min="1285" max="1285" width="13.42578125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customWidth="1"/>
    <col min="1541" max="1541" width="13.42578125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customWidth="1"/>
    <col min="1797" max="1797" width="13.42578125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customWidth="1"/>
    <col min="2053" max="2053" width="13.42578125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customWidth="1"/>
    <col min="2309" max="2309" width="13.42578125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customWidth="1"/>
    <col min="2565" max="2565" width="13.42578125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customWidth="1"/>
    <col min="2821" max="2821" width="13.42578125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customWidth="1"/>
    <col min="3077" max="3077" width="13.42578125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customWidth="1"/>
    <col min="3333" max="3333" width="13.42578125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customWidth="1"/>
    <col min="3589" max="3589" width="13.42578125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customWidth="1"/>
    <col min="3845" max="3845" width="13.42578125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customWidth="1"/>
    <col min="4101" max="4101" width="13.42578125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customWidth="1"/>
    <col min="4357" max="4357" width="13.42578125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customWidth="1"/>
    <col min="4613" max="4613" width="13.42578125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customWidth="1"/>
    <col min="4869" max="4869" width="13.42578125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customWidth="1"/>
    <col min="5125" max="5125" width="13.42578125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customWidth="1"/>
    <col min="5381" max="5381" width="13.42578125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customWidth="1"/>
    <col min="5637" max="5637" width="13.42578125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customWidth="1"/>
    <col min="5893" max="5893" width="13.42578125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customWidth="1"/>
    <col min="6149" max="6149" width="13.42578125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customWidth="1"/>
    <col min="6405" max="6405" width="13.42578125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customWidth="1"/>
    <col min="6661" max="6661" width="13.42578125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customWidth="1"/>
    <col min="6917" max="6917" width="13.42578125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customWidth="1"/>
    <col min="7173" max="7173" width="13.42578125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customWidth="1"/>
    <col min="7429" max="7429" width="13.42578125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customWidth="1"/>
    <col min="7685" max="7685" width="13.42578125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customWidth="1"/>
    <col min="7941" max="7941" width="13.42578125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customWidth="1"/>
    <col min="8197" max="8197" width="13.42578125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customWidth="1"/>
    <col min="8453" max="8453" width="13.42578125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customWidth="1"/>
    <col min="8709" max="8709" width="13.42578125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customWidth="1"/>
    <col min="8965" max="8965" width="13.42578125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customWidth="1"/>
    <col min="9221" max="9221" width="13.42578125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customWidth="1"/>
    <col min="9477" max="9477" width="13.42578125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customWidth="1"/>
    <col min="9733" max="9733" width="13.42578125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customWidth="1"/>
    <col min="9989" max="9989" width="13.42578125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customWidth="1"/>
    <col min="10245" max="10245" width="13.42578125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customWidth="1"/>
    <col min="10501" max="10501" width="13.42578125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customWidth="1"/>
    <col min="10757" max="10757" width="13.42578125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customWidth="1"/>
    <col min="11013" max="11013" width="13.42578125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customWidth="1"/>
    <col min="11269" max="11269" width="13.42578125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customWidth="1"/>
    <col min="11525" max="11525" width="13.42578125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customWidth="1"/>
    <col min="11781" max="11781" width="13.42578125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customWidth="1"/>
    <col min="12037" max="12037" width="13.42578125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customWidth="1"/>
    <col min="12293" max="12293" width="13.42578125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customWidth="1"/>
    <col min="12549" max="12549" width="13.42578125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customWidth="1"/>
    <col min="12805" max="12805" width="13.42578125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customWidth="1"/>
    <col min="13061" max="13061" width="13.42578125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customWidth="1"/>
    <col min="13317" max="13317" width="13.42578125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customWidth="1"/>
    <col min="13573" max="13573" width="13.42578125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customWidth="1"/>
    <col min="13829" max="13829" width="13.42578125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customWidth="1"/>
    <col min="14085" max="14085" width="13.42578125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customWidth="1"/>
    <col min="14341" max="14341" width="13.42578125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customWidth="1"/>
    <col min="14597" max="14597" width="13.42578125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customWidth="1"/>
    <col min="14853" max="14853" width="13.42578125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customWidth="1"/>
    <col min="15109" max="15109" width="13.42578125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customWidth="1"/>
    <col min="15365" max="15365" width="13.42578125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customWidth="1"/>
    <col min="15621" max="15621" width="13.42578125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customWidth="1"/>
    <col min="15877" max="15877" width="13.42578125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customWidth="1"/>
    <col min="16133" max="16133" width="13.42578125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371" t="s">
        <v>88</v>
      </c>
      <c r="J8" s="372"/>
    </row>
    <row r="9" spans="1:10" ht="5.25" customHeight="1" x14ac:dyDescent="0.25"/>
    <row r="10" spans="1:10" x14ac:dyDescent="0.25">
      <c r="A10" s="373" t="s">
        <v>2</v>
      </c>
      <c r="B10" s="373"/>
      <c r="C10" s="373"/>
      <c r="D10" s="373"/>
      <c r="E10" s="373"/>
      <c r="F10" s="373"/>
      <c r="G10" s="373"/>
      <c r="H10" s="373"/>
      <c r="I10" s="373"/>
      <c r="J10" s="373"/>
    </row>
    <row r="11" spans="1:10" x14ac:dyDescent="0.25">
      <c r="A11" s="362" t="s">
        <v>3</v>
      </c>
      <c r="B11" s="362"/>
      <c r="C11" s="362"/>
      <c r="D11" s="362"/>
      <c r="E11" s="362"/>
      <c r="F11" s="362"/>
      <c r="G11" s="362"/>
      <c r="H11" s="362"/>
      <c r="I11" s="362"/>
      <c r="J11" s="362"/>
    </row>
    <row r="12" spans="1:10" x14ac:dyDescent="0.25">
      <c r="A12" s="374" t="s">
        <v>4</v>
      </c>
      <c r="B12" s="362"/>
      <c r="C12" s="362"/>
      <c r="D12" s="362"/>
      <c r="E12" s="362"/>
      <c r="F12" s="362"/>
      <c r="G12" s="362"/>
      <c r="H12" s="362"/>
      <c r="I12" s="362"/>
      <c r="J12" s="362"/>
    </row>
    <row r="13" spans="1:10" ht="4.5" customHeight="1" x14ac:dyDescent="0.25">
      <c r="A13" s="162"/>
      <c r="B13" s="162"/>
      <c r="C13" s="162"/>
      <c r="D13" s="162"/>
      <c r="E13" s="162"/>
      <c r="F13" s="162"/>
      <c r="G13" s="162"/>
      <c r="H13" s="162"/>
      <c r="I13" s="162"/>
      <c r="J13" s="162"/>
    </row>
    <row r="14" spans="1:10" ht="16.5" hidden="1" thickBot="1" x14ac:dyDescent="0.3">
      <c r="A14" s="356" t="s">
        <v>69</v>
      </c>
      <c r="B14" s="356"/>
      <c r="C14" s="356"/>
      <c r="D14" s="356"/>
      <c r="E14" s="356"/>
      <c r="F14" s="356"/>
      <c r="G14" s="356"/>
      <c r="H14" s="356"/>
      <c r="I14" s="356"/>
      <c r="J14" s="356"/>
    </row>
    <row r="15" spans="1:10" ht="30.75" hidden="1" customHeight="1" thickBot="1" x14ac:dyDescent="0.35">
      <c r="A15" s="2" t="s">
        <v>5</v>
      </c>
      <c r="B15" s="3" t="s">
        <v>6</v>
      </c>
      <c r="C15" s="368" t="s">
        <v>7</v>
      </c>
      <c r="D15" s="369"/>
      <c r="E15" s="368" t="s">
        <v>8</v>
      </c>
      <c r="F15" s="370"/>
      <c r="G15" s="368" t="s">
        <v>9</v>
      </c>
      <c r="H15" s="369"/>
      <c r="I15" s="368" t="s">
        <v>10</v>
      </c>
      <c r="J15" s="369"/>
    </row>
    <row r="16" spans="1:10" ht="15.75" hidden="1" x14ac:dyDescent="0.3">
      <c r="A16" s="4"/>
      <c r="B16" s="5"/>
      <c r="C16" s="6" t="s">
        <v>12</v>
      </c>
      <c r="D16" s="6" t="s">
        <v>13</v>
      </c>
      <c r="E16" s="6" t="s">
        <v>12</v>
      </c>
      <c r="F16" s="6" t="s">
        <v>13</v>
      </c>
      <c r="G16" s="6" t="s">
        <v>12</v>
      </c>
      <c r="H16" s="6" t="s">
        <v>13</v>
      </c>
      <c r="I16" s="6" t="s">
        <v>12</v>
      </c>
      <c r="J16" s="6" t="s">
        <v>13</v>
      </c>
    </row>
    <row r="17" spans="1:10" ht="15.75" hidden="1" x14ac:dyDescent="0.3">
      <c r="A17" s="7"/>
      <c r="B17" s="5" t="s">
        <v>14</v>
      </c>
      <c r="C17" s="8">
        <v>1764858.42</v>
      </c>
      <c r="D17" s="8">
        <v>1492317.42</v>
      </c>
      <c r="E17" s="8">
        <v>1764858.42</v>
      </c>
      <c r="F17" s="8">
        <v>1792563.63</v>
      </c>
      <c r="G17" s="8">
        <v>1764858.42</v>
      </c>
      <c r="H17" s="8">
        <v>1578007.92</v>
      </c>
      <c r="I17" s="8">
        <v>1764858.42</v>
      </c>
      <c r="J17" s="8">
        <v>1803793.55</v>
      </c>
    </row>
    <row r="18" spans="1:10" ht="15.75" hidden="1" x14ac:dyDescent="0.3">
      <c r="A18" s="42"/>
      <c r="B18" s="5"/>
      <c r="C18" s="43"/>
      <c r="D18" s="42"/>
      <c r="E18" s="61"/>
      <c r="F18" s="61"/>
      <c r="G18" s="42"/>
      <c r="H18" s="61"/>
      <c r="I18" s="42"/>
      <c r="J18" s="61"/>
    </row>
    <row r="19" spans="1:10" ht="15.75" hidden="1" x14ac:dyDescent="0.3">
      <c r="A19" s="42"/>
      <c r="B19" s="5" t="s">
        <v>15</v>
      </c>
      <c r="C19" s="8">
        <f t="shared" ref="C19:J19" si="0">+C27+C43</f>
        <v>2818474.9200000004</v>
      </c>
      <c r="D19" s="8">
        <f t="shared" si="0"/>
        <v>0</v>
      </c>
      <c r="E19" s="8">
        <f t="shared" si="0"/>
        <v>2818474.9200000004</v>
      </c>
      <c r="F19" s="8">
        <f t="shared" si="0"/>
        <v>67111.01999999999</v>
      </c>
      <c r="G19" s="8">
        <f t="shared" si="0"/>
        <v>2818474.9200000004</v>
      </c>
      <c r="H19" s="8">
        <f t="shared" si="0"/>
        <v>58543.64</v>
      </c>
      <c r="I19" s="8">
        <f t="shared" si="0"/>
        <v>2818474.9200000004</v>
      </c>
      <c r="J19" s="8">
        <f t="shared" si="0"/>
        <v>3743927.3</v>
      </c>
    </row>
    <row r="20" spans="1:10" hidden="1" x14ac:dyDescent="0.25">
      <c r="A20" s="46"/>
      <c r="B20" s="15" t="s">
        <v>16</v>
      </c>
      <c r="C20" s="38">
        <v>62500</v>
      </c>
      <c r="D20" s="38"/>
      <c r="E20" s="38">
        <v>62500</v>
      </c>
      <c r="F20" s="38">
        <v>56112.02</v>
      </c>
      <c r="G20" s="38">
        <v>62500</v>
      </c>
      <c r="H20" s="38"/>
      <c r="I20" s="38">
        <v>62500</v>
      </c>
      <c r="J20" s="38">
        <v>68083.009999999995</v>
      </c>
    </row>
    <row r="21" spans="1:10" hidden="1" x14ac:dyDescent="0.25">
      <c r="A21" s="46"/>
      <c r="B21" s="15" t="s">
        <v>17</v>
      </c>
      <c r="C21" s="38">
        <v>7500</v>
      </c>
      <c r="D21" s="38"/>
      <c r="E21" s="38">
        <v>7500</v>
      </c>
      <c r="F21" s="38">
        <v>10999</v>
      </c>
      <c r="G21" s="38">
        <v>7500</v>
      </c>
      <c r="H21" s="38">
        <v>11011</v>
      </c>
      <c r="I21" s="38">
        <v>7500</v>
      </c>
      <c r="J21" s="38">
        <v>10992</v>
      </c>
    </row>
    <row r="22" spans="1:10" hidden="1" x14ac:dyDescent="0.25">
      <c r="A22" s="46"/>
      <c r="B22" s="15" t="s">
        <v>18</v>
      </c>
      <c r="C22" s="38">
        <v>8133.97</v>
      </c>
      <c r="D22" s="38"/>
      <c r="E22" s="38">
        <v>8133.97</v>
      </c>
      <c r="F22" s="38"/>
      <c r="G22" s="38">
        <v>8133.97</v>
      </c>
      <c r="H22" s="38"/>
      <c r="I22" s="38">
        <v>8133.97</v>
      </c>
      <c r="J22" s="38">
        <v>4358</v>
      </c>
    </row>
    <row r="23" spans="1:10" hidden="1" x14ac:dyDescent="0.25">
      <c r="A23" s="46"/>
      <c r="B23" s="15" t="s">
        <v>19</v>
      </c>
      <c r="C23" s="38">
        <v>33333.33</v>
      </c>
      <c r="D23" s="38"/>
      <c r="E23" s="38">
        <v>33333.33</v>
      </c>
      <c r="F23" s="38"/>
      <c r="G23" s="38">
        <v>33333.33</v>
      </c>
      <c r="H23" s="38"/>
      <c r="I23" s="38">
        <v>33333.33</v>
      </c>
      <c r="J23" s="38">
        <v>45020</v>
      </c>
    </row>
    <row r="24" spans="1:10" hidden="1" x14ac:dyDescent="0.25">
      <c r="A24" s="46"/>
      <c r="B24" s="15" t="s">
        <v>21</v>
      </c>
      <c r="C24" s="38">
        <v>165141.75</v>
      </c>
      <c r="D24" s="38"/>
      <c r="E24" s="38">
        <v>165141.75</v>
      </c>
      <c r="F24" s="38"/>
      <c r="G24" s="38">
        <v>165141.75</v>
      </c>
      <c r="H24" s="38">
        <v>1000</v>
      </c>
      <c r="I24" s="38">
        <v>165141.75</v>
      </c>
      <c r="J24" s="38">
        <v>26842.86</v>
      </c>
    </row>
    <row r="25" spans="1:10" hidden="1" x14ac:dyDescent="0.25">
      <c r="A25" s="46"/>
      <c r="B25" s="15" t="s">
        <v>22</v>
      </c>
      <c r="C25" s="38">
        <v>40000</v>
      </c>
      <c r="D25" s="38"/>
      <c r="E25" s="38">
        <v>40000</v>
      </c>
      <c r="F25" s="38"/>
      <c r="G25" s="38">
        <v>40000</v>
      </c>
      <c r="H25" s="38"/>
      <c r="I25" s="38">
        <v>40000</v>
      </c>
      <c r="J25" s="38">
        <v>76240</v>
      </c>
    </row>
    <row r="26" spans="1:10" hidden="1" x14ac:dyDescent="0.25">
      <c r="A26" s="46"/>
      <c r="B26" s="15" t="s">
        <v>23</v>
      </c>
      <c r="C26" s="38">
        <v>26305.03</v>
      </c>
      <c r="D26" s="38"/>
      <c r="E26" s="38">
        <v>26305.03</v>
      </c>
      <c r="F26" s="38"/>
      <c r="G26" s="38">
        <v>26305.03</v>
      </c>
      <c r="H26" s="38">
        <v>46532.639999999999</v>
      </c>
      <c r="I26" s="38">
        <v>26305.03</v>
      </c>
      <c r="J26" s="38">
        <v>55063.68</v>
      </c>
    </row>
    <row r="27" spans="1:10" ht="16.5" hidden="1" thickBot="1" x14ac:dyDescent="0.35">
      <c r="A27" s="46"/>
      <c r="B27" s="17" t="s">
        <v>24</v>
      </c>
      <c r="C27" s="47">
        <f t="shared" ref="C27:J27" si="1">SUM(C20:C26)</f>
        <v>342914.07999999996</v>
      </c>
      <c r="D27" s="47">
        <f t="shared" si="1"/>
        <v>0</v>
      </c>
      <c r="E27" s="47">
        <f t="shared" si="1"/>
        <v>342914.07999999996</v>
      </c>
      <c r="F27" s="47">
        <f t="shared" si="1"/>
        <v>67111.01999999999</v>
      </c>
      <c r="G27" s="47">
        <f t="shared" si="1"/>
        <v>342914.07999999996</v>
      </c>
      <c r="H27" s="47">
        <f t="shared" si="1"/>
        <v>58543.64</v>
      </c>
      <c r="I27" s="47">
        <f t="shared" si="1"/>
        <v>342914.07999999996</v>
      </c>
      <c r="J27" s="47">
        <f t="shared" si="1"/>
        <v>286599.55</v>
      </c>
    </row>
    <row r="28" spans="1:10" ht="15.75" hidden="1" x14ac:dyDescent="0.3">
      <c r="A28" s="46"/>
      <c r="B28" s="19" t="s">
        <v>25</v>
      </c>
      <c r="C28" s="48"/>
      <c r="D28" s="48"/>
      <c r="E28" s="48"/>
      <c r="F28" s="48"/>
      <c r="G28" s="48"/>
      <c r="H28" s="48"/>
      <c r="I28" s="48"/>
      <c r="J28" s="48"/>
    </row>
    <row r="29" spans="1:10" hidden="1" x14ac:dyDescent="0.25">
      <c r="A29" s="46"/>
      <c r="B29" s="15" t="s">
        <v>26</v>
      </c>
      <c r="C29" s="38">
        <v>60936.45</v>
      </c>
      <c r="D29" s="38"/>
      <c r="E29" s="38">
        <v>60936.45</v>
      </c>
      <c r="F29" s="38"/>
      <c r="G29" s="38">
        <v>60936.45</v>
      </c>
      <c r="H29" s="38"/>
      <c r="I29" s="38">
        <v>60936.45</v>
      </c>
      <c r="J29" s="38">
        <v>202940.25</v>
      </c>
    </row>
    <row r="30" spans="1:10" hidden="1" x14ac:dyDescent="0.25">
      <c r="A30" s="46"/>
      <c r="B30" s="15" t="s">
        <v>27</v>
      </c>
      <c r="C30" s="38">
        <v>600</v>
      </c>
      <c r="D30" s="38"/>
      <c r="E30" s="38">
        <v>600</v>
      </c>
      <c r="F30" s="38"/>
      <c r="G30" s="38">
        <v>600</v>
      </c>
      <c r="H30" s="38"/>
      <c r="I30" s="38">
        <v>600</v>
      </c>
      <c r="J30" s="38"/>
    </row>
    <row r="31" spans="1:10" hidden="1" x14ac:dyDescent="0.25">
      <c r="A31" s="46"/>
      <c r="B31" s="15" t="s">
        <v>56</v>
      </c>
      <c r="C31" s="38">
        <v>945.42</v>
      </c>
      <c r="D31" s="38"/>
      <c r="E31" s="38">
        <v>945.42</v>
      </c>
      <c r="F31" s="38"/>
      <c r="G31" s="38">
        <v>945.42</v>
      </c>
      <c r="H31" s="38"/>
      <c r="I31" s="38">
        <v>945.42</v>
      </c>
      <c r="J31" s="38"/>
    </row>
    <row r="32" spans="1:10" hidden="1" x14ac:dyDescent="0.25">
      <c r="A32" s="46"/>
      <c r="B32" s="15" t="s">
        <v>28</v>
      </c>
      <c r="C32" s="38">
        <v>169652.57</v>
      </c>
      <c r="D32" s="38"/>
      <c r="E32" s="38">
        <v>169652.57</v>
      </c>
      <c r="F32" s="38"/>
      <c r="G32" s="38">
        <v>169652.57</v>
      </c>
      <c r="H32" s="38"/>
      <c r="I32" s="38">
        <v>169652.57</v>
      </c>
      <c r="J32" s="38">
        <v>178282.05</v>
      </c>
    </row>
    <row r="33" spans="1:10" hidden="1" x14ac:dyDescent="0.25">
      <c r="A33" s="46"/>
      <c r="B33" s="15" t="s">
        <v>29</v>
      </c>
      <c r="C33" s="38">
        <v>912</v>
      </c>
      <c r="D33" s="38"/>
      <c r="E33" s="38">
        <v>912</v>
      </c>
      <c r="F33" s="38"/>
      <c r="G33" s="38">
        <v>912</v>
      </c>
      <c r="H33" s="38"/>
      <c r="I33" s="38">
        <v>912</v>
      </c>
      <c r="J33" s="38"/>
    </row>
    <row r="34" spans="1:10" hidden="1" x14ac:dyDescent="0.25">
      <c r="A34" s="46"/>
      <c r="B34" s="15" t="s">
        <v>30</v>
      </c>
      <c r="C34" s="38">
        <v>427229.65</v>
      </c>
      <c r="D34" s="38"/>
      <c r="E34" s="38">
        <v>427229.65</v>
      </c>
      <c r="F34" s="38"/>
      <c r="G34" s="38">
        <v>427229.65</v>
      </c>
      <c r="H34" s="38"/>
      <c r="I34" s="38">
        <v>427229.65</v>
      </c>
      <c r="J34" s="38">
        <v>1425199.8</v>
      </c>
    </row>
    <row r="35" spans="1:10" hidden="1" x14ac:dyDescent="0.25">
      <c r="A35" s="46"/>
      <c r="B35" s="15" t="s">
        <v>31</v>
      </c>
      <c r="C35" s="38">
        <v>100</v>
      </c>
      <c r="D35" s="38"/>
      <c r="E35" s="38">
        <v>100</v>
      </c>
      <c r="F35" s="38"/>
      <c r="G35" s="38">
        <v>100</v>
      </c>
      <c r="H35" s="38"/>
      <c r="I35" s="38">
        <v>100</v>
      </c>
      <c r="J35" s="38"/>
    </row>
    <row r="36" spans="1:10" hidden="1" x14ac:dyDescent="0.25">
      <c r="A36" s="46"/>
      <c r="B36" s="15" t="s">
        <v>32</v>
      </c>
      <c r="C36" s="38">
        <v>13579.7</v>
      </c>
      <c r="D36" s="38"/>
      <c r="E36" s="38">
        <v>13579.7</v>
      </c>
      <c r="F36" s="38"/>
      <c r="G36" s="38">
        <v>13579.7</v>
      </c>
      <c r="H36" s="38"/>
      <c r="I36" s="38">
        <v>13579.7</v>
      </c>
      <c r="J36" s="38">
        <v>75162.240000000005</v>
      </c>
    </row>
    <row r="37" spans="1:10" hidden="1" x14ac:dyDescent="0.25">
      <c r="A37" s="46"/>
      <c r="B37" s="15" t="s">
        <v>34</v>
      </c>
      <c r="C37" s="38">
        <v>310</v>
      </c>
      <c r="D37" s="38"/>
      <c r="E37" s="38">
        <v>310</v>
      </c>
      <c r="F37" s="38"/>
      <c r="G37" s="38">
        <v>310</v>
      </c>
      <c r="H37" s="38"/>
      <c r="I37" s="38">
        <v>310</v>
      </c>
      <c r="J37" s="38"/>
    </row>
    <row r="38" spans="1:10" hidden="1" x14ac:dyDescent="0.25">
      <c r="A38" s="46"/>
      <c r="B38" s="15" t="s">
        <v>35</v>
      </c>
      <c r="C38" s="38">
        <v>10809.43</v>
      </c>
      <c r="D38" s="38"/>
      <c r="E38" s="38">
        <v>10809.43</v>
      </c>
      <c r="F38" s="38"/>
      <c r="G38" s="38">
        <v>10809.43</v>
      </c>
      <c r="H38" s="38"/>
      <c r="I38" s="38">
        <v>10809.43</v>
      </c>
      <c r="J38" s="38">
        <v>14528.6</v>
      </c>
    </row>
    <row r="39" spans="1:10" hidden="1" x14ac:dyDescent="0.25">
      <c r="A39" s="46"/>
      <c r="B39" s="15" t="s">
        <v>36</v>
      </c>
      <c r="C39" s="38">
        <v>1780006.32</v>
      </c>
      <c r="D39" s="38"/>
      <c r="E39" s="38">
        <v>1780006.32</v>
      </c>
      <c r="F39" s="38"/>
      <c r="G39" s="38">
        <v>1780006.32</v>
      </c>
      <c r="H39" s="38"/>
      <c r="I39" s="38">
        <v>1780006.32</v>
      </c>
      <c r="J39" s="38">
        <v>1545914.81</v>
      </c>
    </row>
    <row r="40" spans="1:10" hidden="1" x14ac:dyDescent="0.25">
      <c r="A40" s="46"/>
      <c r="B40" s="15" t="s">
        <v>37</v>
      </c>
      <c r="C40" s="38">
        <v>2208.6999999999998</v>
      </c>
      <c r="D40" s="38"/>
      <c r="E40" s="38">
        <v>2208.6999999999998</v>
      </c>
      <c r="F40" s="38"/>
      <c r="G40" s="38">
        <v>2208.6999999999998</v>
      </c>
      <c r="H40" s="38"/>
      <c r="I40" s="38">
        <v>2208.6999999999998</v>
      </c>
      <c r="J40" s="38">
        <v>15300</v>
      </c>
    </row>
    <row r="41" spans="1:10" hidden="1" x14ac:dyDescent="0.25">
      <c r="A41" s="46"/>
      <c r="B41" s="15" t="s">
        <v>38</v>
      </c>
      <c r="C41" s="38">
        <v>8105.1</v>
      </c>
      <c r="D41" s="38"/>
      <c r="E41" s="38">
        <v>8105.1</v>
      </c>
      <c r="F41" s="38"/>
      <c r="G41" s="38">
        <v>8105.1</v>
      </c>
      <c r="H41" s="38"/>
      <c r="I41" s="38">
        <v>8105.1</v>
      </c>
      <c r="J41" s="38"/>
    </row>
    <row r="42" spans="1:10" hidden="1" x14ac:dyDescent="0.25">
      <c r="A42" s="46"/>
      <c r="B42" s="15" t="s">
        <v>39</v>
      </c>
      <c r="C42" s="38">
        <v>165.5</v>
      </c>
      <c r="D42" s="38"/>
      <c r="E42" s="38">
        <v>165.5</v>
      </c>
      <c r="F42" s="38"/>
      <c r="G42" s="38">
        <v>165.5</v>
      </c>
      <c r="H42" s="38"/>
      <c r="I42" s="38">
        <v>165.5</v>
      </c>
      <c r="J42" s="38"/>
    </row>
    <row r="43" spans="1:10" ht="16.5" hidden="1" thickBot="1" x14ac:dyDescent="0.35">
      <c r="A43" s="46"/>
      <c r="B43" s="21" t="s">
        <v>40</v>
      </c>
      <c r="C43" s="47">
        <f t="shared" ref="C43:J43" si="2">SUM(C29:C42)</f>
        <v>2475560.8400000003</v>
      </c>
      <c r="D43" s="47">
        <f t="shared" si="2"/>
        <v>0</v>
      </c>
      <c r="E43" s="47">
        <f t="shared" si="2"/>
        <v>2475560.8400000003</v>
      </c>
      <c r="F43" s="47">
        <f t="shared" si="2"/>
        <v>0</v>
      </c>
      <c r="G43" s="47">
        <f t="shared" si="2"/>
        <v>2475560.8400000003</v>
      </c>
      <c r="H43" s="47">
        <f t="shared" si="2"/>
        <v>0</v>
      </c>
      <c r="I43" s="47">
        <f t="shared" si="2"/>
        <v>2475560.8400000003</v>
      </c>
      <c r="J43" s="47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356" t="s">
        <v>70</v>
      </c>
      <c r="B46" s="356"/>
      <c r="C46" s="356"/>
      <c r="D46" s="356"/>
      <c r="E46" s="356"/>
      <c r="F46" s="356"/>
      <c r="G46" s="356"/>
      <c r="H46" s="356"/>
      <c r="I46" s="356"/>
      <c r="J46" s="356"/>
    </row>
    <row r="47" spans="1:10" ht="28.5" hidden="1" customHeight="1" x14ac:dyDescent="0.25">
      <c r="A47" s="123" t="s">
        <v>5</v>
      </c>
      <c r="B47" s="62" t="s">
        <v>71</v>
      </c>
      <c r="C47" s="384" t="s">
        <v>72</v>
      </c>
      <c r="D47" s="385"/>
      <c r="E47" s="384" t="s">
        <v>73</v>
      </c>
      <c r="F47" s="386"/>
      <c r="G47" s="163" t="s">
        <v>74</v>
      </c>
      <c r="H47" s="164"/>
      <c r="I47" s="164"/>
      <c r="J47" s="164"/>
    </row>
    <row r="48" spans="1:10" hidden="1" x14ac:dyDescent="0.25">
      <c r="A48" s="165"/>
      <c r="B48" s="63" t="s">
        <v>75</v>
      </c>
      <c r="C48" s="165" t="s">
        <v>76</v>
      </c>
      <c r="D48" s="165" t="s">
        <v>77</v>
      </c>
      <c r="E48" s="165" t="s">
        <v>76</v>
      </c>
      <c r="F48" s="165" t="s">
        <v>77</v>
      </c>
      <c r="G48" s="165" t="s">
        <v>76</v>
      </c>
      <c r="H48" s="165" t="s">
        <v>77</v>
      </c>
      <c r="I48" s="165"/>
      <c r="J48" s="165"/>
    </row>
    <row r="49" spans="1:10" hidden="1" x14ac:dyDescent="0.25">
      <c r="A49" s="51"/>
      <c r="B49" s="51"/>
      <c r="C49" s="51"/>
      <c r="D49" s="51"/>
      <c r="E49" s="51"/>
      <c r="F49" s="51"/>
      <c r="G49" s="51"/>
      <c r="H49" s="51"/>
      <c r="I49" s="51"/>
      <c r="J49" s="51"/>
    </row>
    <row r="50" spans="1:10" hidden="1" x14ac:dyDescent="0.25">
      <c r="A50" s="51"/>
      <c r="B50" s="51"/>
      <c r="C50" s="51"/>
      <c r="D50" s="51"/>
      <c r="E50" s="51"/>
      <c r="F50" s="51"/>
      <c r="G50" s="51"/>
      <c r="H50" s="51"/>
      <c r="I50" s="51"/>
      <c r="J50" s="51"/>
    </row>
    <row r="51" spans="1:10" hidden="1" x14ac:dyDescent="0.25">
      <c r="A51" s="51"/>
      <c r="B51" s="63" t="s">
        <v>78</v>
      </c>
      <c r="C51" s="51"/>
      <c r="D51" s="51"/>
      <c r="E51" s="51"/>
      <c r="F51" s="51"/>
      <c r="G51" s="51"/>
      <c r="H51" s="51"/>
      <c r="I51" s="51"/>
      <c r="J51" s="51"/>
    </row>
    <row r="52" spans="1:10" hidden="1" x14ac:dyDescent="0.25">
      <c r="A52" s="51"/>
      <c r="B52" s="51" t="s">
        <v>79</v>
      </c>
      <c r="C52" s="51"/>
      <c r="D52" s="51"/>
      <c r="E52" s="51"/>
      <c r="F52" s="51"/>
      <c r="G52" s="51"/>
      <c r="H52" s="51"/>
      <c r="I52" s="51"/>
      <c r="J52" s="51"/>
    </row>
    <row r="53" spans="1:10" hidden="1" x14ac:dyDescent="0.25">
      <c r="A53" s="51"/>
      <c r="B53" s="51"/>
      <c r="C53" s="51"/>
      <c r="D53" s="51"/>
      <c r="E53" s="51"/>
      <c r="F53" s="51"/>
      <c r="G53" s="51"/>
      <c r="H53" s="51"/>
      <c r="I53" s="51"/>
      <c r="J53" s="51"/>
    </row>
    <row r="54" spans="1:10" hidden="1" x14ac:dyDescent="0.25">
      <c r="A54" s="51"/>
      <c r="B54" s="51"/>
      <c r="C54" s="51"/>
      <c r="D54" s="51"/>
      <c r="E54" s="51"/>
      <c r="F54" s="51"/>
      <c r="G54" s="51"/>
      <c r="H54" s="51"/>
      <c r="I54" s="51"/>
      <c r="J54" s="51"/>
    </row>
    <row r="55" spans="1:10" hidden="1" x14ac:dyDescent="0.25">
      <c r="A55" s="51"/>
      <c r="B55" s="51"/>
      <c r="C55" s="51"/>
      <c r="D55" s="51"/>
      <c r="E55" s="51"/>
      <c r="F55" s="51"/>
      <c r="G55" s="51"/>
      <c r="H55" s="51"/>
      <c r="I55" s="51"/>
      <c r="J55" s="51"/>
    </row>
    <row r="56" spans="1:10" hidden="1" x14ac:dyDescent="0.25">
      <c r="A56" s="51"/>
      <c r="B56" s="51"/>
      <c r="C56" s="51"/>
      <c r="D56" s="51"/>
      <c r="E56" s="51"/>
      <c r="F56" s="51"/>
      <c r="G56" s="51"/>
      <c r="H56" s="51"/>
      <c r="I56" s="51"/>
      <c r="J56" s="51"/>
    </row>
    <row r="57" spans="1:10" hidden="1" x14ac:dyDescent="0.25">
      <c r="A57" s="51"/>
      <c r="B57" s="51"/>
      <c r="C57" s="51"/>
      <c r="D57" s="51"/>
      <c r="E57" s="51"/>
      <c r="F57" s="51"/>
      <c r="G57" s="51"/>
      <c r="H57" s="51"/>
      <c r="I57" s="51"/>
      <c r="J57" s="51"/>
    </row>
    <row r="58" spans="1:10" hidden="1" x14ac:dyDescent="0.25">
      <c r="A58" s="51"/>
      <c r="B58" s="51"/>
      <c r="C58" s="51"/>
      <c r="D58" s="51"/>
      <c r="E58" s="51"/>
      <c r="F58" s="51"/>
      <c r="G58" s="51"/>
      <c r="H58" s="51"/>
      <c r="I58" s="51"/>
      <c r="J58" s="51"/>
    </row>
    <row r="59" spans="1:10" hidden="1" x14ac:dyDescent="0.25">
      <c r="A59" s="51"/>
      <c r="B59" s="51"/>
      <c r="C59" s="51"/>
      <c r="D59" s="51"/>
      <c r="E59" s="51"/>
      <c r="F59" s="51"/>
      <c r="G59" s="51"/>
      <c r="H59" s="51"/>
      <c r="I59" s="51"/>
      <c r="J59" s="51"/>
    </row>
    <row r="60" spans="1:10" hidden="1" x14ac:dyDescent="0.25">
      <c r="A60" s="380" t="s">
        <v>80</v>
      </c>
      <c r="B60" s="380"/>
      <c r="C60" s="51"/>
      <c r="D60" s="51"/>
      <c r="E60" s="51"/>
      <c r="F60" s="51"/>
      <c r="G60" s="51"/>
      <c r="H60" s="51"/>
      <c r="I60" s="51"/>
      <c r="J60" s="51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356" t="s">
        <v>81</v>
      </c>
      <c r="B73" s="356"/>
      <c r="C73" s="356"/>
      <c r="D73" s="356"/>
      <c r="E73" s="356"/>
      <c r="F73" s="356"/>
      <c r="G73" s="356"/>
      <c r="H73" s="356"/>
      <c r="I73" s="356"/>
      <c r="J73" s="356"/>
    </row>
    <row r="74" spans="1:10" ht="16.5" hidden="1" customHeight="1" thickBot="1" x14ac:dyDescent="0.35">
      <c r="A74" s="2" t="s">
        <v>5</v>
      </c>
      <c r="B74" s="3" t="s">
        <v>6</v>
      </c>
      <c r="C74" s="368" t="s">
        <v>45</v>
      </c>
      <c r="D74" s="369"/>
      <c r="E74" s="368" t="s">
        <v>46</v>
      </c>
      <c r="F74" s="370"/>
      <c r="G74" s="368" t="s">
        <v>47</v>
      </c>
      <c r="H74" s="369"/>
      <c r="I74" s="368" t="s">
        <v>48</v>
      </c>
      <c r="J74" s="369"/>
    </row>
    <row r="75" spans="1:10" ht="15.75" hidden="1" x14ac:dyDescent="0.3">
      <c r="A75" s="4"/>
      <c r="B75" s="5"/>
      <c r="C75" s="6" t="s">
        <v>12</v>
      </c>
      <c r="D75" s="6" t="s">
        <v>13</v>
      </c>
      <c r="E75" s="6" t="s">
        <v>12</v>
      </c>
      <c r="F75" s="6" t="s">
        <v>13</v>
      </c>
      <c r="G75" s="6" t="s">
        <v>12</v>
      </c>
      <c r="H75" s="6" t="s">
        <v>13</v>
      </c>
      <c r="I75" s="6" t="s">
        <v>12</v>
      </c>
      <c r="J75" s="6" t="s">
        <v>13</v>
      </c>
    </row>
    <row r="76" spans="1:10" ht="15.75" hidden="1" x14ac:dyDescent="0.3">
      <c r="A76" s="7"/>
      <c r="B76" s="5" t="s">
        <v>14</v>
      </c>
      <c r="C76" s="8">
        <v>1764858.42</v>
      </c>
      <c r="D76" s="8">
        <v>2281196.17</v>
      </c>
      <c r="E76" s="8">
        <v>1764858.42</v>
      </c>
      <c r="F76" s="8">
        <v>1896496.89</v>
      </c>
      <c r="G76" s="8"/>
      <c r="H76" s="8"/>
      <c r="I76" s="8"/>
      <c r="J76" s="8"/>
    </row>
    <row r="77" spans="1:10" ht="15.75" hidden="1" x14ac:dyDescent="0.3">
      <c r="A77" s="42"/>
      <c r="B77" s="5"/>
      <c r="C77" s="42"/>
      <c r="D77" s="42"/>
      <c r="E77" s="42"/>
      <c r="F77" s="61"/>
      <c r="G77" s="61"/>
      <c r="H77" s="61"/>
      <c r="I77" s="61"/>
      <c r="J77" s="61"/>
    </row>
    <row r="78" spans="1:10" ht="15.75" hidden="1" x14ac:dyDescent="0.3">
      <c r="A78" s="42"/>
      <c r="B78" s="5" t="s">
        <v>15</v>
      </c>
      <c r="C78" s="8">
        <f t="shared" ref="C78:J78" si="3">+C86+C102</f>
        <v>2818474.9200000004</v>
      </c>
      <c r="D78" s="8">
        <f t="shared" si="3"/>
        <v>3820610.29</v>
      </c>
      <c r="E78" s="8">
        <f t="shared" si="3"/>
        <v>2818474.9200000004</v>
      </c>
      <c r="F78" s="8">
        <f t="shared" si="3"/>
        <v>2361172.1800000002</v>
      </c>
      <c r="G78" s="8">
        <f t="shared" si="3"/>
        <v>0</v>
      </c>
      <c r="H78" s="8">
        <f t="shared" si="3"/>
        <v>0</v>
      </c>
      <c r="I78" s="8">
        <f t="shared" si="3"/>
        <v>0</v>
      </c>
      <c r="J78" s="8">
        <f t="shared" si="3"/>
        <v>0</v>
      </c>
    </row>
    <row r="79" spans="1:10" hidden="1" x14ac:dyDescent="0.25">
      <c r="A79" s="46"/>
      <c r="B79" s="15" t="s">
        <v>16</v>
      </c>
      <c r="C79" s="38">
        <v>62500</v>
      </c>
      <c r="D79" s="38">
        <v>138609.60999999999</v>
      </c>
      <c r="E79" s="38">
        <v>62500</v>
      </c>
      <c r="F79" s="38"/>
      <c r="G79" s="38"/>
      <c r="H79" s="38"/>
      <c r="I79" s="38"/>
      <c r="J79" s="38"/>
    </row>
    <row r="80" spans="1:10" hidden="1" x14ac:dyDescent="0.25">
      <c r="A80" s="46"/>
      <c r="B80" s="15" t="s">
        <v>17</v>
      </c>
      <c r="C80" s="38">
        <v>7500</v>
      </c>
      <c r="D80" s="38">
        <v>9818.25</v>
      </c>
      <c r="E80" s="38">
        <v>7500</v>
      </c>
      <c r="F80" s="38">
        <v>9560.36</v>
      </c>
      <c r="G80" s="38"/>
      <c r="H80" s="38"/>
      <c r="I80" s="38"/>
      <c r="J80" s="38"/>
    </row>
    <row r="81" spans="1:10" hidden="1" x14ac:dyDescent="0.25">
      <c r="A81" s="46"/>
      <c r="B81" s="15" t="s">
        <v>18</v>
      </c>
      <c r="C81" s="38">
        <v>8133.97</v>
      </c>
      <c r="D81" s="38"/>
      <c r="E81" s="38">
        <v>8133.97</v>
      </c>
      <c r="F81" s="38">
        <v>39787</v>
      </c>
      <c r="G81" s="38"/>
      <c r="H81" s="38"/>
      <c r="I81" s="38"/>
      <c r="J81" s="38"/>
    </row>
    <row r="82" spans="1:10" hidden="1" x14ac:dyDescent="0.25">
      <c r="A82" s="46"/>
      <c r="B82" s="15" t="s">
        <v>19</v>
      </c>
      <c r="C82" s="38">
        <v>33333.33</v>
      </c>
      <c r="D82" s="38">
        <v>19161.8</v>
      </c>
      <c r="E82" s="38">
        <v>33333.33</v>
      </c>
      <c r="F82" s="38"/>
      <c r="G82" s="38"/>
      <c r="H82" s="38"/>
      <c r="I82" s="38"/>
      <c r="J82" s="38"/>
    </row>
    <row r="83" spans="1:10" hidden="1" x14ac:dyDescent="0.25">
      <c r="A83" s="46"/>
      <c r="B83" s="15" t="s">
        <v>21</v>
      </c>
      <c r="C83" s="38">
        <v>165141.75</v>
      </c>
      <c r="D83" s="38">
        <v>4057.14</v>
      </c>
      <c r="E83" s="38">
        <v>165141.75</v>
      </c>
      <c r="F83" s="38">
        <v>184282.78</v>
      </c>
      <c r="G83" s="38"/>
      <c r="H83" s="38"/>
      <c r="I83" s="38"/>
      <c r="J83" s="38"/>
    </row>
    <row r="84" spans="1:10" hidden="1" x14ac:dyDescent="0.25">
      <c r="A84" s="46"/>
      <c r="B84" s="15" t="s">
        <v>22</v>
      </c>
      <c r="C84" s="38">
        <v>40000</v>
      </c>
      <c r="D84" s="38">
        <v>38120</v>
      </c>
      <c r="E84" s="38">
        <v>40000</v>
      </c>
      <c r="F84" s="38">
        <v>38120</v>
      </c>
      <c r="G84" s="38"/>
      <c r="H84" s="38"/>
      <c r="I84" s="38"/>
      <c r="J84" s="38"/>
    </row>
    <row r="85" spans="1:10" hidden="1" x14ac:dyDescent="0.25">
      <c r="A85" s="46"/>
      <c r="B85" s="15" t="s">
        <v>23</v>
      </c>
      <c r="C85" s="38">
        <v>26305.03</v>
      </c>
      <c r="D85" s="38">
        <v>48548.639999999999</v>
      </c>
      <c r="E85" s="38">
        <v>26305.03</v>
      </c>
      <c r="F85" s="38">
        <v>44604</v>
      </c>
      <c r="G85" s="38"/>
      <c r="H85" s="38"/>
      <c r="I85" s="38"/>
      <c r="J85" s="38"/>
    </row>
    <row r="86" spans="1:10" ht="16.5" hidden="1" thickBot="1" x14ac:dyDescent="0.35">
      <c r="A86" s="46"/>
      <c r="B86" s="17" t="s">
        <v>24</v>
      </c>
      <c r="C86" s="47">
        <f t="shared" ref="C86:J86" si="4">SUM(C79:C85)</f>
        <v>342914.07999999996</v>
      </c>
      <c r="D86" s="47">
        <f t="shared" si="4"/>
        <v>258315.44</v>
      </c>
      <c r="E86" s="47">
        <f t="shared" si="4"/>
        <v>342914.07999999996</v>
      </c>
      <c r="F86" s="47">
        <f t="shared" si="4"/>
        <v>316354.14</v>
      </c>
      <c r="G86" s="47">
        <f t="shared" si="4"/>
        <v>0</v>
      </c>
      <c r="H86" s="47">
        <f t="shared" si="4"/>
        <v>0</v>
      </c>
      <c r="I86" s="47">
        <f t="shared" si="4"/>
        <v>0</v>
      </c>
      <c r="J86" s="47">
        <f t="shared" si="4"/>
        <v>0</v>
      </c>
    </row>
    <row r="87" spans="1:10" ht="15.75" hidden="1" x14ac:dyDescent="0.3">
      <c r="A87" s="46"/>
      <c r="B87" s="19" t="s">
        <v>25</v>
      </c>
      <c r="C87" s="48"/>
      <c r="D87" s="48"/>
      <c r="E87" s="48"/>
      <c r="F87" s="48"/>
      <c r="G87" s="48"/>
      <c r="H87" s="48"/>
      <c r="I87" s="48"/>
      <c r="J87" s="48"/>
    </row>
    <row r="88" spans="1:10" hidden="1" x14ac:dyDescent="0.25">
      <c r="A88" s="46"/>
      <c r="B88" s="15" t="s">
        <v>26</v>
      </c>
      <c r="C88" s="38">
        <v>60936.45</v>
      </c>
      <c r="D88" s="38">
        <v>1023</v>
      </c>
      <c r="E88" s="38">
        <v>60936.45</v>
      </c>
      <c r="F88" s="38">
        <v>58023.7</v>
      </c>
      <c r="G88" s="38"/>
      <c r="H88" s="38"/>
      <c r="I88" s="38"/>
      <c r="J88" s="38"/>
    </row>
    <row r="89" spans="1:10" hidden="1" x14ac:dyDescent="0.25">
      <c r="A89" s="46"/>
      <c r="B89" s="15" t="s">
        <v>27</v>
      </c>
      <c r="C89" s="38">
        <v>600</v>
      </c>
      <c r="D89" s="38"/>
      <c r="E89" s="38">
        <v>600</v>
      </c>
      <c r="F89" s="38"/>
      <c r="G89" s="38"/>
      <c r="H89" s="38"/>
      <c r="I89" s="38"/>
      <c r="J89" s="38"/>
    </row>
    <row r="90" spans="1:10" hidden="1" x14ac:dyDescent="0.25">
      <c r="A90" s="46"/>
      <c r="B90" s="15" t="s">
        <v>56</v>
      </c>
      <c r="C90" s="38">
        <v>945.42</v>
      </c>
      <c r="D90" s="38"/>
      <c r="E90" s="38">
        <v>945.42</v>
      </c>
      <c r="F90" s="38"/>
      <c r="G90" s="38"/>
      <c r="H90" s="38"/>
      <c r="I90" s="38"/>
      <c r="J90" s="38"/>
    </row>
    <row r="91" spans="1:10" hidden="1" x14ac:dyDescent="0.25">
      <c r="A91" s="46"/>
      <c r="B91" s="15" t="s">
        <v>28</v>
      </c>
      <c r="C91" s="38">
        <v>169652.57</v>
      </c>
      <c r="D91" s="38">
        <v>181188.84</v>
      </c>
      <c r="E91" s="38">
        <v>169652.57</v>
      </c>
      <c r="F91" s="38">
        <v>66957.58</v>
      </c>
      <c r="G91" s="38"/>
      <c r="H91" s="38"/>
      <c r="I91" s="38"/>
      <c r="J91" s="38"/>
    </row>
    <row r="92" spans="1:10" hidden="1" x14ac:dyDescent="0.25">
      <c r="A92" s="46"/>
      <c r="B92" s="15" t="s">
        <v>29</v>
      </c>
      <c r="C92" s="38">
        <v>912</v>
      </c>
      <c r="D92" s="38"/>
      <c r="E92" s="38">
        <v>912</v>
      </c>
      <c r="F92" s="38"/>
      <c r="G92" s="38"/>
      <c r="H92" s="38"/>
      <c r="I92" s="38"/>
      <c r="J92" s="38"/>
    </row>
    <row r="93" spans="1:10" hidden="1" x14ac:dyDescent="0.25">
      <c r="A93" s="46"/>
      <c r="B93" s="15" t="s">
        <v>30</v>
      </c>
      <c r="C93" s="38">
        <v>427229.65</v>
      </c>
      <c r="D93" s="38">
        <v>535053.32999999996</v>
      </c>
      <c r="E93" s="38">
        <v>427229.65</v>
      </c>
      <c r="F93" s="38">
        <v>261536.69</v>
      </c>
      <c r="G93" s="38"/>
      <c r="H93" s="38"/>
      <c r="I93" s="38"/>
      <c r="J93" s="38"/>
    </row>
    <row r="94" spans="1:10" hidden="1" x14ac:dyDescent="0.25">
      <c r="A94" s="46"/>
      <c r="B94" s="15" t="s">
        <v>31</v>
      </c>
      <c r="C94" s="38">
        <v>100</v>
      </c>
      <c r="D94" s="38"/>
      <c r="E94" s="38">
        <v>100</v>
      </c>
      <c r="F94" s="38"/>
      <c r="G94" s="38"/>
      <c r="H94" s="38"/>
      <c r="I94" s="38"/>
      <c r="J94" s="38"/>
    </row>
    <row r="95" spans="1:10" hidden="1" x14ac:dyDescent="0.25">
      <c r="A95" s="46"/>
      <c r="B95" s="15" t="s">
        <v>32</v>
      </c>
      <c r="C95" s="38">
        <v>13579.7</v>
      </c>
      <c r="D95" s="38">
        <v>6224.76</v>
      </c>
      <c r="E95" s="38">
        <v>13579.7</v>
      </c>
      <c r="F95" s="38">
        <v>6630</v>
      </c>
      <c r="G95" s="38"/>
      <c r="H95" s="38"/>
      <c r="I95" s="38"/>
      <c r="J95" s="38"/>
    </row>
    <row r="96" spans="1:10" hidden="1" x14ac:dyDescent="0.25">
      <c r="A96" s="46"/>
      <c r="B96" s="15" t="s">
        <v>34</v>
      </c>
      <c r="C96" s="38">
        <v>310</v>
      </c>
      <c r="D96" s="38">
        <v>3610</v>
      </c>
      <c r="E96" s="38">
        <v>310</v>
      </c>
      <c r="F96" s="38"/>
      <c r="G96" s="38"/>
      <c r="H96" s="38"/>
      <c r="I96" s="38"/>
      <c r="J96" s="38"/>
    </row>
    <row r="97" spans="1:10" hidden="1" x14ac:dyDescent="0.25">
      <c r="A97" s="46"/>
      <c r="B97" s="15" t="s">
        <v>35</v>
      </c>
      <c r="C97" s="38">
        <v>10809.43</v>
      </c>
      <c r="D97" s="38">
        <v>39404.76</v>
      </c>
      <c r="E97" s="38">
        <v>10809.43</v>
      </c>
      <c r="F97" s="38">
        <v>23463</v>
      </c>
      <c r="G97" s="38"/>
      <c r="H97" s="38"/>
      <c r="I97" s="38"/>
      <c r="J97" s="38"/>
    </row>
    <row r="98" spans="1:10" hidden="1" x14ac:dyDescent="0.25">
      <c r="A98" s="46"/>
      <c r="B98" s="15" t="s">
        <v>36</v>
      </c>
      <c r="C98" s="38">
        <v>1780006.32</v>
      </c>
      <c r="D98" s="38">
        <v>2752150.16</v>
      </c>
      <c r="E98" s="38">
        <v>1780006.32</v>
      </c>
      <c r="F98" s="38">
        <v>1617110.07</v>
      </c>
      <c r="G98" s="38"/>
      <c r="H98" s="38"/>
      <c r="I98" s="38"/>
      <c r="J98" s="38"/>
    </row>
    <row r="99" spans="1:10" hidden="1" x14ac:dyDescent="0.25">
      <c r="A99" s="46"/>
      <c r="B99" s="15" t="s">
        <v>37</v>
      </c>
      <c r="C99" s="38">
        <v>2208.6999999999998</v>
      </c>
      <c r="D99" s="38"/>
      <c r="E99" s="38">
        <v>2208.6999999999998</v>
      </c>
      <c r="F99" s="38">
        <v>11097</v>
      </c>
      <c r="G99" s="38"/>
      <c r="H99" s="38"/>
      <c r="I99" s="38"/>
      <c r="J99" s="38"/>
    </row>
    <row r="100" spans="1:10" hidden="1" x14ac:dyDescent="0.25">
      <c r="A100" s="46"/>
      <c r="B100" s="15" t="s">
        <v>38</v>
      </c>
      <c r="C100" s="38">
        <v>8105.1</v>
      </c>
      <c r="D100" s="38">
        <v>43640</v>
      </c>
      <c r="E100" s="38">
        <v>8105.1</v>
      </c>
      <c r="F100" s="38"/>
      <c r="G100" s="38"/>
      <c r="H100" s="38"/>
      <c r="I100" s="38"/>
      <c r="J100" s="38"/>
    </row>
    <row r="101" spans="1:10" hidden="1" x14ac:dyDescent="0.25">
      <c r="A101" s="46"/>
      <c r="B101" s="15" t="s">
        <v>39</v>
      </c>
      <c r="C101" s="38">
        <v>165.5</v>
      </c>
      <c r="D101" s="38"/>
      <c r="E101" s="38">
        <v>165.5</v>
      </c>
      <c r="F101" s="38"/>
      <c r="G101" s="38"/>
      <c r="H101" s="38"/>
      <c r="I101" s="38"/>
      <c r="J101" s="38"/>
    </row>
    <row r="102" spans="1:10" ht="16.5" hidden="1" thickBot="1" x14ac:dyDescent="0.35">
      <c r="A102" s="46"/>
      <c r="B102" s="21" t="s">
        <v>40</v>
      </c>
      <c r="C102" s="47">
        <f t="shared" ref="C102:J102" si="5">SUM(C88:C101)</f>
        <v>2475560.8400000003</v>
      </c>
      <c r="D102" s="47">
        <f t="shared" si="5"/>
        <v>3562294.85</v>
      </c>
      <c r="E102" s="47">
        <f t="shared" si="5"/>
        <v>2475560.8400000003</v>
      </c>
      <c r="F102" s="47">
        <f t="shared" si="5"/>
        <v>2044818.04</v>
      </c>
      <c r="G102" s="47">
        <f t="shared" si="5"/>
        <v>0</v>
      </c>
      <c r="H102" s="47">
        <f t="shared" si="5"/>
        <v>0</v>
      </c>
      <c r="I102" s="47">
        <f t="shared" si="5"/>
        <v>0</v>
      </c>
      <c r="J102" s="47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356" t="s">
        <v>82</v>
      </c>
      <c r="B123" s="356"/>
      <c r="C123" s="356"/>
      <c r="D123" s="356"/>
      <c r="E123" s="356"/>
      <c r="F123" s="356"/>
      <c r="G123" s="356"/>
      <c r="H123" s="356"/>
      <c r="I123" s="356"/>
      <c r="J123" s="356"/>
    </row>
    <row r="124" spans="1:10" ht="16.5" hidden="1" customHeight="1" thickBot="1" x14ac:dyDescent="0.35">
      <c r="A124" s="2" t="s">
        <v>5</v>
      </c>
      <c r="B124" s="3" t="s">
        <v>6</v>
      </c>
      <c r="C124" s="368" t="s">
        <v>51</v>
      </c>
      <c r="D124" s="369"/>
      <c r="E124" s="368" t="s">
        <v>52</v>
      </c>
      <c r="F124" s="370"/>
      <c r="G124" s="368" t="s">
        <v>53</v>
      </c>
      <c r="H124" s="369"/>
      <c r="I124" s="368" t="s">
        <v>54</v>
      </c>
      <c r="J124" s="369"/>
    </row>
    <row r="125" spans="1:10" ht="15.75" hidden="1" x14ac:dyDescent="0.3">
      <c r="A125" s="4"/>
      <c r="B125" s="5"/>
      <c r="C125" s="6" t="s">
        <v>12</v>
      </c>
      <c r="D125" s="6" t="s">
        <v>13</v>
      </c>
      <c r="E125" s="6" t="s">
        <v>12</v>
      </c>
      <c r="F125" s="6" t="s">
        <v>13</v>
      </c>
      <c r="G125" s="6" t="s">
        <v>12</v>
      </c>
      <c r="H125" s="6" t="s">
        <v>13</v>
      </c>
      <c r="I125" s="6" t="s">
        <v>12</v>
      </c>
      <c r="J125" s="6" t="s">
        <v>13</v>
      </c>
    </row>
    <row r="126" spans="1:10" ht="15.75" hidden="1" x14ac:dyDescent="0.3">
      <c r="A126" s="7"/>
      <c r="B126" s="5" t="s">
        <v>14</v>
      </c>
      <c r="C126" s="8"/>
      <c r="D126" s="8"/>
      <c r="E126" s="8"/>
      <c r="F126" s="8"/>
      <c r="G126" s="8"/>
      <c r="H126" s="8"/>
      <c r="I126" s="8"/>
      <c r="J126" s="8"/>
    </row>
    <row r="127" spans="1:10" ht="15.75" hidden="1" x14ac:dyDescent="0.3">
      <c r="A127" s="42"/>
      <c r="B127" s="5"/>
      <c r="C127" s="61"/>
      <c r="D127" s="43"/>
      <c r="E127" s="61"/>
      <c r="F127" s="61"/>
      <c r="G127" s="61"/>
      <c r="H127" s="61"/>
      <c r="I127" s="61"/>
      <c r="J127" s="61"/>
    </row>
    <row r="128" spans="1:10" ht="15.75" hidden="1" x14ac:dyDescent="0.3">
      <c r="A128" s="42"/>
      <c r="B128" s="5" t="s">
        <v>15</v>
      </c>
      <c r="C128" s="8">
        <f t="shared" ref="C128:J128" si="6">+C136+C152</f>
        <v>0</v>
      </c>
      <c r="D128" s="8">
        <f t="shared" si="6"/>
        <v>0</v>
      </c>
      <c r="E128" s="8">
        <f t="shared" si="6"/>
        <v>0</v>
      </c>
      <c r="F128" s="8">
        <f t="shared" si="6"/>
        <v>0</v>
      </c>
      <c r="G128" s="8">
        <f t="shared" si="6"/>
        <v>0</v>
      </c>
      <c r="H128" s="8">
        <f t="shared" si="6"/>
        <v>0</v>
      </c>
      <c r="I128" s="8">
        <f t="shared" si="6"/>
        <v>0</v>
      </c>
      <c r="J128" s="8">
        <f t="shared" si="6"/>
        <v>0</v>
      </c>
    </row>
    <row r="129" spans="1:10" hidden="1" x14ac:dyDescent="0.25">
      <c r="A129" s="46"/>
      <c r="B129" s="15" t="s">
        <v>16</v>
      </c>
      <c r="C129" s="38"/>
      <c r="D129" s="38"/>
      <c r="E129" s="38"/>
      <c r="F129" s="38"/>
      <c r="G129" s="38"/>
      <c r="H129" s="38"/>
      <c r="I129" s="38"/>
      <c r="J129" s="38"/>
    </row>
    <row r="130" spans="1:10" hidden="1" x14ac:dyDescent="0.25">
      <c r="A130" s="46"/>
      <c r="B130" s="15" t="s">
        <v>17</v>
      </c>
      <c r="C130" s="38"/>
      <c r="D130" s="38"/>
      <c r="E130" s="38"/>
      <c r="F130" s="38"/>
      <c r="G130" s="38"/>
      <c r="H130" s="38"/>
      <c r="I130" s="38"/>
      <c r="J130" s="38"/>
    </row>
    <row r="131" spans="1:10" hidden="1" x14ac:dyDescent="0.25">
      <c r="A131" s="46"/>
      <c r="B131" s="15" t="s">
        <v>18</v>
      </c>
      <c r="C131" s="38"/>
      <c r="D131" s="38"/>
      <c r="E131" s="38"/>
      <c r="F131" s="38"/>
      <c r="G131" s="38"/>
      <c r="H131" s="38"/>
      <c r="I131" s="38"/>
      <c r="J131" s="38"/>
    </row>
    <row r="132" spans="1:10" hidden="1" x14ac:dyDescent="0.25">
      <c r="A132" s="46"/>
      <c r="B132" s="15" t="s">
        <v>19</v>
      </c>
      <c r="C132" s="38"/>
      <c r="D132" s="38"/>
      <c r="E132" s="38"/>
      <c r="F132" s="38"/>
      <c r="G132" s="38"/>
      <c r="H132" s="38"/>
      <c r="I132" s="38"/>
      <c r="J132" s="38"/>
    </row>
    <row r="133" spans="1:10" hidden="1" x14ac:dyDescent="0.25">
      <c r="A133" s="46"/>
      <c r="B133" s="15" t="s">
        <v>21</v>
      </c>
      <c r="C133" s="38"/>
      <c r="D133" s="38"/>
      <c r="E133" s="38"/>
      <c r="F133" s="38"/>
      <c r="G133" s="38"/>
      <c r="H133" s="38"/>
      <c r="I133" s="38"/>
      <c r="J133" s="38"/>
    </row>
    <row r="134" spans="1:10" hidden="1" x14ac:dyDescent="0.25">
      <c r="A134" s="46"/>
      <c r="B134" s="15" t="s">
        <v>22</v>
      </c>
      <c r="C134" s="38"/>
      <c r="D134" s="38"/>
      <c r="E134" s="38"/>
      <c r="F134" s="38"/>
      <c r="G134" s="38"/>
      <c r="H134" s="38"/>
      <c r="I134" s="38"/>
      <c r="J134" s="38"/>
    </row>
    <row r="135" spans="1:10" hidden="1" x14ac:dyDescent="0.25">
      <c r="A135" s="46"/>
      <c r="B135" s="15" t="s">
        <v>23</v>
      </c>
      <c r="C135" s="38"/>
      <c r="D135" s="38"/>
      <c r="E135" s="38"/>
      <c r="F135" s="38"/>
      <c r="G135" s="38"/>
      <c r="H135" s="38"/>
      <c r="I135" s="38"/>
      <c r="J135" s="38"/>
    </row>
    <row r="136" spans="1:10" ht="16.5" hidden="1" thickBot="1" x14ac:dyDescent="0.35">
      <c r="A136" s="46"/>
      <c r="B136" s="17" t="s">
        <v>24</v>
      </c>
      <c r="C136" s="47">
        <f t="shared" ref="C136:J136" si="7">SUM(C129:C135)</f>
        <v>0</v>
      </c>
      <c r="D136" s="47">
        <f t="shared" si="7"/>
        <v>0</v>
      </c>
      <c r="E136" s="47">
        <f t="shared" si="7"/>
        <v>0</v>
      </c>
      <c r="F136" s="47">
        <f t="shared" si="7"/>
        <v>0</v>
      </c>
      <c r="G136" s="47">
        <f t="shared" si="7"/>
        <v>0</v>
      </c>
      <c r="H136" s="47">
        <f t="shared" si="7"/>
        <v>0</v>
      </c>
      <c r="I136" s="47">
        <f t="shared" si="7"/>
        <v>0</v>
      </c>
      <c r="J136" s="47">
        <f t="shared" si="7"/>
        <v>0</v>
      </c>
    </row>
    <row r="137" spans="1:10" ht="15.75" hidden="1" x14ac:dyDescent="0.3">
      <c r="A137" s="46"/>
      <c r="B137" s="19" t="s">
        <v>25</v>
      </c>
      <c r="C137" s="48"/>
      <c r="D137" s="48"/>
      <c r="E137" s="48"/>
      <c r="F137" s="48"/>
      <c r="G137" s="48"/>
      <c r="H137" s="48"/>
      <c r="I137" s="48"/>
      <c r="J137" s="48"/>
    </row>
    <row r="138" spans="1:10" hidden="1" x14ac:dyDescent="0.25">
      <c r="A138" s="46"/>
      <c r="B138" s="15" t="s">
        <v>26</v>
      </c>
      <c r="C138" s="38"/>
      <c r="D138" s="38"/>
      <c r="E138" s="38"/>
      <c r="F138" s="38"/>
      <c r="G138" s="38"/>
      <c r="H138" s="38"/>
      <c r="I138" s="38"/>
      <c r="J138" s="38"/>
    </row>
    <row r="139" spans="1:10" hidden="1" x14ac:dyDescent="0.25">
      <c r="A139" s="46"/>
      <c r="B139" s="15" t="s">
        <v>83</v>
      </c>
      <c r="C139" s="38"/>
      <c r="D139" s="38"/>
      <c r="E139" s="38"/>
      <c r="F139" s="38"/>
      <c r="G139" s="38"/>
      <c r="H139" s="38"/>
      <c r="I139" s="38"/>
      <c r="J139" s="38"/>
    </row>
    <row r="140" spans="1:10" hidden="1" x14ac:dyDescent="0.25">
      <c r="A140" s="46"/>
      <c r="B140" s="15" t="s">
        <v>56</v>
      </c>
      <c r="C140" s="38"/>
      <c r="D140" s="38"/>
      <c r="E140" s="38"/>
      <c r="F140" s="38"/>
      <c r="G140" s="38"/>
      <c r="H140" s="38"/>
      <c r="I140" s="38"/>
      <c r="J140" s="38"/>
    </row>
    <row r="141" spans="1:10" hidden="1" x14ac:dyDescent="0.25">
      <c r="A141" s="46"/>
      <c r="B141" s="15" t="s">
        <v>28</v>
      </c>
      <c r="C141" s="38"/>
      <c r="D141" s="38"/>
      <c r="E141" s="38"/>
      <c r="F141" s="38"/>
      <c r="G141" s="38"/>
      <c r="H141" s="38"/>
      <c r="I141" s="38"/>
      <c r="J141" s="38"/>
    </row>
    <row r="142" spans="1:10" hidden="1" x14ac:dyDescent="0.25">
      <c r="A142" s="46"/>
      <c r="B142" s="15" t="s">
        <v>29</v>
      </c>
      <c r="C142" s="38"/>
      <c r="D142" s="38"/>
      <c r="E142" s="38"/>
      <c r="F142" s="38"/>
      <c r="G142" s="38"/>
      <c r="H142" s="38"/>
      <c r="I142" s="38"/>
      <c r="J142" s="38"/>
    </row>
    <row r="143" spans="1:10" hidden="1" x14ac:dyDescent="0.25">
      <c r="A143" s="46"/>
      <c r="B143" s="15" t="s">
        <v>30</v>
      </c>
      <c r="C143" s="38"/>
      <c r="D143" s="38"/>
      <c r="E143" s="38"/>
      <c r="F143" s="38"/>
      <c r="G143" s="38"/>
      <c r="H143" s="38"/>
      <c r="I143" s="38"/>
      <c r="J143" s="38"/>
    </row>
    <row r="144" spans="1:10" hidden="1" x14ac:dyDescent="0.25">
      <c r="A144" s="46"/>
      <c r="B144" s="15" t="s">
        <v>31</v>
      </c>
      <c r="C144" s="38"/>
      <c r="D144" s="38"/>
      <c r="E144" s="38"/>
      <c r="F144" s="38"/>
      <c r="G144" s="38"/>
      <c r="H144" s="38"/>
      <c r="I144" s="38"/>
      <c r="J144" s="38"/>
    </row>
    <row r="145" spans="1:10" hidden="1" x14ac:dyDescent="0.25">
      <c r="A145" s="46"/>
      <c r="B145" s="15" t="s">
        <v>32</v>
      </c>
      <c r="C145" s="38"/>
      <c r="D145" s="38"/>
      <c r="E145" s="38"/>
      <c r="F145" s="38"/>
      <c r="G145" s="38"/>
      <c r="H145" s="38"/>
      <c r="I145" s="38"/>
      <c r="J145" s="38"/>
    </row>
    <row r="146" spans="1:10" hidden="1" x14ac:dyDescent="0.25">
      <c r="A146" s="46"/>
      <c r="B146" s="15" t="s">
        <v>34</v>
      </c>
      <c r="C146" s="38"/>
      <c r="D146" s="38"/>
      <c r="E146" s="38"/>
      <c r="F146" s="38"/>
      <c r="G146" s="38"/>
      <c r="H146" s="38"/>
      <c r="I146" s="38"/>
      <c r="J146" s="38"/>
    </row>
    <row r="147" spans="1:10" hidden="1" x14ac:dyDescent="0.25">
      <c r="A147" s="46"/>
      <c r="B147" s="15" t="s">
        <v>35</v>
      </c>
      <c r="C147" s="38"/>
      <c r="D147" s="38"/>
      <c r="E147" s="38"/>
      <c r="F147" s="38"/>
      <c r="G147" s="38"/>
      <c r="H147" s="38"/>
      <c r="I147" s="38"/>
      <c r="J147" s="38"/>
    </row>
    <row r="148" spans="1:10" hidden="1" x14ac:dyDescent="0.25">
      <c r="A148" s="46"/>
      <c r="B148" s="15" t="s">
        <v>36</v>
      </c>
      <c r="C148" s="38"/>
      <c r="D148" s="38"/>
      <c r="E148" s="38"/>
      <c r="F148" s="38"/>
      <c r="G148" s="38"/>
      <c r="H148" s="38"/>
      <c r="I148" s="38"/>
      <c r="J148" s="38"/>
    </row>
    <row r="149" spans="1:10" hidden="1" x14ac:dyDescent="0.25">
      <c r="A149" s="46"/>
      <c r="B149" s="15" t="s">
        <v>37</v>
      </c>
      <c r="C149" s="38"/>
      <c r="D149" s="38"/>
      <c r="E149" s="38"/>
      <c r="F149" s="38"/>
      <c r="G149" s="38"/>
      <c r="H149" s="38"/>
      <c r="I149" s="38"/>
      <c r="J149" s="38"/>
    </row>
    <row r="150" spans="1:10" hidden="1" x14ac:dyDescent="0.25">
      <c r="A150" s="46"/>
      <c r="B150" s="15" t="s">
        <v>38</v>
      </c>
      <c r="C150" s="38"/>
      <c r="D150" s="38"/>
      <c r="E150" s="38"/>
      <c r="F150" s="38"/>
      <c r="G150" s="38"/>
      <c r="H150" s="38"/>
      <c r="I150" s="38"/>
      <c r="J150" s="38"/>
    </row>
    <row r="151" spans="1:10" hidden="1" x14ac:dyDescent="0.25">
      <c r="A151" s="46"/>
      <c r="B151" s="15" t="s">
        <v>39</v>
      </c>
      <c r="C151" s="38"/>
      <c r="D151" s="38"/>
      <c r="E151" s="38"/>
      <c r="F151" s="38"/>
      <c r="G151" s="38"/>
      <c r="H151" s="38"/>
      <c r="I151" s="38"/>
      <c r="J151" s="38"/>
    </row>
    <row r="152" spans="1:10" ht="16.5" hidden="1" thickBot="1" x14ac:dyDescent="0.35">
      <c r="A152" s="46"/>
      <c r="B152" s="21" t="s">
        <v>40</v>
      </c>
      <c r="C152" s="47">
        <f t="shared" ref="C152:J152" si="8">SUM(C138:C151)</f>
        <v>0</v>
      </c>
      <c r="D152" s="47">
        <f t="shared" si="8"/>
        <v>0</v>
      </c>
      <c r="E152" s="47">
        <f t="shared" si="8"/>
        <v>0</v>
      </c>
      <c r="F152" s="47">
        <f t="shared" si="8"/>
        <v>0</v>
      </c>
      <c r="G152" s="47">
        <f t="shared" si="8"/>
        <v>0</v>
      </c>
      <c r="H152" s="47">
        <f t="shared" si="8"/>
        <v>0</v>
      </c>
      <c r="I152" s="47">
        <f t="shared" si="8"/>
        <v>0</v>
      </c>
      <c r="J152" s="47">
        <f t="shared" si="8"/>
        <v>0</v>
      </c>
    </row>
    <row r="153" spans="1:10" hidden="1" x14ac:dyDescent="0.25">
      <c r="D153" s="44"/>
      <c r="J153" s="64"/>
    </row>
    <row r="154" spans="1:10" hidden="1" x14ac:dyDescent="0.25">
      <c r="J154" s="40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62" t="s">
        <v>173</v>
      </c>
      <c r="D177" s="362"/>
      <c r="E177" s="362"/>
      <c r="F177" s="362"/>
    </row>
    <row r="178" spans="3:7" ht="15.75" thickBot="1" x14ac:dyDescent="0.3">
      <c r="C178" s="381" t="s">
        <v>174</v>
      </c>
      <c r="D178" s="381"/>
      <c r="E178" s="381"/>
      <c r="F178" s="381"/>
    </row>
    <row r="179" spans="3:7" ht="16.5" thickBot="1" x14ac:dyDescent="0.35">
      <c r="C179" s="65" t="s">
        <v>5</v>
      </c>
      <c r="D179" s="166" t="s">
        <v>6</v>
      </c>
      <c r="E179" s="382" t="s">
        <v>57</v>
      </c>
      <c r="F179" s="383"/>
    </row>
    <row r="180" spans="3:7" ht="15.75" x14ac:dyDescent="0.3">
      <c r="C180" s="66"/>
      <c r="D180" s="67"/>
      <c r="E180" s="68" t="s">
        <v>12</v>
      </c>
      <c r="F180" s="68" t="s">
        <v>84</v>
      </c>
    </row>
    <row r="181" spans="3:7" ht="15.75" x14ac:dyDescent="0.3">
      <c r="C181" s="7"/>
      <c r="D181" s="5" t="s">
        <v>14</v>
      </c>
      <c r="E181" s="8">
        <f>+'SEPTIEMBRE CTE-5'!C177</f>
        <v>21733302.030000001</v>
      </c>
      <c r="F181" s="13">
        <f>+'SEPTIEMBRE CTE-5'!D177</f>
        <v>21662027.029999997</v>
      </c>
      <c r="G181" s="40"/>
    </row>
    <row r="182" spans="3:7" ht="15.75" x14ac:dyDescent="0.3">
      <c r="C182" s="42"/>
      <c r="D182" s="5"/>
      <c r="E182" s="42"/>
      <c r="F182" s="11"/>
      <c r="G182" s="40"/>
    </row>
    <row r="183" spans="3:7" ht="15.75" x14ac:dyDescent="0.3">
      <c r="C183" s="42"/>
      <c r="D183" s="5" t="s">
        <v>15</v>
      </c>
      <c r="E183" s="8"/>
      <c r="F183" s="13"/>
    </row>
    <row r="184" spans="3:7" x14ac:dyDescent="0.25">
      <c r="C184" s="14">
        <v>111</v>
      </c>
      <c r="D184" s="15" t="s">
        <v>16</v>
      </c>
      <c r="E184" s="38">
        <f>+'SEPTIEMBRE CTE-5'!C180</f>
        <v>634381.02</v>
      </c>
      <c r="F184" s="16">
        <v>697834.6</v>
      </c>
      <c r="G184" s="40"/>
    </row>
    <row r="185" spans="3:7" x14ac:dyDescent="0.25">
      <c r="C185" s="14">
        <v>113</v>
      </c>
      <c r="D185" s="15" t="s">
        <v>17</v>
      </c>
      <c r="E185" s="38">
        <f>+'SEPTIEMBRE CTE-5'!C181</f>
        <v>94347.8</v>
      </c>
      <c r="F185" s="16">
        <v>90197.06</v>
      </c>
      <c r="G185" s="40"/>
    </row>
    <row r="186" spans="3:7" x14ac:dyDescent="0.25">
      <c r="C186" s="14">
        <v>122</v>
      </c>
      <c r="D186" s="15" t="s">
        <v>18</v>
      </c>
      <c r="E186" s="38">
        <f>+'SEPTIEMBRE CTE-5'!C182</f>
        <v>42598.92</v>
      </c>
      <c r="F186" s="16">
        <v>60739.99</v>
      </c>
      <c r="G186" s="40"/>
    </row>
    <row r="187" spans="3:7" x14ac:dyDescent="0.25">
      <c r="C187" s="14">
        <v>163</v>
      </c>
      <c r="D187" s="15" t="s">
        <v>19</v>
      </c>
      <c r="E187" s="38">
        <f>+'SEPTIEMBRE CTE-5'!C183</f>
        <v>531469.39999999991</v>
      </c>
      <c r="F187" s="16">
        <v>477916.08</v>
      </c>
      <c r="G187" s="40"/>
    </row>
    <row r="188" spans="3:7" ht="27" x14ac:dyDescent="0.25">
      <c r="C188" s="14">
        <v>168</v>
      </c>
      <c r="D188" s="187" t="s">
        <v>165</v>
      </c>
      <c r="E188" s="38">
        <f>+'SEPTIEMBRE CTE-5'!C184</f>
        <v>700</v>
      </c>
      <c r="F188" s="16">
        <v>0</v>
      </c>
      <c r="G188" s="40"/>
    </row>
    <row r="189" spans="3:7" x14ac:dyDescent="0.25">
      <c r="C189" s="14">
        <v>169</v>
      </c>
      <c r="D189" s="15" t="s">
        <v>166</v>
      </c>
      <c r="E189" s="38">
        <f>+'SEPTIEMBRE CTE-5'!C185</f>
        <v>31740.02</v>
      </c>
      <c r="F189" s="16">
        <v>26300</v>
      </c>
      <c r="G189" s="40"/>
    </row>
    <row r="190" spans="3:7" x14ac:dyDescent="0.25">
      <c r="C190" s="14">
        <v>171</v>
      </c>
      <c r="D190" s="15" t="s">
        <v>167</v>
      </c>
      <c r="E190" s="38">
        <f>+'SEPTIEMBRE CTE-5'!C186</f>
        <v>32744.98</v>
      </c>
      <c r="F190" s="16">
        <v>32590</v>
      </c>
      <c r="G190" s="40"/>
    </row>
    <row r="191" spans="3:7" x14ac:dyDescent="0.25">
      <c r="C191" s="14">
        <v>174</v>
      </c>
      <c r="D191" s="15" t="s">
        <v>20</v>
      </c>
      <c r="E191" s="38">
        <f>+'SEPTIEMBRE CTE-5'!C187</f>
        <v>66206.98</v>
      </c>
      <c r="F191" s="16">
        <v>74295</v>
      </c>
      <c r="G191" s="40"/>
    </row>
    <row r="192" spans="3:7" x14ac:dyDescent="0.25">
      <c r="C192" s="14">
        <v>182</v>
      </c>
      <c r="D192" s="15" t="s">
        <v>21</v>
      </c>
      <c r="E192" s="38">
        <f>+'SEPTIEMBRE CTE-5'!C188</f>
        <v>2620925.98</v>
      </c>
      <c r="F192" s="16">
        <v>1933389</v>
      </c>
      <c r="G192" s="40"/>
    </row>
    <row r="193" spans="3:8" x14ac:dyDescent="0.25">
      <c r="C193" s="14">
        <v>197</v>
      </c>
      <c r="D193" s="15" t="s">
        <v>22</v>
      </c>
      <c r="E193" s="38">
        <f>+'SEPTIEMBRE CTE-5'!C189</f>
        <v>380700</v>
      </c>
      <c r="F193" s="16">
        <v>378000</v>
      </c>
      <c r="G193" s="40"/>
    </row>
    <row r="194" spans="3:8" x14ac:dyDescent="0.25">
      <c r="C194" s="14">
        <v>199</v>
      </c>
      <c r="D194" s="15" t="s">
        <v>23</v>
      </c>
      <c r="E194" s="38">
        <f>+'SEPTIEMBRE CTE-5'!C190</f>
        <v>559717.15</v>
      </c>
      <c r="F194" s="16">
        <v>473154.1</v>
      </c>
      <c r="G194" s="40"/>
    </row>
    <row r="195" spans="3:8" ht="16.5" thickBot="1" x14ac:dyDescent="0.35">
      <c r="C195" s="14"/>
      <c r="D195" s="17" t="s">
        <v>24</v>
      </c>
      <c r="E195" s="47">
        <f>SUM(E184:E194)</f>
        <v>4995532.25</v>
      </c>
      <c r="F195" s="18">
        <f>SUM(F184:F194)</f>
        <v>4244415.83</v>
      </c>
    </row>
    <row r="196" spans="3:8" ht="15.75" x14ac:dyDescent="0.3">
      <c r="C196" s="14"/>
      <c r="D196" s="19" t="s">
        <v>25</v>
      </c>
      <c r="E196" s="48"/>
      <c r="F196" s="20"/>
    </row>
    <row r="197" spans="3:8" x14ac:dyDescent="0.25">
      <c r="C197" s="14">
        <v>211</v>
      </c>
      <c r="D197" s="15" t="s">
        <v>26</v>
      </c>
      <c r="E197" s="38">
        <f>+'SEPTIEMBRE CTE-5'!C193</f>
        <v>499372.82</v>
      </c>
      <c r="F197" s="16">
        <v>389756.25</v>
      </c>
      <c r="G197" s="40"/>
      <c r="H197" s="41"/>
    </row>
    <row r="198" spans="3:8" x14ac:dyDescent="0.25">
      <c r="C198" s="14">
        <v>232</v>
      </c>
      <c r="D198" s="15" t="s">
        <v>27</v>
      </c>
      <c r="E198" s="38">
        <f>+'SEPTIEMBRE CTE-5'!C194</f>
        <v>112500</v>
      </c>
      <c r="F198" s="16">
        <v>0</v>
      </c>
      <c r="G198" s="40"/>
    </row>
    <row r="199" spans="3:8" x14ac:dyDescent="0.25">
      <c r="C199" s="14">
        <v>261</v>
      </c>
      <c r="D199" s="15" t="s">
        <v>28</v>
      </c>
      <c r="E199" s="38">
        <f>+'SEPTIEMBRE CTE-5'!C195</f>
        <v>745992.19000000006</v>
      </c>
      <c r="F199" s="16">
        <v>483189.93</v>
      </c>
      <c r="G199" s="40"/>
    </row>
    <row r="200" spans="3:8" x14ac:dyDescent="0.25">
      <c r="C200" s="14">
        <v>262</v>
      </c>
      <c r="D200" s="15" t="s">
        <v>29</v>
      </c>
      <c r="E200" s="38">
        <f>+'SEPTIEMBRE CTE-5'!C196</f>
        <v>6000.0199999999995</v>
      </c>
      <c r="F200" s="16">
        <v>7708.85</v>
      </c>
      <c r="G200" s="40"/>
    </row>
    <row r="201" spans="3:8" x14ac:dyDescent="0.25">
      <c r="C201" s="14">
        <v>266</v>
      </c>
      <c r="D201" s="15" t="s">
        <v>30</v>
      </c>
      <c r="E201" s="38">
        <f>+'SEPTIEMBRE CTE-5'!C197</f>
        <v>3269620.77</v>
      </c>
      <c r="F201" s="16">
        <v>2752497.19</v>
      </c>
      <c r="G201" s="40"/>
    </row>
    <row r="202" spans="3:8" x14ac:dyDescent="0.25">
      <c r="C202" s="14">
        <v>267</v>
      </c>
      <c r="D202" s="15" t="s">
        <v>31</v>
      </c>
      <c r="E202" s="38">
        <f>+'SEPTIEMBRE CTE-5'!C198</f>
        <v>6750</v>
      </c>
      <c r="F202" s="16">
        <v>6692.5</v>
      </c>
      <c r="G202" s="40"/>
    </row>
    <row r="203" spans="3:8" x14ac:dyDescent="0.25">
      <c r="C203" s="14">
        <v>268</v>
      </c>
      <c r="D203" s="15" t="s">
        <v>32</v>
      </c>
      <c r="E203" s="38">
        <f>+'SEPTIEMBRE CTE-5'!C199</f>
        <v>106301.62000000001</v>
      </c>
      <c r="F203" s="16">
        <v>126652.98</v>
      </c>
      <c r="G203" s="40"/>
    </row>
    <row r="204" spans="3:8" x14ac:dyDescent="0.25">
      <c r="C204" s="14">
        <v>269</v>
      </c>
      <c r="D204" s="15" t="s">
        <v>33</v>
      </c>
      <c r="E204" s="38">
        <f>+'SEPTIEMBRE CTE-5'!C200</f>
        <v>7499.9800000000005</v>
      </c>
      <c r="F204" s="16">
        <v>0</v>
      </c>
      <c r="G204" s="40"/>
    </row>
    <row r="205" spans="3:8" x14ac:dyDescent="0.25">
      <c r="C205" s="14">
        <v>289</v>
      </c>
      <c r="D205" s="15" t="s">
        <v>34</v>
      </c>
      <c r="E205" s="38">
        <f>+'SEPTIEMBRE CTE-5'!C201</f>
        <v>5173.92</v>
      </c>
      <c r="F205" s="16">
        <v>6592.5</v>
      </c>
      <c r="G205" s="40"/>
    </row>
    <row r="206" spans="3:8" x14ac:dyDescent="0.25">
      <c r="C206" s="14">
        <v>292</v>
      </c>
      <c r="D206" s="15" t="s">
        <v>35</v>
      </c>
      <c r="E206" s="38">
        <f>+'SEPTIEMBRE CTE-5'!C202</f>
        <v>63134.36</v>
      </c>
      <c r="F206" s="16">
        <v>83470.69</v>
      </c>
      <c r="G206" s="40"/>
    </row>
    <row r="207" spans="3:8" x14ac:dyDescent="0.25">
      <c r="C207" s="14">
        <v>295</v>
      </c>
      <c r="D207" s="15" t="s">
        <v>36</v>
      </c>
      <c r="E207" s="38">
        <f>+'SEPTIEMBRE CTE-5'!C203</f>
        <v>14233916.790000001</v>
      </c>
      <c r="F207" s="16">
        <v>14083444.49</v>
      </c>
      <c r="G207" s="40"/>
    </row>
    <row r="208" spans="3:8" x14ac:dyDescent="0.25">
      <c r="C208" s="14">
        <v>297</v>
      </c>
      <c r="D208" s="15" t="s">
        <v>37</v>
      </c>
      <c r="E208" s="38">
        <f>+'SEPTIEMBRE CTE-5'!C204</f>
        <v>14319.619999999999</v>
      </c>
      <c r="F208" s="16">
        <v>18082.55</v>
      </c>
      <c r="G208" s="40"/>
    </row>
    <row r="209" spans="2:8" x14ac:dyDescent="0.25">
      <c r="C209" s="14">
        <v>298</v>
      </c>
      <c r="D209" s="15" t="s">
        <v>38</v>
      </c>
      <c r="E209" s="38">
        <f>+'SEPTIEMBRE CTE-5'!C205</f>
        <v>303823.35999999999</v>
      </c>
      <c r="F209" s="16">
        <v>392217.5</v>
      </c>
      <c r="G209" s="40"/>
      <c r="H209" s="40"/>
    </row>
    <row r="210" spans="2:8" x14ac:dyDescent="0.25">
      <c r="C210" s="14">
        <v>299</v>
      </c>
      <c r="D210" s="15" t="s">
        <v>39</v>
      </c>
      <c r="E210" s="38">
        <f>+'SEPTIEMBRE CTE-5'!C206</f>
        <v>171376.48</v>
      </c>
      <c r="F210" s="16">
        <v>191534.71</v>
      </c>
      <c r="G210" s="40"/>
    </row>
    <row r="211" spans="2:8" ht="16.5" thickBot="1" x14ac:dyDescent="0.35">
      <c r="C211" s="46"/>
      <c r="D211" s="21" t="s">
        <v>40</v>
      </c>
      <c r="E211" s="47">
        <f>SUM(E197:E210)</f>
        <v>19545781.930000003</v>
      </c>
      <c r="F211" s="18">
        <f>SUM(F197:F210)</f>
        <v>18541840.140000001</v>
      </c>
    </row>
    <row r="212" spans="2:8" ht="16.5" thickBot="1" x14ac:dyDescent="0.35">
      <c r="C212" s="51"/>
      <c r="D212" s="69" t="s">
        <v>58</v>
      </c>
      <c r="E212" s="70">
        <f>+E211+E195</f>
        <v>24541314.180000003</v>
      </c>
      <c r="F212" s="71">
        <f>+F211+F195</f>
        <v>22786255.969999999</v>
      </c>
      <c r="G212" s="40"/>
    </row>
    <row r="213" spans="2:8" ht="16.5" thickBot="1" x14ac:dyDescent="0.35">
      <c r="C213" s="51"/>
      <c r="D213" s="72" t="s">
        <v>41</v>
      </c>
      <c r="E213" s="73"/>
      <c r="F213" s="74"/>
    </row>
    <row r="214" spans="2:8" hidden="1" x14ac:dyDescent="0.25">
      <c r="C214" s="51"/>
      <c r="D214" s="24" t="s">
        <v>49</v>
      </c>
      <c r="E214" s="38" t="e">
        <f>+#REF!</f>
        <v>#REF!</v>
      </c>
      <c r="F214" s="147"/>
    </row>
    <row r="215" spans="2:8" x14ac:dyDescent="0.25">
      <c r="C215" s="14">
        <v>323</v>
      </c>
      <c r="D215" s="24" t="s">
        <v>42</v>
      </c>
      <c r="E215" s="38">
        <f>+'SEPTIEMBRE CTE-5'!C211</f>
        <v>4000000</v>
      </c>
      <c r="F215" s="147"/>
      <c r="G215" s="40"/>
    </row>
    <row r="216" spans="2:8" hidden="1" x14ac:dyDescent="0.25">
      <c r="C216" s="51"/>
      <c r="D216" s="24" t="s">
        <v>50</v>
      </c>
      <c r="E216" s="38" t="e">
        <f>+#REF!</f>
        <v>#REF!</v>
      </c>
      <c r="F216" s="147"/>
      <c r="G216" s="40"/>
    </row>
    <row r="217" spans="2:8" hidden="1" x14ac:dyDescent="0.25">
      <c r="C217" s="51"/>
      <c r="D217" s="24" t="s">
        <v>43</v>
      </c>
      <c r="E217" s="38" t="e">
        <f>+#REF!</f>
        <v>#REF!</v>
      </c>
      <c r="F217" s="147"/>
      <c r="G217" s="148"/>
    </row>
    <row r="218" spans="2:8" ht="15.75" x14ac:dyDescent="0.3">
      <c r="C218" s="51"/>
      <c r="D218" s="25" t="s">
        <v>44</v>
      </c>
      <c r="E218" s="8">
        <f>+E215</f>
        <v>4000000</v>
      </c>
      <c r="F218" s="13">
        <f>SUM(F214:F217)</f>
        <v>0</v>
      </c>
    </row>
    <row r="219" spans="2:8" ht="15.75" x14ac:dyDescent="0.3">
      <c r="C219" s="51"/>
      <c r="D219" s="69" t="s">
        <v>60</v>
      </c>
      <c r="E219" s="8">
        <f>+E218+E212+E181</f>
        <v>50274616.210000008</v>
      </c>
      <c r="F219" s="13">
        <f>+F212+F181+F218</f>
        <v>44448283</v>
      </c>
      <c r="G219" s="40"/>
    </row>
    <row r="220" spans="2:8" ht="15.75" x14ac:dyDescent="0.3">
      <c r="B220" s="39"/>
      <c r="C220" s="40"/>
      <c r="D220" s="162"/>
      <c r="F220" s="75"/>
      <c r="G220" s="39"/>
    </row>
    <row r="221" spans="2:8" ht="15.75" x14ac:dyDescent="0.3">
      <c r="B221" s="39"/>
      <c r="C221" s="40"/>
      <c r="D221" s="162"/>
      <c r="F221" s="76"/>
    </row>
    <row r="239" spans="2:10" x14ac:dyDescent="0.25">
      <c r="B239" s="58" t="s">
        <v>61</v>
      </c>
      <c r="D239" t="s">
        <v>89</v>
      </c>
      <c r="G239" s="39" t="s">
        <v>85</v>
      </c>
      <c r="H239" t="s">
        <v>90</v>
      </c>
    </row>
    <row r="240" spans="2:10" x14ac:dyDescent="0.25">
      <c r="D240" s="354" t="s">
        <v>91</v>
      </c>
      <c r="E240" s="354"/>
      <c r="F240" s="354"/>
      <c r="G240" s="39"/>
      <c r="H240" s="39" t="s">
        <v>68</v>
      </c>
      <c r="J240" s="39"/>
    </row>
    <row r="241" spans="2:10" x14ac:dyDescent="0.25">
      <c r="D241" s="354" t="s">
        <v>92</v>
      </c>
      <c r="E241" s="354"/>
      <c r="F241" s="354"/>
      <c r="G241" s="39"/>
      <c r="H241" s="39" t="s">
        <v>163</v>
      </c>
      <c r="J241" s="39"/>
    </row>
    <row r="242" spans="2:10" ht="9" customHeight="1" x14ac:dyDescent="0.25">
      <c r="D242" s="59"/>
      <c r="E242" s="59"/>
      <c r="H242" s="39"/>
      <c r="I242" s="39"/>
      <c r="J242" s="39"/>
    </row>
    <row r="243" spans="2:10" x14ac:dyDescent="0.25">
      <c r="B243" s="58" t="s">
        <v>66</v>
      </c>
      <c r="D243" s="39" t="s">
        <v>172</v>
      </c>
      <c r="H243" s="60"/>
      <c r="I243" s="60"/>
      <c r="J243" s="60"/>
    </row>
    <row r="245" spans="2:10" x14ac:dyDescent="0.25">
      <c r="D245" s="39"/>
    </row>
  </sheetData>
  <mergeCells count="28">
    <mergeCell ref="C47:D47"/>
    <mergeCell ref="E47:F47"/>
    <mergeCell ref="C15:D15"/>
    <mergeCell ref="E15:F15"/>
    <mergeCell ref="G15:H15"/>
    <mergeCell ref="I15:J15"/>
    <mergeCell ref="A46:J46"/>
    <mergeCell ref="I8:J8"/>
    <mergeCell ref="A10:J10"/>
    <mergeCell ref="A11:J11"/>
    <mergeCell ref="A12:J12"/>
    <mergeCell ref="A14:J14"/>
    <mergeCell ref="A60:B60"/>
    <mergeCell ref="A73:J73"/>
    <mergeCell ref="C178:F178"/>
    <mergeCell ref="E179:F179"/>
    <mergeCell ref="D240:F240"/>
    <mergeCell ref="C74:D74"/>
    <mergeCell ref="E74:F74"/>
    <mergeCell ref="G74:H74"/>
    <mergeCell ref="I74:J74"/>
    <mergeCell ref="D241:F241"/>
    <mergeCell ref="A123:J123"/>
    <mergeCell ref="C124:D124"/>
    <mergeCell ref="E124:F124"/>
    <mergeCell ref="G124:H124"/>
    <mergeCell ref="I124:J124"/>
    <mergeCell ref="C177:F177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5"/>
  <sheetViews>
    <sheetView topLeftCell="C203" workbookViewId="0">
      <selection activeCell="C197" sqref="C197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customWidth="1"/>
    <col min="5" max="5" width="13.42578125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customWidth="1"/>
    <col min="261" max="261" width="13.42578125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customWidth="1"/>
    <col min="517" max="517" width="13.42578125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customWidth="1"/>
    <col min="773" max="773" width="13.42578125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customWidth="1"/>
    <col min="1029" max="1029" width="13.42578125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customWidth="1"/>
    <col min="1285" max="1285" width="13.42578125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customWidth="1"/>
    <col min="1541" max="1541" width="13.42578125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customWidth="1"/>
    <col min="1797" max="1797" width="13.42578125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customWidth="1"/>
    <col min="2053" max="2053" width="13.42578125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customWidth="1"/>
    <col min="2309" max="2309" width="13.42578125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customWidth="1"/>
    <col min="2565" max="2565" width="13.42578125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customWidth="1"/>
    <col min="2821" max="2821" width="13.42578125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customWidth="1"/>
    <col min="3077" max="3077" width="13.42578125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customWidth="1"/>
    <col min="3333" max="3333" width="13.42578125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customWidth="1"/>
    <col min="3589" max="3589" width="13.42578125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customWidth="1"/>
    <col min="3845" max="3845" width="13.42578125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customWidth="1"/>
    <col min="4101" max="4101" width="13.42578125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customWidth="1"/>
    <col min="4357" max="4357" width="13.42578125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customWidth="1"/>
    <col min="4613" max="4613" width="13.42578125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customWidth="1"/>
    <col min="4869" max="4869" width="13.42578125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customWidth="1"/>
    <col min="5125" max="5125" width="13.42578125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customWidth="1"/>
    <col min="5381" max="5381" width="13.42578125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customWidth="1"/>
    <col min="5637" max="5637" width="13.42578125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customWidth="1"/>
    <col min="5893" max="5893" width="13.42578125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customWidth="1"/>
    <col min="6149" max="6149" width="13.42578125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customWidth="1"/>
    <col min="6405" max="6405" width="13.42578125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customWidth="1"/>
    <col min="6661" max="6661" width="13.42578125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customWidth="1"/>
    <col min="6917" max="6917" width="13.42578125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customWidth="1"/>
    <col min="7173" max="7173" width="13.42578125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customWidth="1"/>
    <col min="7429" max="7429" width="13.42578125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customWidth="1"/>
    <col min="7685" max="7685" width="13.42578125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customWidth="1"/>
    <col min="7941" max="7941" width="13.42578125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customWidth="1"/>
    <col min="8197" max="8197" width="13.42578125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customWidth="1"/>
    <col min="8453" max="8453" width="13.42578125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customWidth="1"/>
    <col min="8709" max="8709" width="13.42578125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customWidth="1"/>
    <col min="8965" max="8965" width="13.42578125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customWidth="1"/>
    <col min="9221" max="9221" width="13.42578125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customWidth="1"/>
    <col min="9477" max="9477" width="13.42578125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customWidth="1"/>
    <col min="9733" max="9733" width="13.42578125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customWidth="1"/>
    <col min="9989" max="9989" width="13.42578125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customWidth="1"/>
    <col min="10245" max="10245" width="13.42578125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customWidth="1"/>
    <col min="10501" max="10501" width="13.42578125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customWidth="1"/>
    <col min="10757" max="10757" width="13.42578125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customWidth="1"/>
    <col min="11013" max="11013" width="13.42578125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customWidth="1"/>
    <col min="11269" max="11269" width="13.42578125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customWidth="1"/>
    <col min="11525" max="11525" width="13.42578125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customWidth="1"/>
    <col min="11781" max="11781" width="13.42578125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customWidth="1"/>
    <col min="12037" max="12037" width="13.42578125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customWidth="1"/>
    <col min="12293" max="12293" width="13.42578125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customWidth="1"/>
    <col min="12549" max="12549" width="13.42578125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customWidth="1"/>
    <col min="12805" max="12805" width="13.42578125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customWidth="1"/>
    <col min="13061" max="13061" width="13.42578125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customWidth="1"/>
    <col min="13317" max="13317" width="13.42578125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customWidth="1"/>
    <col min="13573" max="13573" width="13.42578125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customWidth="1"/>
    <col min="13829" max="13829" width="13.42578125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customWidth="1"/>
    <col min="14085" max="14085" width="13.42578125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customWidth="1"/>
    <col min="14341" max="14341" width="13.42578125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customWidth="1"/>
    <col min="14597" max="14597" width="13.42578125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customWidth="1"/>
    <col min="14853" max="14853" width="13.42578125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customWidth="1"/>
    <col min="15109" max="15109" width="13.42578125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customWidth="1"/>
    <col min="15365" max="15365" width="13.42578125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customWidth="1"/>
    <col min="15621" max="15621" width="13.42578125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customWidth="1"/>
    <col min="15877" max="15877" width="13.42578125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customWidth="1"/>
    <col min="16133" max="16133" width="13.42578125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375" t="s">
        <v>88</v>
      </c>
      <c r="J8" s="376"/>
    </row>
    <row r="9" spans="1:10" ht="5.25" customHeight="1" x14ac:dyDescent="0.25"/>
    <row r="10" spans="1:10" x14ac:dyDescent="0.25">
      <c r="A10" s="373" t="s">
        <v>2</v>
      </c>
      <c r="B10" s="373"/>
      <c r="C10" s="373"/>
      <c r="D10" s="373"/>
      <c r="E10" s="373"/>
      <c r="F10" s="373"/>
      <c r="G10" s="373"/>
      <c r="H10" s="373"/>
      <c r="I10" s="373"/>
      <c r="J10" s="373"/>
    </row>
    <row r="11" spans="1:10" x14ac:dyDescent="0.25">
      <c r="A11" s="362" t="s">
        <v>3</v>
      </c>
      <c r="B11" s="362"/>
      <c r="C11" s="362"/>
      <c r="D11" s="362"/>
      <c r="E11" s="362"/>
      <c r="F11" s="362"/>
      <c r="G11" s="362"/>
      <c r="H11" s="362"/>
      <c r="I11" s="362"/>
      <c r="J11" s="362"/>
    </row>
    <row r="12" spans="1:10" x14ac:dyDescent="0.25">
      <c r="A12" s="374" t="s">
        <v>4</v>
      </c>
      <c r="B12" s="362"/>
      <c r="C12" s="362"/>
      <c r="D12" s="362"/>
      <c r="E12" s="362"/>
      <c r="F12" s="362"/>
      <c r="G12" s="362"/>
      <c r="H12" s="362"/>
      <c r="I12" s="362"/>
      <c r="J12" s="362"/>
    </row>
    <row r="13" spans="1:10" ht="4.5" customHeight="1" x14ac:dyDescent="0.25">
      <c r="A13" s="172"/>
      <c r="B13" s="172"/>
      <c r="C13" s="172"/>
      <c r="D13" s="172"/>
      <c r="E13" s="172"/>
      <c r="F13" s="172"/>
      <c r="G13" s="172"/>
      <c r="H13" s="172"/>
      <c r="I13" s="172"/>
      <c r="J13" s="172"/>
    </row>
    <row r="14" spans="1:10" ht="16.5" hidden="1" thickBot="1" x14ac:dyDescent="0.3">
      <c r="A14" s="356" t="s">
        <v>69</v>
      </c>
      <c r="B14" s="356"/>
      <c r="C14" s="356"/>
      <c r="D14" s="356"/>
      <c r="E14" s="356"/>
      <c r="F14" s="356"/>
      <c r="G14" s="356"/>
      <c r="H14" s="356"/>
      <c r="I14" s="356"/>
      <c r="J14" s="356"/>
    </row>
    <row r="15" spans="1:10" ht="30.75" hidden="1" customHeight="1" thickBot="1" x14ac:dyDescent="0.35">
      <c r="A15" s="2" t="s">
        <v>5</v>
      </c>
      <c r="B15" s="3" t="s">
        <v>6</v>
      </c>
      <c r="C15" s="368" t="s">
        <v>7</v>
      </c>
      <c r="D15" s="369"/>
      <c r="E15" s="368" t="s">
        <v>8</v>
      </c>
      <c r="F15" s="370"/>
      <c r="G15" s="368" t="s">
        <v>9</v>
      </c>
      <c r="H15" s="369"/>
      <c r="I15" s="368" t="s">
        <v>10</v>
      </c>
      <c r="J15" s="369"/>
    </row>
    <row r="16" spans="1:10" ht="15.75" hidden="1" x14ac:dyDescent="0.3">
      <c r="A16" s="4"/>
      <c r="B16" s="5"/>
      <c r="C16" s="6" t="s">
        <v>12</v>
      </c>
      <c r="D16" s="6" t="s">
        <v>13</v>
      </c>
      <c r="E16" s="6" t="s">
        <v>12</v>
      </c>
      <c r="F16" s="6" t="s">
        <v>13</v>
      </c>
      <c r="G16" s="6" t="s">
        <v>12</v>
      </c>
      <c r="H16" s="6" t="s">
        <v>13</v>
      </c>
      <c r="I16" s="6" t="s">
        <v>12</v>
      </c>
      <c r="J16" s="6" t="s">
        <v>13</v>
      </c>
    </row>
    <row r="17" spans="1:10" ht="15.75" hidden="1" x14ac:dyDescent="0.3">
      <c r="A17" s="7"/>
      <c r="B17" s="5" t="s">
        <v>14</v>
      </c>
      <c r="C17" s="8">
        <v>1764858.42</v>
      </c>
      <c r="D17" s="8">
        <v>1492317.42</v>
      </c>
      <c r="E17" s="8">
        <v>1764858.42</v>
      </c>
      <c r="F17" s="8">
        <v>1792563.63</v>
      </c>
      <c r="G17" s="8">
        <v>1764858.42</v>
      </c>
      <c r="H17" s="8">
        <v>1578007.92</v>
      </c>
      <c r="I17" s="8">
        <v>1764858.42</v>
      </c>
      <c r="J17" s="8">
        <v>1803793.55</v>
      </c>
    </row>
    <row r="18" spans="1:10" ht="15.75" hidden="1" x14ac:dyDescent="0.3">
      <c r="A18" s="42"/>
      <c r="B18" s="5"/>
      <c r="C18" s="43"/>
      <c r="D18" s="42"/>
      <c r="E18" s="61"/>
      <c r="F18" s="61"/>
      <c r="G18" s="42"/>
      <c r="H18" s="61"/>
      <c r="I18" s="42"/>
      <c r="J18" s="61"/>
    </row>
    <row r="19" spans="1:10" ht="15.75" hidden="1" x14ac:dyDescent="0.3">
      <c r="A19" s="42"/>
      <c r="B19" s="5" t="s">
        <v>15</v>
      </c>
      <c r="C19" s="8">
        <f t="shared" ref="C19:J19" si="0">+C27+C43</f>
        <v>2818474.9200000004</v>
      </c>
      <c r="D19" s="8">
        <f t="shared" si="0"/>
        <v>0</v>
      </c>
      <c r="E19" s="8">
        <f t="shared" si="0"/>
        <v>2818474.9200000004</v>
      </c>
      <c r="F19" s="8">
        <f t="shared" si="0"/>
        <v>67111.01999999999</v>
      </c>
      <c r="G19" s="8">
        <f t="shared" si="0"/>
        <v>2818474.9200000004</v>
      </c>
      <c r="H19" s="8">
        <f t="shared" si="0"/>
        <v>58543.64</v>
      </c>
      <c r="I19" s="8">
        <f t="shared" si="0"/>
        <v>2818474.9200000004</v>
      </c>
      <c r="J19" s="8">
        <f t="shared" si="0"/>
        <v>3743927.3</v>
      </c>
    </row>
    <row r="20" spans="1:10" hidden="1" x14ac:dyDescent="0.25">
      <c r="A20" s="46"/>
      <c r="B20" s="15" t="s">
        <v>16</v>
      </c>
      <c r="C20" s="38">
        <v>62500</v>
      </c>
      <c r="D20" s="38"/>
      <c r="E20" s="38">
        <v>62500</v>
      </c>
      <c r="F20" s="38">
        <v>56112.02</v>
      </c>
      <c r="G20" s="38">
        <v>62500</v>
      </c>
      <c r="H20" s="38"/>
      <c r="I20" s="38">
        <v>62500</v>
      </c>
      <c r="J20" s="38">
        <v>68083.009999999995</v>
      </c>
    </row>
    <row r="21" spans="1:10" hidden="1" x14ac:dyDescent="0.25">
      <c r="A21" s="46"/>
      <c r="B21" s="15" t="s">
        <v>17</v>
      </c>
      <c r="C21" s="38">
        <v>7500</v>
      </c>
      <c r="D21" s="38"/>
      <c r="E21" s="38">
        <v>7500</v>
      </c>
      <c r="F21" s="38">
        <v>10999</v>
      </c>
      <c r="G21" s="38">
        <v>7500</v>
      </c>
      <c r="H21" s="38">
        <v>11011</v>
      </c>
      <c r="I21" s="38">
        <v>7500</v>
      </c>
      <c r="J21" s="38">
        <v>10992</v>
      </c>
    </row>
    <row r="22" spans="1:10" hidden="1" x14ac:dyDescent="0.25">
      <c r="A22" s="46"/>
      <c r="B22" s="15" t="s">
        <v>18</v>
      </c>
      <c r="C22" s="38">
        <v>8133.97</v>
      </c>
      <c r="D22" s="38"/>
      <c r="E22" s="38">
        <v>8133.97</v>
      </c>
      <c r="F22" s="38"/>
      <c r="G22" s="38">
        <v>8133.97</v>
      </c>
      <c r="H22" s="38"/>
      <c r="I22" s="38">
        <v>8133.97</v>
      </c>
      <c r="J22" s="38">
        <v>4358</v>
      </c>
    </row>
    <row r="23" spans="1:10" hidden="1" x14ac:dyDescent="0.25">
      <c r="A23" s="46"/>
      <c r="B23" s="15" t="s">
        <v>19</v>
      </c>
      <c r="C23" s="38">
        <v>33333.33</v>
      </c>
      <c r="D23" s="38"/>
      <c r="E23" s="38">
        <v>33333.33</v>
      </c>
      <c r="F23" s="38"/>
      <c r="G23" s="38">
        <v>33333.33</v>
      </c>
      <c r="H23" s="38"/>
      <c r="I23" s="38">
        <v>33333.33</v>
      </c>
      <c r="J23" s="38">
        <v>45020</v>
      </c>
    </row>
    <row r="24" spans="1:10" hidden="1" x14ac:dyDescent="0.25">
      <c r="A24" s="46"/>
      <c r="B24" s="15" t="s">
        <v>21</v>
      </c>
      <c r="C24" s="38">
        <v>165141.75</v>
      </c>
      <c r="D24" s="38"/>
      <c r="E24" s="38">
        <v>165141.75</v>
      </c>
      <c r="F24" s="38"/>
      <c r="G24" s="38">
        <v>165141.75</v>
      </c>
      <c r="H24" s="38">
        <v>1000</v>
      </c>
      <c r="I24" s="38">
        <v>165141.75</v>
      </c>
      <c r="J24" s="38">
        <v>26842.86</v>
      </c>
    </row>
    <row r="25" spans="1:10" hidden="1" x14ac:dyDescent="0.25">
      <c r="A25" s="46"/>
      <c r="B25" s="15" t="s">
        <v>22</v>
      </c>
      <c r="C25" s="38">
        <v>40000</v>
      </c>
      <c r="D25" s="38"/>
      <c r="E25" s="38">
        <v>40000</v>
      </c>
      <c r="F25" s="38"/>
      <c r="G25" s="38">
        <v>40000</v>
      </c>
      <c r="H25" s="38"/>
      <c r="I25" s="38">
        <v>40000</v>
      </c>
      <c r="J25" s="38">
        <v>76240</v>
      </c>
    </row>
    <row r="26" spans="1:10" hidden="1" x14ac:dyDescent="0.25">
      <c r="A26" s="46"/>
      <c r="B26" s="15" t="s">
        <v>23</v>
      </c>
      <c r="C26" s="38">
        <v>26305.03</v>
      </c>
      <c r="D26" s="38"/>
      <c r="E26" s="38">
        <v>26305.03</v>
      </c>
      <c r="F26" s="38"/>
      <c r="G26" s="38">
        <v>26305.03</v>
      </c>
      <c r="H26" s="38">
        <v>46532.639999999999</v>
      </c>
      <c r="I26" s="38">
        <v>26305.03</v>
      </c>
      <c r="J26" s="38">
        <v>55063.68</v>
      </c>
    </row>
    <row r="27" spans="1:10" ht="16.5" hidden="1" thickBot="1" x14ac:dyDescent="0.35">
      <c r="A27" s="46"/>
      <c r="B27" s="17" t="s">
        <v>24</v>
      </c>
      <c r="C27" s="47">
        <f t="shared" ref="C27:J27" si="1">SUM(C20:C26)</f>
        <v>342914.07999999996</v>
      </c>
      <c r="D27" s="47">
        <f t="shared" si="1"/>
        <v>0</v>
      </c>
      <c r="E27" s="47">
        <f t="shared" si="1"/>
        <v>342914.07999999996</v>
      </c>
      <c r="F27" s="47">
        <f t="shared" si="1"/>
        <v>67111.01999999999</v>
      </c>
      <c r="G27" s="47">
        <f t="shared" si="1"/>
        <v>342914.07999999996</v>
      </c>
      <c r="H27" s="47">
        <f t="shared" si="1"/>
        <v>58543.64</v>
      </c>
      <c r="I27" s="47">
        <f t="shared" si="1"/>
        <v>342914.07999999996</v>
      </c>
      <c r="J27" s="47">
        <f t="shared" si="1"/>
        <v>286599.55</v>
      </c>
    </row>
    <row r="28" spans="1:10" ht="15.75" hidden="1" x14ac:dyDescent="0.3">
      <c r="A28" s="46"/>
      <c r="B28" s="19" t="s">
        <v>25</v>
      </c>
      <c r="C28" s="48"/>
      <c r="D28" s="48"/>
      <c r="E28" s="48"/>
      <c r="F28" s="48"/>
      <c r="G28" s="48"/>
      <c r="H28" s="48"/>
      <c r="I28" s="48"/>
      <c r="J28" s="48"/>
    </row>
    <row r="29" spans="1:10" hidden="1" x14ac:dyDescent="0.25">
      <c r="A29" s="46"/>
      <c r="B29" s="15" t="s">
        <v>26</v>
      </c>
      <c r="C29" s="38">
        <v>60936.45</v>
      </c>
      <c r="D29" s="38"/>
      <c r="E29" s="38">
        <v>60936.45</v>
      </c>
      <c r="F29" s="38"/>
      <c r="G29" s="38">
        <v>60936.45</v>
      </c>
      <c r="H29" s="38"/>
      <c r="I29" s="38">
        <v>60936.45</v>
      </c>
      <c r="J29" s="38">
        <v>202940.25</v>
      </c>
    </row>
    <row r="30" spans="1:10" hidden="1" x14ac:dyDescent="0.25">
      <c r="A30" s="46"/>
      <c r="B30" s="15" t="s">
        <v>27</v>
      </c>
      <c r="C30" s="38">
        <v>600</v>
      </c>
      <c r="D30" s="38"/>
      <c r="E30" s="38">
        <v>600</v>
      </c>
      <c r="F30" s="38"/>
      <c r="G30" s="38">
        <v>600</v>
      </c>
      <c r="H30" s="38"/>
      <c r="I30" s="38">
        <v>600</v>
      </c>
      <c r="J30" s="38"/>
    </row>
    <row r="31" spans="1:10" hidden="1" x14ac:dyDescent="0.25">
      <c r="A31" s="46"/>
      <c r="B31" s="15" t="s">
        <v>56</v>
      </c>
      <c r="C31" s="38">
        <v>945.42</v>
      </c>
      <c r="D31" s="38"/>
      <c r="E31" s="38">
        <v>945.42</v>
      </c>
      <c r="F31" s="38"/>
      <c r="G31" s="38">
        <v>945.42</v>
      </c>
      <c r="H31" s="38"/>
      <c r="I31" s="38">
        <v>945.42</v>
      </c>
      <c r="J31" s="38"/>
    </row>
    <row r="32" spans="1:10" hidden="1" x14ac:dyDescent="0.25">
      <c r="A32" s="46"/>
      <c r="B32" s="15" t="s">
        <v>28</v>
      </c>
      <c r="C32" s="38">
        <v>169652.57</v>
      </c>
      <c r="D32" s="38"/>
      <c r="E32" s="38">
        <v>169652.57</v>
      </c>
      <c r="F32" s="38"/>
      <c r="G32" s="38">
        <v>169652.57</v>
      </c>
      <c r="H32" s="38"/>
      <c r="I32" s="38">
        <v>169652.57</v>
      </c>
      <c r="J32" s="38">
        <v>178282.05</v>
      </c>
    </row>
    <row r="33" spans="1:10" hidden="1" x14ac:dyDescent="0.25">
      <c r="A33" s="46"/>
      <c r="B33" s="15" t="s">
        <v>29</v>
      </c>
      <c r="C33" s="38">
        <v>912</v>
      </c>
      <c r="D33" s="38"/>
      <c r="E33" s="38">
        <v>912</v>
      </c>
      <c r="F33" s="38"/>
      <c r="G33" s="38">
        <v>912</v>
      </c>
      <c r="H33" s="38"/>
      <c r="I33" s="38">
        <v>912</v>
      </c>
      <c r="J33" s="38"/>
    </row>
    <row r="34" spans="1:10" hidden="1" x14ac:dyDescent="0.25">
      <c r="A34" s="46"/>
      <c r="B34" s="15" t="s">
        <v>30</v>
      </c>
      <c r="C34" s="38">
        <v>427229.65</v>
      </c>
      <c r="D34" s="38"/>
      <c r="E34" s="38">
        <v>427229.65</v>
      </c>
      <c r="F34" s="38"/>
      <c r="G34" s="38">
        <v>427229.65</v>
      </c>
      <c r="H34" s="38"/>
      <c r="I34" s="38">
        <v>427229.65</v>
      </c>
      <c r="J34" s="38">
        <v>1425199.8</v>
      </c>
    </row>
    <row r="35" spans="1:10" hidden="1" x14ac:dyDescent="0.25">
      <c r="A35" s="46"/>
      <c r="B35" s="15" t="s">
        <v>31</v>
      </c>
      <c r="C35" s="38">
        <v>100</v>
      </c>
      <c r="D35" s="38"/>
      <c r="E35" s="38">
        <v>100</v>
      </c>
      <c r="F35" s="38"/>
      <c r="G35" s="38">
        <v>100</v>
      </c>
      <c r="H35" s="38"/>
      <c r="I35" s="38">
        <v>100</v>
      </c>
      <c r="J35" s="38"/>
    </row>
    <row r="36" spans="1:10" hidden="1" x14ac:dyDescent="0.25">
      <c r="A36" s="46"/>
      <c r="B36" s="15" t="s">
        <v>32</v>
      </c>
      <c r="C36" s="38">
        <v>13579.7</v>
      </c>
      <c r="D36" s="38"/>
      <c r="E36" s="38">
        <v>13579.7</v>
      </c>
      <c r="F36" s="38"/>
      <c r="G36" s="38">
        <v>13579.7</v>
      </c>
      <c r="H36" s="38"/>
      <c r="I36" s="38">
        <v>13579.7</v>
      </c>
      <c r="J36" s="38">
        <v>75162.240000000005</v>
      </c>
    </row>
    <row r="37" spans="1:10" hidden="1" x14ac:dyDescent="0.25">
      <c r="A37" s="46"/>
      <c r="B37" s="15" t="s">
        <v>34</v>
      </c>
      <c r="C37" s="38">
        <v>310</v>
      </c>
      <c r="D37" s="38"/>
      <c r="E37" s="38">
        <v>310</v>
      </c>
      <c r="F37" s="38"/>
      <c r="G37" s="38">
        <v>310</v>
      </c>
      <c r="H37" s="38"/>
      <c r="I37" s="38">
        <v>310</v>
      </c>
      <c r="J37" s="38"/>
    </row>
    <row r="38" spans="1:10" hidden="1" x14ac:dyDescent="0.25">
      <c r="A38" s="46"/>
      <c r="B38" s="15" t="s">
        <v>35</v>
      </c>
      <c r="C38" s="38">
        <v>10809.43</v>
      </c>
      <c r="D38" s="38"/>
      <c r="E38" s="38">
        <v>10809.43</v>
      </c>
      <c r="F38" s="38"/>
      <c r="G38" s="38">
        <v>10809.43</v>
      </c>
      <c r="H38" s="38"/>
      <c r="I38" s="38">
        <v>10809.43</v>
      </c>
      <c r="J38" s="38">
        <v>14528.6</v>
      </c>
    </row>
    <row r="39" spans="1:10" hidden="1" x14ac:dyDescent="0.25">
      <c r="A39" s="46"/>
      <c r="B39" s="15" t="s">
        <v>36</v>
      </c>
      <c r="C39" s="38">
        <v>1780006.32</v>
      </c>
      <c r="D39" s="38"/>
      <c r="E39" s="38">
        <v>1780006.32</v>
      </c>
      <c r="F39" s="38"/>
      <c r="G39" s="38">
        <v>1780006.32</v>
      </c>
      <c r="H39" s="38"/>
      <c r="I39" s="38">
        <v>1780006.32</v>
      </c>
      <c r="J39" s="38">
        <v>1545914.81</v>
      </c>
    </row>
    <row r="40" spans="1:10" hidden="1" x14ac:dyDescent="0.25">
      <c r="A40" s="46"/>
      <c r="B40" s="15" t="s">
        <v>37</v>
      </c>
      <c r="C40" s="38">
        <v>2208.6999999999998</v>
      </c>
      <c r="D40" s="38"/>
      <c r="E40" s="38">
        <v>2208.6999999999998</v>
      </c>
      <c r="F40" s="38"/>
      <c r="G40" s="38">
        <v>2208.6999999999998</v>
      </c>
      <c r="H40" s="38"/>
      <c r="I40" s="38">
        <v>2208.6999999999998</v>
      </c>
      <c r="J40" s="38">
        <v>15300</v>
      </c>
    </row>
    <row r="41" spans="1:10" hidden="1" x14ac:dyDescent="0.25">
      <c r="A41" s="46"/>
      <c r="B41" s="15" t="s">
        <v>38</v>
      </c>
      <c r="C41" s="38">
        <v>8105.1</v>
      </c>
      <c r="D41" s="38"/>
      <c r="E41" s="38">
        <v>8105.1</v>
      </c>
      <c r="F41" s="38"/>
      <c r="G41" s="38">
        <v>8105.1</v>
      </c>
      <c r="H41" s="38"/>
      <c r="I41" s="38">
        <v>8105.1</v>
      </c>
      <c r="J41" s="38"/>
    </row>
    <row r="42" spans="1:10" hidden="1" x14ac:dyDescent="0.25">
      <c r="A42" s="46"/>
      <c r="B42" s="15" t="s">
        <v>39</v>
      </c>
      <c r="C42" s="38">
        <v>165.5</v>
      </c>
      <c r="D42" s="38"/>
      <c r="E42" s="38">
        <v>165.5</v>
      </c>
      <c r="F42" s="38"/>
      <c r="G42" s="38">
        <v>165.5</v>
      </c>
      <c r="H42" s="38"/>
      <c r="I42" s="38">
        <v>165.5</v>
      </c>
      <c r="J42" s="38"/>
    </row>
    <row r="43" spans="1:10" ht="16.5" hidden="1" thickBot="1" x14ac:dyDescent="0.35">
      <c r="A43" s="46"/>
      <c r="B43" s="21" t="s">
        <v>40</v>
      </c>
      <c r="C43" s="47">
        <f t="shared" ref="C43:J43" si="2">SUM(C29:C42)</f>
        <v>2475560.8400000003</v>
      </c>
      <c r="D43" s="47">
        <f t="shared" si="2"/>
        <v>0</v>
      </c>
      <c r="E43" s="47">
        <f t="shared" si="2"/>
        <v>2475560.8400000003</v>
      </c>
      <c r="F43" s="47">
        <f t="shared" si="2"/>
        <v>0</v>
      </c>
      <c r="G43" s="47">
        <f t="shared" si="2"/>
        <v>2475560.8400000003</v>
      </c>
      <c r="H43" s="47">
        <f t="shared" si="2"/>
        <v>0</v>
      </c>
      <c r="I43" s="47">
        <f t="shared" si="2"/>
        <v>2475560.8400000003</v>
      </c>
      <c r="J43" s="47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356" t="s">
        <v>70</v>
      </c>
      <c r="B46" s="356"/>
      <c r="C46" s="356"/>
      <c r="D46" s="356"/>
      <c r="E46" s="356"/>
      <c r="F46" s="356"/>
      <c r="G46" s="356"/>
      <c r="H46" s="356"/>
      <c r="I46" s="356"/>
      <c r="J46" s="356"/>
    </row>
    <row r="47" spans="1:10" ht="28.5" hidden="1" customHeight="1" x14ac:dyDescent="0.25">
      <c r="A47" s="123" t="s">
        <v>5</v>
      </c>
      <c r="B47" s="62" t="s">
        <v>71</v>
      </c>
      <c r="C47" s="384" t="s">
        <v>72</v>
      </c>
      <c r="D47" s="385"/>
      <c r="E47" s="384" t="s">
        <v>73</v>
      </c>
      <c r="F47" s="386"/>
      <c r="G47" s="175" t="s">
        <v>74</v>
      </c>
      <c r="H47" s="176"/>
      <c r="I47" s="176"/>
      <c r="J47" s="176"/>
    </row>
    <row r="48" spans="1:10" hidden="1" x14ac:dyDescent="0.25">
      <c r="A48" s="173"/>
      <c r="B48" s="63" t="s">
        <v>75</v>
      </c>
      <c r="C48" s="173" t="s">
        <v>76</v>
      </c>
      <c r="D48" s="173" t="s">
        <v>77</v>
      </c>
      <c r="E48" s="173" t="s">
        <v>76</v>
      </c>
      <c r="F48" s="173" t="s">
        <v>77</v>
      </c>
      <c r="G48" s="173" t="s">
        <v>76</v>
      </c>
      <c r="H48" s="173" t="s">
        <v>77</v>
      </c>
      <c r="I48" s="173"/>
      <c r="J48" s="173"/>
    </row>
    <row r="49" spans="1:10" hidden="1" x14ac:dyDescent="0.25">
      <c r="A49" s="51"/>
      <c r="B49" s="51"/>
      <c r="C49" s="51"/>
      <c r="D49" s="51"/>
      <c r="E49" s="51"/>
      <c r="F49" s="51"/>
      <c r="G49" s="51"/>
      <c r="H49" s="51"/>
      <c r="I49" s="51"/>
      <c r="J49" s="51"/>
    </row>
    <row r="50" spans="1:10" hidden="1" x14ac:dyDescent="0.25">
      <c r="A50" s="51"/>
      <c r="B50" s="51"/>
      <c r="C50" s="51"/>
      <c r="D50" s="51"/>
      <c r="E50" s="51"/>
      <c r="F50" s="51"/>
      <c r="G50" s="51"/>
      <c r="H50" s="51"/>
      <c r="I50" s="51"/>
      <c r="J50" s="51"/>
    </row>
    <row r="51" spans="1:10" hidden="1" x14ac:dyDescent="0.25">
      <c r="A51" s="51"/>
      <c r="B51" s="63" t="s">
        <v>78</v>
      </c>
      <c r="C51" s="51"/>
      <c r="D51" s="51"/>
      <c r="E51" s="51"/>
      <c r="F51" s="51"/>
      <c r="G51" s="51"/>
      <c r="H51" s="51"/>
      <c r="I51" s="51"/>
      <c r="J51" s="51"/>
    </row>
    <row r="52" spans="1:10" hidden="1" x14ac:dyDescent="0.25">
      <c r="A52" s="51"/>
      <c r="B52" s="51" t="s">
        <v>79</v>
      </c>
      <c r="C52" s="51"/>
      <c r="D52" s="51"/>
      <c r="E52" s="51"/>
      <c r="F52" s="51"/>
      <c r="G52" s="51"/>
      <c r="H52" s="51"/>
      <c r="I52" s="51"/>
      <c r="J52" s="51"/>
    </row>
    <row r="53" spans="1:10" hidden="1" x14ac:dyDescent="0.25">
      <c r="A53" s="51"/>
      <c r="B53" s="51"/>
      <c r="C53" s="51"/>
      <c r="D53" s="51"/>
      <c r="E53" s="51"/>
      <c r="F53" s="51"/>
      <c r="G53" s="51"/>
      <c r="H53" s="51"/>
      <c r="I53" s="51"/>
      <c r="J53" s="51"/>
    </row>
    <row r="54" spans="1:10" hidden="1" x14ac:dyDescent="0.25">
      <c r="A54" s="51"/>
      <c r="B54" s="51"/>
      <c r="C54" s="51"/>
      <c r="D54" s="51"/>
      <c r="E54" s="51"/>
      <c r="F54" s="51"/>
      <c r="G54" s="51"/>
      <c r="H54" s="51"/>
      <c r="I54" s="51"/>
      <c r="J54" s="51"/>
    </row>
    <row r="55" spans="1:10" hidden="1" x14ac:dyDescent="0.25">
      <c r="A55" s="51"/>
      <c r="B55" s="51"/>
      <c r="C55" s="51"/>
      <c r="D55" s="51"/>
      <c r="E55" s="51"/>
      <c r="F55" s="51"/>
      <c r="G55" s="51"/>
      <c r="H55" s="51"/>
      <c r="I55" s="51"/>
      <c r="J55" s="51"/>
    </row>
    <row r="56" spans="1:10" hidden="1" x14ac:dyDescent="0.25">
      <c r="A56" s="51"/>
      <c r="B56" s="51"/>
      <c r="C56" s="51"/>
      <c r="D56" s="51"/>
      <c r="E56" s="51"/>
      <c r="F56" s="51"/>
      <c r="G56" s="51"/>
      <c r="H56" s="51"/>
      <c r="I56" s="51"/>
      <c r="J56" s="51"/>
    </row>
    <row r="57" spans="1:10" hidden="1" x14ac:dyDescent="0.25">
      <c r="A57" s="51"/>
      <c r="B57" s="51"/>
      <c r="C57" s="51"/>
      <c r="D57" s="51"/>
      <c r="E57" s="51"/>
      <c r="F57" s="51"/>
      <c r="G57" s="51"/>
      <c r="H57" s="51"/>
      <c r="I57" s="51"/>
      <c r="J57" s="51"/>
    </row>
    <row r="58" spans="1:10" hidden="1" x14ac:dyDescent="0.25">
      <c r="A58" s="51"/>
      <c r="B58" s="51"/>
      <c r="C58" s="51"/>
      <c r="D58" s="51"/>
      <c r="E58" s="51"/>
      <c r="F58" s="51"/>
      <c r="G58" s="51"/>
      <c r="H58" s="51"/>
      <c r="I58" s="51"/>
      <c r="J58" s="51"/>
    </row>
    <row r="59" spans="1:10" hidden="1" x14ac:dyDescent="0.25">
      <c r="A59" s="51"/>
      <c r="B59" s="51"/>
      <c r="C59" s="51"/>
      <c r="D59" s="51"/>
      <c r="E59" s="51"/>
      <c r="F59" s="51"/>
      <c r="G59" s="51"/>
      <c r="H59" s="51"/>
      <c r="I59" s="51"/>
      <c r="J59" s="51"/>
    </row>
    <row r="60" spans="1:10" hidden="1" x14ac:dyDescent="0.25">
      <c r="A60" s="380" t="s">
        <v>80</v>
      </c>
      <c r="B60" s="380"/>
      <c r="C60" s="51"/>
      <c r="D60" s="51"/>
      <c r="E60" s="51"/>
      <c r="F60" s="51"/>
      <c r="G60" s="51"/>
      <c r="H60" s="51"/>
      <c r="I60" s="51"/>
      <c r="J60" s="51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356" t="s">
        <v>81</v>
      </c>
      <c r="B73" s="356"/>
      <c r="C73" s="356"/>
      <c r="D73" s="356"/>
      <c r="E73" s="356"/>
      <c r="F73" s="356"/>
      <c r="G73" s="356"/>
      <c r="H73" s="356"/>
      <c r="I73" s="356"/>
      <c r="J73" s="356"/>
    </row>
    <row r="74" spans="1:10" ht="16.5" hidden="1" customHeight="1" thickBot="1" x14ac:dyDescent="0.35">
      <c r="A74" s="2" t="s">
        <v>5</v>
      </c>
      <c r="B74" s="3" t="s">
        <v>6</v>
      </c>
      <c r="C74" s="368" t="s">
        <v>45</v>
      </c>
      <c r="D74" s="369"/>
      <c r="E74" s="368" t="s">
        <v>46</v>
      </c>
      <c r="F74" s="370"/>
      <c r="G74" s="368" t="s">
        <v>47</v>
      </c>
      <c r="H74" s="369"/>
      <c r="I74" s="368" t="s">
        <v>48</v>
      </c>
      <c r="J74" s="369"/>
    </row>
    <row r="75" spans="1:10" ht="15.75" hidden="1" x14ac:dyDescent="0.3">
      <c r="A75" s="4"/>
      <c r="B75" s="5"/>
      <c r="C75" s="6" t="s">
        <v>12</v>
      </c>
      <c r="D75" s="6" t="s">
        <v>13</v>
      </c>
      <c r="E75" s="6" t="s">
        <v>12</v>
      </c>
      <c r="F75" s="6" t="s">
        <v>13</v>
      </c>
      <c r="G75" s="6" t="s">
        <v>12</v>
      </c>
      <c r="H75" s="6" t="s">
        <v>13</v>
      </c>
      <c r="I75" s="6" t="s">
        <v>12</v>
      </c>
      <c r="J75" s="6" t="s">
        <v>13</v>
      </c>
    </row>
    <row r="76" spans="1:10" ht="15.75" hidden="1" x14ac:dyDescent="0.3">
      <c r="A76" s="7"/>
      <c r="B76" s="5" t="s">
        <v>14</v>
      </c>
      <c r="C76" s="8">
        <v>1764858.42</v>
      </c>
      <c r="D76" s="8">
        <v>2281196.17</v>
      </c>
      <c r="E76" s="8">
        <v>1764858.42</v>
      </c>
      <c r="F76" s="8">
        <v>1896496.89</v>
      </c>
      <c r="G76" s="8"/>
      <c r="H76" s="8"/>
      <c r="I76" s="8"/>
      <c r="J76" s="8"/>
    </row>
    <row r="77" spans="1:10" ht="15.75" hidden="1" x14ac:dyDescent="0.3">
      <c r="A77" s="42"/>
      <c r="B77" s="5"/>
      <c r="C77" s="42"/>
      <c r="D77" s="42"/>
      <c r="E77" s="42"/>
      <c r="F77" s="61"/>
      <c r="G77" s="61"/>
      <c r="H77" s="61"/>
      <c r="I77" s="61"/>
      <c r="J77" s="61"/>
    </row>
    <row r="78" spans="1:10" ht="15.75" hidden="1" x14ac:dyDescent="0.3">
      <c r="A78" s="42"/>
      <c r="B78" s="5" t="s">
        <v>15</v>
      </c>
      <c r="C78" s="8">
        <f t="shared" ref="C78:J78" si="3">+C86+C102</f>
        <v>2818474.9200000004</v>
      </c>
      <c r="D78" s="8">
        <f t="shared" si="3"/>
        <v>3820610.29</v>
      </c>
      <c r="E78" s="8">
        <f t="shared" si="3"/>
        <v>2818474.9200000004</v>
      </c>
      <c r="F78" s="8">
        <f t="shared" si="3"/>
        <v>2361172.1800000002</v>
      </c>
      <c r="G78" s="8">
        <f t="shared" si="3"/>
        <v>0</v>
      </c>
      <c r="H78" s="8">
        <f t="shared" si="3"/>
        <v>0</v>
      </c>
      <c r="I78" s="8">
        <f t="shared" si="3"/>
        <v>0</v>
      </c>
      <c r="J78" s="8">
        <f t="shared" si="3"/>
        <v>0</v>
      </c>
    </row>
    <row r="79" spans="1:10" hidden="1" x14ac:dyDescent="0.25">
      <c r="A79" s="46"/>
      <c r="B79" s="15" t="s">
        <v>16</v>
      </c>
      <c r="C79" s="38">
        <v>62500</v>
      </c>
      <c r="D79" s="38">
        <v>138609.60999999999</v>
      </c>
      <c r="E79" s="38">
        <v>62500</v>
      </c>
      <c r="F79" s="38"/>
      <c r="G79" s="38"/>
      <c r="H79" s="38"/>
      <c r="I79" s="38"/>
      <c r="J79" s="38"/>
    </row>
    <row r="80" spans="1:10" hidden="1" x14ac:dyDescent="0.25">
      <c r="A80" s="46"/>
      <c r="B80" s="15" t="s">
        <v>17</v>
      </c>
      <c r="C80" s="38">
        <v>7500</v>
      </c>
      <c r="D80" s="38">
        <v>9818.25</v>
      </c>
      <c r="E80" s="38">
        <v>7500</v>
      </c>
      <c r="F80" s="38">
        <v>9560.36</v>
      </c>
      <c r="G80" s="38"/>
      <c r="H80" s="38"/>
      <c r="I80" s="38"/>
      <c r="J80" s="38"/>
    </row>
    <row r="81" spans="1:10" hidden="1" x14ac:dyDescent="0.25">
      <c r="A81" s="46"/>
      <c r="B81" s="15" t="s">
        <v>18</v>
      </c>
      <c r="C81" s="38">
        <v>8133.97</v>
      </c>
      <c r="D81" s="38"/>
      <c r="E81" s="38">
        <v>8133.97</v>
      </c>
      <c r="F81" s="38">
        <v>39787</v>
      </c>
      <c r="G81" s="38"/>
      <c r="H81" s="38"/>
      <c r="I81" s="38"/>
      <c r="J81" s="38"/>
    </row>
    <row r="82" spans="1:10" hidden="1" x14ac:dyDescent="0.25">
      <c r="A82" s="46"/>
      <c r="B82" s="15" t="s">
        <v>19</v>
      </c>
      <c r="C82" s="38">
        <v>33333.33</v>
      </c>
      <c r="D82" s="38">
        <v>19161.8</v>
      </c>
      <c r="E82" s="38">
        <v>33333.33</v>
      </c>
      <c r="F82" s="38"/>
      <c r="G82" s="38"/>
      <c r="H82" s="38"/>
      <c r="I82" s="38"/>
      <c r="J82" s="38"/>
    </row>
    <row r="83" spans="1:10" hidden="1" x14ac:dyDescent="0.25">
      <c r="A83" s="46"/>
      <c r="B83" s="15" t="s">
        <v>21</v>
      </c>
      <c r="C83" s="38">
        <v>165141.75</v>
      </c>
      <c r="D83" s="38">
        <v>4057.14</v>
      </c>
      <c r="E83" s="38">
        <v>165141.75</v>
      </c>
      <c r="F83" s="38">
        <v>184282.78</v>
      </c>
      <c r="G83" s="38"/>
      <c r="H83" s="38"/>
      <c r="I83" s="38"/>
      <c r="J83" s="38"/>
    </row>
    <row r="84" spans="1:10" hidden="1" x14ac:dyDescent="0.25">
      <c r="A84" s="46"/>
      <c r="B84" s="15" t="s">
        <v>22</v>
      </c>
      <c r="C84" s="38">
        <v>40000</v>
      </c>
      <c r="D84" s="38">
        <v>38120</v>
      </c>
      <c r="E84" s="38">
        <v>40000</v>
      </c>
      <c r="F84" s="38">
        <v>38120</v>
      </c>
      <c r="G84" s="38"/>
      <c r="H84" s="38"/>
      <c r="I84" s="38"/>
      <c r="J84" s="38"/>
    </row>
    <row r="85" spans="1:10" hidden="1" x14ac:dyDescent="0.25">
      <c r="A85" s="46"/>
      <c r="B85" s="15" t="s">
        <v>23</v>
      </c>
      <c r="C85" s="38">
        <v>26305.03</v>
      </c>
      <c r="D85" s="38">
        <v>48548.639999999999</v>
      </c>
      <c r="E85" s="38">
        <v>26305.03</v>
      </c>
      <c r="F85" s="38">
        <v>44604</v>
      </c>
      <c r="G85" s="38"/>
      <c r="H85" s="38"/>
      <c r="I85" s="38"/>
      <c r="J85" s="38"/>
    </row>
    <row r="86" spans="1:10" ht="16.5" hidden="1" thickBot="1" x14ac:dyDescent="0.35">
      <c r="A86" s="46"/>
      <c r="B86" s="17" t="s">
        <v>24</v>
      </c>
      <c r="C86" s="47">
        <f t="shared" ref="C86:J86" si="4">SUM(C79:C85)</f>
        <v>342914.07999999996</v>
      </c>
      <c r="D86" s="47">
        <f t="shared" si="4"/>
        <v>258315.44</v>
      </c>
      <c r="E86" s="47">
        <f t="shared" si="4"/>
        <v>342914.07999999996</v>
      </c>
      <c r="F86" s="47">
        <f t="shared" si="4"/>
        <v>316354.14</v>
      </c>
      <c r="G86" s="47">
        <f t="shared" si="4"/>
        <v>0</v>
      </c>
      <c r="H86" s="47">
        <f t="shared" si="4"/>
        <v>0</v>
      </c>
      <c r="I86" s="47">
        <f t="shared" si="4"/>
        <v>0</v>
      </c>
      <c r="J86" s="47">
        <f t="shared" si="4"/>
        <v>0</v>
      </c>
    </row>
    <row r="87" spans="1:10" ht="15.75" hidden="1" x14ac:dyDescent="0.3">
      <c r="A87" s="46"/>
      <c r="B87" s="19" t="s">
        <v>25</v>
      </c>
      <c r="C87" s="48"/>
      <c r="D87" s="48"/>
      <c r="E87" s="48"/>
      <c r="F87" s="48"/>
      <c r="G87" s="48"/>
      <c r="H87" s="48"/>
      <c r="I87" s="48"/>
      <c r="J87" s="48"/>
    </row>
    <row r="88" spans="1:10" hidden="1" x14ac:dyDescent="0.25">
      <c r="A88" s="46"/>
      <c r="B88" s="15" t="s">
        <v>26</v>
      </c>
      <c r="C88" s="38">
        <v>60936.45</v>
      </c>
      <c r="D88" s="38">
        <v>1023</v>
      </c>
      <c r="E88" s="38">
        <v>60936.45</v>
      </c>
      <c r="F88" s="38">
        <v>58023.7</v>
      </c>
      <c r="G88" s="38"/>
      <c r="H88" s="38"/>
      <c r="I88" s="38"/>
      <c r="J88" s="38"/>
    </row>
    <row r="89" spans="1:10" hidden="1" x14ac:dyDescent="0.25">
      <c r="A89" s="46"/>
      <c r="B89" s="15" t="s">
        <v>27</v>
      </c>
      <c r="C89" s="38">
        <v>600</v>
      </c>
      <c r="D89" s="38"/>
      <c r="E89" s="38">
        <v>600</v>
      </c>
      <c r="F89" s="38"/>
      <c r="G89" s="38"/>
      <c r="H89" s="38"/>
      <c r="I89" s="38"/>
      <c r="J89" s="38"/>
    </row>
    <row r="90" spans="1:10" hidden="1" x14ac:dyDescent="0.25">
      <c r="A90" s="46"/>
      <c r="B90" s="15" t="s">
        <v>56</v>
      </c>
      <c r="C90" s="38">
        <v>945.42</v>
      </c>
      <c r="D90" s="38"/>
      <c r="E90" s="38">
        <v>945.42</v>
      </c>
      <c r="F90" s="38"/>
      <c r="G90" s="38"/>
      <c r="H90" s="38"/>
      <c r="I90" s="38"/>
      <c r="J90" s="38"/>
    </row>
    <row r="91" spans="1:10" hidden="1" x14ac:dyDescent="0.25">
      <c r="A91" s="46"/>
      <c r="B91" s="15" t="s">
        <v>28</v>
      </c>
      <c r="C91" s="38">
        <v>169652.57</v>
      </c>
      <c r="D91" s="38">
        <v>181188.84</v>
      </c>
      <c r="E91" s="38">
        <v>169652.57</v>
      </c>
      <c r="F91" s="38">
        <v>66957.58</v>
      </c>
      <c r="G91" s="38"/>
      <c r="H91" s="38"/>
      <c r="I91" s="38"/>
      <c r="J91" s="38"/>
    </row>
    <row r="92" spans="1:10" hidden="1" x14ac:dyDescent="0.25">
      <c r="A92" s="46"/>
      <c r="B92" s="15" t="s">
        <v>29</v>
      </c>
      <c r="C92" s="38">
        <v>912</v>
      </c>
      <c r="D92" s="38"/>
      <c r="E92" s="38">
        <v>912</v>
      </c>
      <c r="F92" s="38"/>
      <c r="G92" s="38"/>
      <c r="H92" s="38"/>
      <c r="I92" s="38"/>
      <c r="J92" s="38"/>
    </row>
    <row r="93" spans="1:10" hidden="1" x14ac:dyDescent="0.25">
      <c r="A93" s="46"/>
      <c r="B93" s="15" t="s">
        <v>30</v>
      </c>
      <c r="C93" s="38">
        <v>427229.65</v>
      </c>
      <c r="D93" s="38">
        <v>535053.32999999996</v>
      </c>
      <c r="E93" s="38">
        <v>427229.65</v>
      </c>
      <c r="F93" s="38">
        <v>261536.69</v>
      </c>
      <c r="G93" s="38"/>
      <c r="H93" s="38"/>
      <c r="I93" s="38"/>
      <c r="J93" s="38"/>
    </row>
    <row r="94" spans="1:10" hidden="1" x14ac:dyDescent="0.25">
      <c r="A94" s="46"/>
      <c r="B94" s="15" t="s">
        <v>31</v>
      </c>
      <c r="C94" s="38">
        <v>100</v>
      </c>
      <c r="D94" s="38"/>
      <c r="E94" s="38">
        <v>100</v>
      </c>
      <c r="F94" s="38"/>
      <c r="G94" s="38"/>
      <c r="H94" s="38"/>
      <c r="I94" s="38"/>
      <c r="J94" s="38"/>
    </row>
    <row r="95" spans="1:10" hidden="1" x14ac:dyDescent="0.25">
      <c r="A95" s="46"/>
      <c r="B95" s="15" t="s">
        <v>32</v>
      </c>
      <c r="C95" s="38">
        <v>13579.7</v>
      </c>
      <c r="D95" s="38">
        <v>6224.76</v>
      </c>
      <c r="E95" s="38">
        <v>13579.7</v>
      </c>
      <c r="F95" s="38">
        <v>6630</v>
      </c>
      <c r="G95" s="38"/>
      <c r="H95" s="38"/>
      <c r="I95" s="38"/>
      <c r="J95" s="38"/>
    </row>
    <row r="96" spans="1:10" hidden="1" x14ac:dyDescent="0.25">
      <c r="A96" s="46"/>
      <c r="B96" s="15" t="s">
        <v>34</v>
      </c>
      <c r="C96" s="38">
        <v>310</v>
      </c>
      <c r="D96" s="38">
        <v>3610</v>
      </c>
      <c r="E96" s="38">
        <v>310</v>
      </c>
      <c r="F96" s="38"/>
      <c r="G96" s="38"/>
      <c r="H96" s="38"/>
      <c r="I96" s="38"/>
      <c r="J96" s="38"/>
    </row>
    <row r="97" spans="1:10" hidden="1" x14ac:dyDescent="0.25">
      <c r="A97" s="46"/>
      <c r="B97" s="15" t="s">
        <v>35</v>
      </c>
      <c r="C97" s="38">
        <v>10809.43</v>
      </c>
      <c r="D97" s="38">
        <v>39404.76</v>
      </c>
      <c r="E97" s="38">
        <v>10809.43</v>
      </c>
      <c r="F97" s="38">
        <v>23463</v>
      </c>
      <c r="G97" s="38"/>
      <c r="H97" s="38"/>
      <c r="I97" s="38"/>
      <c r="J97" s="38"/>
    </row>
    <row r="98" spans="1:10" hidden="1" x14ac:dyDescent="0.25">
      <c r="A98" s="46"/>
      <c r="B98" s="15" t="s">
        <v>36</v>
      </c>
      <c r="C98" s="38">
        <v>1780006.32</v>
      </c>
      <c r="D98" s="38">
        <v>2752150.16</v>
      </c>
      <c r="E98" s="38">
        <v>1780006.32</v>
      </c>
      <c r="F98" s="38">
        <v>1617110.07</v>
      </c>
      <c r="G98" s="38"/>
      <c r="H98" s="38"/>
      <c r="I98" s="38"/>
      <c r="J98" s="38"/>
    </row>
    <row r="99" spans="1:10" hidden="1" x14ac:dyDescent="0.25">
      <c r="A99" s="46"/>
      <c r="B99" s="15" t="s">
        <v>37</v>
      </c>
      <c r="C99" s="38">
        <v>2208.6999999999998</v>
      </c>
      <c r="D99" s="38"/>
      <c r="E99" s="38">
        <v>2208.6999999999998</v>
      </c>
      <c r="F99" s="38">
        <v>11097</v>
      </c>
      <c r="G99" s="38"/>
      <c r="H99" s="38"/>
      <c r="I99" s="38"/>
      <c r="J99" s="38"/>
    </row>
    <row r="100" spans="1:10" hidden="1" x14ac:dyDescent="0.25">
      <c r="A100" s="46"/>
      <c r="B100" s="15" t="s">
        <v>38</v>
      </c>
      <c r="C100" s="38">
        <v>8105.1</v>
      </c>
      <c r="D100" s="38">
        <v>43640</v>
      </c>
      <c r="E100" s="38">
        <v>8105.1</v>
      </c>
      <c r="F100" s="38"/>
      <c r="G100" s="38"/>
      <c r="H100" s="38"/>
      <c r="I100" s="38"/>
      <c r="J100" s="38"/>
    </row>
    <row r="101" spans="1:10" hidden="1" x14ac:dyDescent="0.25">
      <c r="A101" s="46"/>
      <c r="B101" s="15" t="s">
        <v>39</v>
      </c>
      <c r="C101" s="38">
        <v>165.5</v>
      </c>
      <c r="D101" s="38"/>
      <c r="E101" s="38">
        <v>165.5</v>
      </c>
      <c r="F101" s="38"/>
      <c r="G101" s="38"/>
      <c r="H101" s="38"/>
      <c r="I101" s="38"/>
      <c r="J101" s="38"/>
    </row>
    <row r="102" spans="1:10" ht="16.5" hidden="1" thickBot="1" x14ac:dyDescent="0.35">
      <c r="A102" s="46"/>
      <c r="B102" s="21" t="s">
        <v>40</v>
      </c>
      <c r="C102" s="47">
        <f t="shared" ref="C102:J102" si="5">SUM(C88:C101)</f>
        <v>2475560.8400000003</v>
      </c>
      <c r="D102" s="47">
        <f t="shared" si="5"/>
        <v>3562294.85</v>
      </c>
      <c r="E102" s="47">
        <f t="shared" si="5"/>
        <v>2475560.8400000003</v>
      </c>
      <c r="F102" s="47">
        <f t="shared" si="5"/>
        <v>2044818.04</v>
      </c>
      <c r="G102" s="47">
        <f t="shared" si="5"/>
        <v>0</v>
      </c>
      <c r="H102" s="47">
        <f t="shared" si="5"/>
        <v>0</v>
      </c>
      <c r="I102" s="47">
        <f t="shared" si="5"/>
        <v>0</v>
      </c>
      <c r="J102" s="47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356" t="s">
        <v>82</v>
      </c>
      <c r="B123" s="356"/>
      <c r="C123" s="356"/>
      <c r="D123" s="356"/>
      <c r="E123" s="356"/>
      <c r="F123" s="356"/>
      <c r="G123" s="356"/>
      <c r="H123" s="356"/>
      <c r="I123" s="356"/>
      <c r="J123" s="356"/>
    </row>
    <row r="124" spans="1:10" ht="16.5" hidden="1" customHeight="1" thickBot="1" x14ac:dyDescent="0.35">
      <c r="A124" s="2" t="s">
        <v>5</v>
      </c>
      <c r="B124" s="3" t="s">
        <v>6</v>
      </c>
      <c r="C124" s="368" t="s">
        <v>51</v>
      </c>
      <c r="D124" s="369"/>
      <c r="E124" s="368" t="s">
        <v>52</v>
      </c>
      <c r="F124" s="370"/>
      <c r="G124" s="368" t="s">
        <v>53</v>
      </c>
      <c r="H124" s="369"/>
      <c r="I124" s="368" t="s">
        <v>54</v>
      </c>
      <c r="J124" s="369"/>
    </row>
    <row r="125" spans="1:10" ht="15.75" hidden="1" x14ac:dyDescent="0.3">
      <c r="A125" s="4"/>
      <c r="B125" s="5"/>
      <c r="C125" s="6" t="s">
        <v>12</v>
      </c>
      <c r="D125" s="6" t="s">
        <v>13</v>
      </c>
      <c r="E125" s="6" t="s">
        <v>12</v>
      </c>
      <c r="F125" s="6" t="s">
        <v>13</v>
      </c>
      <c r="G125" s="6" t="s">
        <v>12</v>
      </c>
      <c r="H125" s="6" t="s">
        <v>13</v>
      </c>
      <c r="I125" s="6" t="s">
        <v>12</v>
      </c>
      <c r="J125" s="6" t="s">
        <v>13</v>
      </c>
    </row>
    <row r="126" spans="1:10" ht="15.75" hidden="1" x14ac:dyDescent="0.3">
      <c r="A126" s="7"/>
      <c r="B126" s="5" t="s">
        <v>14</v>
      </c>
      <c r="C126" s="8"/>
      <c r="D126" s="8"/>
      <c r="E126" s="8"/>
      <c r="F126" s="8"/>
      <c r="G126" s="8"/>
      <c r="H126" s="8"/>
      <c r="I126" s="8"/>
      <c r="J126" s="8"/>
    </row>
    <row r="127" spans="1:10" ht="15.75" hidden="1" x14ac:dyDescent="0.3">
      <c r="A127" s="42"/>
      <c r="B127" s="5"/>
      <c r="C127" s="61"/>
      <c r="D127" s="43"/>
      <c r="E127" s="61"/>
      <c r="F127" s="61"/>
      <c r="G127" s="61"/>
      <c r="H127" s="61"/>
      <c r="I127" s="61"/>
      <c r="J127" s="61"/>
    </row>
    <row r="128" spans="1:10" ht="15.75" hidden="1" x14ac:dyDescent="0.3">
      <c r="A128" s="42"/>
      <c r="B128" s="5" t="s">
        <v>15</v>
      </c>
      <c r="C128" s="8">
        <f t="shared" ref="C128:J128" si="6">+C136+C152</f>
        <v>0</v>
      </c>
      <c r="D128" s="8">
        <f t="shared" si="6"/>
        <v>0</v>
      </c>
      <c r="E128" s="8">
        <f t="shared" si="6"/>
        <v>0</v>
      </c>
      <c r="F128" s="8">
        <f t="shared" si="6"/>
        <v>0</v>
      </c>
      <c r="G128" s="8">
        <f t="shared" si="6"/>
        <v>0</v>
      </c>
      <c r="H128" s="8">
        <f t="shared" si="6"/>
        <v>0</v>
      </c>
      <c r="I128" s="8">
        <f t="shared" si="6"/>
        <v>0</v>
      </c>
      <c r="J128" s="8">
        <f t="shared" si="6"/>
        <v>0</v>
      </c>
    </row>
    <row r="129" spans="1:10" hidden="1" x14ac:dyDescent="0.25">
      <c r="A129" s="46"/>
      <c r="B129" s="15" t="s">
        <v>16</v>
      </c>
      <c r="C129" s="38"/>
      <c r="D129" s="38"/>
      <c r="E129" s="38"/>
      <c r="F129" s="38"/>
      <c r="G129" s="38"/>
      <c r="H129" s="38"/>
      <c r="I129" s="38"/>
      <c r="J129" s="38"/>
    </row>
    <row r="130" spans="1:10" hidden="1" x14ac:dyDescent="0.25">
      <c r="A130" s="46"/>
      <c r="B130" s="15" t="s">
        <v>17</v>
      </c>
      <c r="C130" s="38"/>
      <c r="D130" s="38"/>
      <c r="E130" s="38"/>
      <c r="F130" s="38"/>
      <c r="G130" s="38"/>
      <c r="H130" s="38"/>
      <c r="I130" s="38"/>
      <c r="J130" s="38"/>
    </row>
    <row r="131" spans="1:10" hidden="1" x14ac:dyDescent="0.25">
      <c r="A131" s="46"/>
      <c r="B131" s="15" t="s">
        <v>18</v>
      </c>
      <c r="C131" s="38"/>
      <c r="D131" s="38"/>
      <c r="E131" s="38"/>
      <c r="F131" s="38"/>
      <c r="G131" s="38"/>
      <c r="H131" s="38"/>
      <c r="I131" s="38"/>
      <c r="J131" s="38"/>
    </row>
    <row r="132" spans="1:10" hidden="1" x14ac:dyDescent="0.25">
      <c r="A132" s="46"/>
      <c r="B132" s="15" t="s">
        <v>19</v>
      </c>
      <c r="C132" s="38"/>
      <c r="D132" s="38"/>
      <c r="E132" s="38"/>
      <c r="F132" s="38"/>
      <c r="G132" s="38"/>
      <c r="H132" s="38"/>
      <c r="I132" s="38"/>
      <c r="J132" s="38"/>
    </row>
    <row r="133" spans="1:10" hidden="1" x14ac:dyDescent="0.25">
      <c r="A133" s="46"/>
      <c r="B133" s="15" t="s">
        <v>21</v>
      </c>
      <c r="C133" s="38"/>
      <c r="D133" s="38"/>
      <c r="E133" s="38"/>
      <c r="F133" s="38"/>
      <c r="G133" s="38"/>
      <c r="H133" s="38"/>
      <c r="I133" s="38"/>
      <c r="J133" s="38"/>
    </row>
    <row r="134" spans="1:10" hidden="1" x14ac:dyDescent="0.25">
      <c r="A134" s="46"/>
      <c r="B134" s="15" t="s">
        <v>22</v>
      </c>
      <c r="C134" s="38"/>
      <c r="D134" s="38"/>
      <c r="E134" s="38"/>
      <c r="F134" s="38"/>
      <c r="G134" s="38"/>
      <c r="H134" s="38"/>
      <c r="I134" s="38"/>
      <c r="J134" s="38"/>
    </row>
    <row r="135" spans="1:10" hidden="1" x14ac:dyDescent="0.25">
      <c r="A135" s="46"/>
      <c r="B135" s="15" t="s">
        <v>23</v>
      </c>
      <c r="C135" s="38"/>
      <c r="D135" s="38"/>
      <c r="E135" s="38"/>
      <c r="F135" s="38"/>
      <c r="G135" s="38"/>
      <c r="H135" s="38"/>
      <c r="I135" s="38"/>
      <c r="J135" s="38"/>
    </row>
    <row r="136" spans="1:10" ht="16.5" hidden="1" thickBot="1" x14ac:dyDescent="0.35">
      <c r="A136" s="46"/>
      <c r="B136" s="17" t="s">
        <v>24</v>
      </c>
      <c r="C136" s="47">
        <f t="shared" ref="C136:J136" si="7">SUM(C129:C135)</f>
        <v>0</v>
      </c>
      <c r="D136" s="47">
        <f t="shared" si="7"/>
        <v>0</v>
      </c>
      <c r="E136" s="47">
        <f t="shared" si="7"/>
        <v>0</v>
      </c>
      <c r="F136" s="47">
        <f t="shared" si="7"/>
        <v>0</v>
      </c>
      <c r="G136" s="47">
        <f t="shared" si="7"/>
        <v>0</v>
      </c>
      <c r="H136" s="47">
        <f t="shared" si="7"/>
        <v>0</v>
      </c>
      <c r="I136" s="47">
        <f t="shared" si="7"/>
        <v>0</v>
      </c>
      <c r="J136" s="47">
        <f t="shared" si="7"/>
        <v>0</v>
      </c>
    </row>
    <row r="137" spans="1:10" ht="15.75" hidden="1" x14ac:dyDescent="0.3">
      <c r="A137" s="46"/>
      <c r="B137" s="19" t="s">
        <v>25</v>
      </c>
      <c r="C137" s="48"/>
      <c r="D137" s="48"/>
      <c r="E137" s="48"/>
      <c r="F137" s="48"/>
      <c r="G137" s="48"/>
      <c r="H137" s="48"/>
      <c r="I137" s="48"/>
      <c r="J137" s="48"/>
    </row>
    <row r="138" spans="1:10" hidden="1" x14ac:dyDescent="0.25">
      <c r="A138" s="46"/>
      <c r="B138" s="15" t="s">
        <v>26</v>
      </c>
      <c r="C138" s="38"/>
      <c r="D138" s="38"/>
      <c r="E138" s="38"/>
      <c r="F138" s="38"/>
      <c r="G138" s="38"/>
      <c r="H138" s="38"/>
      <c r="I138" s="38"/>
      <c r="J138" s="38"/>
    </row>
    <row r="139" spans="1:10" hidden="1" x14ac:dyDescent="0.25">
      <c r="A139" s="46"/>
      <c r="B139" s="15" t="s">
        <v>83</v>
      </c>
      <c r="C139" s="38"/>
      <c r="D139" s="38"/>
      <c r="E139" s="38"/>
      <c r="F139" s="38"/>
      <c r="G139" s="38"/>
      <c r="H139" s="38"/>
      <c r="I139" s="38"/>
      <c r="J139" s="38"/>
    </row>
    <row r="140" spans="1:10" hidden="1" x14ac:dyDescent="0.25">
      <c r="A140" s="46"/>
      <c r="B140" s="15" t="s">
        <v>56</v>
      </c>
      <c r="C140" s="38"/>
      <c r="D140" s="38"/>
      <c r="E140" s="38"/>
      <c r="F140" s="38"/>
      <c r="G140" s="38"/>
      <c r="H140" s="38"/>
      <c r="I140" s="38"/>
      <c r="J140" s="38"/>
    </row>
    <row r="141" spans="1:10" hidden="1" x14ac:dyDescent="0.25">
      <c r="A141" s="46"/>
      <c r="B141" s="15" t="s">
        <v>28</v>
      </c>
      <c r="C141" s="38"/>
      <c r="D141" s="38"/>
      <c r="E141" s="38"/>
      <c r="F141" s="38"/>
      <c r="G141" s="38"/>
      <c r="H141" s="38"/>
      <c r="I141" s="38"/>
      <c r="J141" s="38"/>
    </row>
    <row r="142" spans="1:10" hidden="1" x14ac:dyDescent="0.25">
      <c r="A142" s="46"/>
      <c r="B142" s="15" t="s">
        <v>29</v>
      </c>
      <c r="C142" s="38"/>
      <c r="D142" s="38"/>
      <c r="E142" s="38"/>
      <c r="F142" s="38"/>
      <c r="G142" s="38"/>
      <c r="H142" s="38"/>
      <c r="I142" s="38"/>
      <c r="J142" s="38"/>
    </row>
    <row r="143" spans="1:10" hidden="1" x14ac:dyDescent="0.25">
      <c r="A143" s="46"/>
      <c r="B143" s="15" t="s">
        <v>30</v>
      </c>
      <c r="C143" s="38"/>
      <c r="D143" s="38"/>
      <c r="E143" s="38"/>
      <c r="F143" s="38"/>
      <c r="G143" s="38"/>
      <c r="H143" s="38"/>
      <c r="I143" s="38"/>
      <c r="J143" s="38"/>
    </row>
    <row r="144" spans="1:10" hidden="1" x14ac:dyDescent="0.25">
      <c r="A144" s="46"/>
      <c r="B144" s="15" t="s">
        <v>31</v>
      </c>
      <c r="C144" s="38"/>
      <c r="D144" s="38"/>
      <c r="E144" s="38"/>
      <c r="F144" s="38"/>
      <c r="G144" s="38"/>
      <c r="H144" s="38"/>
      <c r="I144" s="38"/>
      <c r="J144" s="38"/>
    </row>
    <row r="145" spans="1:10" hidden="1" x14ac:dyDescent="0.25">
      <c r="A145" s="46"/>
      <c r="B145" s="15" t="s">
        <v>32</v>
      </c>
      <c r="C145" s="38"/>
      <c r="D145" s="38"/>
      <c r="E145" s="38"/>
      <c r="F145" s="38"/>
      <c r="G145" s="38"/>
      <c r="H145" s="38"/>
      <c r="I145" s="38"/>
      <c r="J145" s="38"/>
    </row>
    <row r="146" spans="1:10" hidden="1" x14ac:dyDescent="0.25">
      <c r="A146" s="46"/>
      <c r="B146" s="15" t="s">
        <v>34</v>
      </c>
      <c r="C146" s="38"/>
      <c r="D146" s="38"/>
      <c r="E146" s="38"/>
      <c r="F146" s="38"/>
      <c r="G146" s="38"/>
      <c r="H146" s="38"/>
      <c r="I146" s="38"/>
      <c r="J146" s="38"/>
    </row>
    <row r="147" spans="1:10" hidden="1" x14ac:dyDescent="0.25">
      <c r="A147" s="46"/>
      <c r="B147" s="15" t="s">
        <v>35</v>
      </c>
      <c r="C147" s="38"/>
      <c r="D147" s="38"/>
      <c r="E147" s="38"/>
      <c r="F147" s="38"/>
      <c r="G147" s="38"/>
      <c r="H147" s="38"/>
      <c r="I147" s="38"/>
      <c r="J147" s="38"/>
    </row>
    <row r="148" spans="1:10" hidden="1" x14ac:dyDescent="0.25">
      <c r="A148" s="46"/>
      <c r="B148" s="15" t="s">
        <v>36</v>
      </c>
      <c r="C148" s="38"/>
      <c r="D148" s="38"/>
      <c r="E148" s="38"/>
      <c r="F148" s="38"/>
      <c r="G148" s="38"/>
      <c r="H148" s="38"/>
      <c r="I148" s="38"/>
      <c r="J148" s="38"/>
    </row>
    <row r="149" spans="1:10" hidden="1" x14ac:dyDescent="0.25">
      <c r="A149" s="46"/>
      <c r="B149" s="15" t="s">
        <v>37</v>
      </c>
      <c r="C149" s="38"/>
      <c r="D149" s="38"/>
      <c r="E149" s="38"/>
      <c r="F149" s="38"/>
      <c r="G149" s="38"/>
      <c r="H149" s="38"/>
      <c r="I149" s="38"/>
      <c r="J149" s="38"/>
    </row>
    <row r="150" spans="1:10" hidden="1" x14ac:dyDescent="0.25">
      <c r="A150" s="46"/>
      <c r="B150" s="15" t="s">
        <v>38</v>
      </c>
      <c r="C150" s="38"/>
      <c r="D150" s="38"/>
      <c r="E150" s="38"/>
      <c r="F150" s="38"/>
      <c r="G150" s="38"/>
      <c r="H150" s="38"/>
      <c r="I150" s="38"/>
      <c r="J150" s="38"/>
    </row>
    <row r="151" spans="1:10" hidden="1" x14ac:dyDescent="0.25">
      <c r="A151" s="46"/>
      <c r="B151" s="15" t="s">
        <v>39</v>
      </c>
      <c r="C151" s="38"/>
      <c r="D151" s="38"/>
      <c r="E151" s="38"/>
      <c r="F151" s="38"/>
      <c r="G151" s="38"/>
      <c r="H151" s="38"/>
      <c r="I151" s="38"/>
      <c r="J151" s="38"/>
    </row>
    <row r="152" spans="1:10" ht="16.5" hidden="1" thickBot="1" x14ac:dyDescent="0.35">
      <c r="A152" s="46"/>
      <c r="B152" s="21" t="s">
        <v>40</v>
      </c>
      <c r="C152" s="47">
        <f t="shared" ref="C152:J152" si="8">SUM(C138:C151)</f>
        <v>0</v>
      </c>
      <c r="D152" s="47">
        <f t="shared" si="8"/>
        <v>0</v>
      </c>
      <c r="E152" s="47">
        <f t="shared" si="8"/>
        <v>0</v>
      </c>
      <c r="F152" s="47">
        <f t="shared" si="8"/>
        <v>0</v>
      </c>
      <c r="G152" s="47">
        <f t="shared" si="8"/>
        <v>0</v>
      </c>
      <c r="H152" s="47">
        <f t="shared" si="8"/>
        <v>0</v>
      </c>
      <c r="I152" s="47">
        <f t="shared" si="8"/>
        <v>0</v>
      </c>
      <c r="J152" s="47">
        <f t="shared" si="8"/>
        <v>0</v>
      </c>
    </row>
    <row r="153" spans="1:10" hidden="1" x14ac:dyDescent="0.25">
      <c r="D153" s="44"/>
      <c r="J153" s="64"/>
    </row>
    <row r="154" spans="1:10" hidden="1" x14ac:dyDescent="0.25">
      <c r="J154" s="40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62" t="s">
        <v>173</v>
      </c>
      <c r="D177" s="362"/>
      <c r="E177" s="362"/>
      <c r="F177" s="362"/>
    </row>
    <row r="178" spans="3:7" ht="15.75" thickBot="1" x14ac:dyDescent="0.3">
      <c r="C178" s="381" t="s">
        <v>193</v>
      </c>
      <c r="D178" s="381"/>
      <c r="E178" s="381"/>
      <c r="F178" s="381"/>
    </row>
    <row r="179" spans="3:7" ht="16.5" thickBot="1" x14ac:dyDescent="0.35">
      <c r="C179" s="65" t="s">
        <v>5</v>
      </c>
      <c r="D179" s="174" t="s">
        <v>6</v>
      </c>
      <c r="E179" s="382" t="s">
        <v>57</v>
      </c>
      <c r="F179" s="383"/>
    </row>
    <row r="180" spans="3:7" ht="15.75" x14ac:dyDescent="0.3">
      <c r="C180" s="242"/>
      <c r="D180" s="243"/>
      <c r="E180" s="6" t="s">
        <v>12</v>
      </c>
      <c r="F180" s="244" t="s">
        <v>84</v>
      </c>
    </row>
    <row r="181" spans="3:7" ht="15.75" x14ac:dyDescent="0.3">
      <c r="C181" s="245"/>
      <c r="D181" s="5" t="s">
        <v>14</v>
      </c>
      <c r="E181" s="8">
        <f>+'OCTUBRE CTE-5'!C177</f>
        <v>24148113.359999999</v>
      </c>
      <c r="F181" s="246">
        <f>+'OCTUBRE CTE-5'!D177</f>
        <v>24071811.729999997</v>
      </c>
      <c r="G181" s="40"/>
    </row>
    <row r="182" spans="3:7" ht="15.75" x14ac:dyDescent="0.3">
      <c r="C182" s="247"/>
      <c r="D182" s="5"/>
      <c r="E182" s="42"/>
      <c r="F182" s="248"/>
      <c r="G182" s="40"/>
    </row>
    <row r="183" spans="3:7" ht="15.75" x14ac:dyDescent="0.3">
      <c r="C183" s="247"/>
      <c r="D183" s="5" t="s">
        <v>15</v>
      </c>
      <c r="E183" s="8"/>
      <c r="F183" s="246"/>
    </row>
    <row r="184" spans="3:7" x14ac:dyDescent="0.25">
      <c r="C184" s="249">
        <v>111</v>
      </c>
      <c r="D184" s="15" t="s">
        <v>16</v>
      </c>
      <c r="E184" s="38">
        <f>+'OCTUBRE CTE-5'!C180</f>
        <v>727552.63</v>
      </c>
      <c r="F184" s="250">
        <v>796898.2</v>
      </c>
      <c r="G184" s="40"/>
    </row>
    <row r="185" spans="3:7" x14ac:dyDescent="0.25">
      <c r="C185" s="249">
        <v>113</v>
      </c>
      <c r="D185" s="15" t="s">
        <v>17</v>
      </c>
      <c r="E185" s="38">
        <f>+'OCTUBRE CTE-5'!C181</f>
        <v>104178.95999999999</v>
      </c>
      <c r="F185" s="250">
        <v>101685.16</v>
      </c>
      <c r="G185" s="40"/>
    </row>
    <row r="186" spans="3:7" x14ac:dyDescent="0.25">
      <c r="C186" s="249">
        <v>122</v>
      </c>
      <c r="D186" s="15" t="s">
        <v>18</v>
      </c>
      <c r="E186" s="38">
        <f>+'OCTUBRE CTE-5'!C182</f>
        <v>48684.480000000003</v>
      </c>
      <c r="F186" s="250">
        <v>60739.99</v>
      </c>
      <c r="G186" s="40"/>
    </row>
    <row r="187" spans="3:7" x14ac:dyDescent="0.25">
      <c r="C187" s="249">
        <v>163</v>
      </c>
      <c r="D187" s="15" t="s">
        <v>19</v>
      </c>
      <c r="E187" s="38">
        <f>+'OCTUBRE CTE-5'!C183</f>
        <v>607393.6</v>
      </c>
      <c r="F187" s="250">
        <v>533199.07999999996</v>
      </c>
      <c r="G187" s="40"/>
    </row>
    <row r="188" spans="3:7" ht="27" x14ac:dyDescent="0.25">
      <c r="C188" s="249">
        <v>168</v>
      </c>
      <c r="D188" s="187" t="s">
        <v>165</v>
      </c>
      <c r="E188" s="38">
        <f>+'OCTUBRE CTE-5'!C184</f>
        <v>800</v>
      </c>
      <c r="F188" s="250">
        <v>0</v>
      </c>
      <c r="G188" s="40"/>
    </row>
    <row r="189" spans="3:7" x14ac:dyDescent="0.25">
      <c r="C189" s="249">
        <v>169</v>
      </c>
      <c r="D189" s="15" t="s">
        <v>166</v>
      </c>
      <c r="E189" s="38">
        <f>+'OCTUBRE CTE-5'!C185</f>
        <v>35266.68</v>
      </c>
      <c r="F189" s="250">
        <v>29300</v>
      </c>
      <c r="G189" s="40"/>
    </row>
    <row r="190" spans="3:7" x14ac:dyDescent="0.25">
      <c r="C190" s="249">
        <v>171</v>
      </c>
      <c r="D190" s="15" t="s">
        <v>167</v>
      </c>
      <c r="E190" s="38">
        <f>+'OCTUBRE CTE-5'!C186</f>
        <v>36383.32</v>
      </c>
      <c r="F190" s="250">
        <v>32590</v>
      </c>
      <c r="G190" s="40"/>
    </row>
    <row r="191" spans="3:7" x14ac:dyDescent="0.25">
      <c r="C191" s="249">
        <v>174</v>
      </c>
      <c r="D191" s="15" t="s">
        <v>20</v>
      </c>
      <c r="E191" s="38">
        <f>+'OCTUBRE CTE-5'!C187</f>
        <v>73563.320000000007</v>
      </c>
      <c r="F191" s="250">
        <v>74295</v>
      </c>
      <c r="G191" s="40"/>
    </row>
    <row r="192" spans="3:7" x14ac:dyDescent="0.25">
      <c r="C192" s="249">
        <v>182</v>
      </c>
      <c r="D192" s="15" t="s">
        <v>21</v>
      </c>
      <c r="E192" s="38">
        <f>+'OCTUBRE CTE-5'!C188</f>
        <v>2697957.3200000003</v>
      </c>
      <c r="F192" s="250">
        <v>2155129</v>
      </c>
      <c r="G192" s="40"/>
    </row>
    <row r="193" spans="3:8" x14ac:dyDescent="0.25">
      <c r="C193" s="249">
        <v>197</v>
      </c>
      <c r="D193" s="15" t="s">
        <v>22</v>
      </c>
      <c r="E193" s="38">
        <f>+'OCTUBRE CTE-5'!C189</f>
        <v>422600</v>
      </c>
      <c r="F193" s="250">
        <v>504000</v>
      </c>
      <c r="G193" s="40"/>
    </row>
    <row r="194" spans="3:8" x14ac:dyDescent="0.25">
      <c r="C194" s="249">
        <v>199</v>
      </c>
      <c r="D194" s="15" t="s">
        <v>23</v>
      </c>
      <c r="E194" s="38">
        <f>+'OCTUBRE CTE-5'!C190</f>
        <v>582954.30000000005</v>
      </c>
      <c r="F194" s="250">
        <v>518205.35</v>
      </c>
      <c r="G194" s="40"/>
    </row>
    <row r="195" spans="3:8" ht="16.5" thickBot="1" x14ac:dyDescent="0.35">
      <c r="C195" s="251"/>
      <c r="D195" s="17" t="s">
        <v>24</v>
      </c>
      <c r="E195" s="47">
        <f>SUM(E184:E194)</f>
        <v>5337334.6100000003</v>
      </c>
      <c r="F195" s="252">
        <f>SUM(F184:F194)</f>
        <v>4806041.7799999993</v>
      </c>
    </row>
    <row r="196" spans="3:8" ht="15.75" x14ac:dyDescent="0.3">
      <c r="C196" s="253"/>
      <c r="D196" s="254" t="s">
        <v>25</v>
      </c>
      <c r="E196" s="255"/>
      <c r="F196" s="256"/>
    </row>
    <row r="197" spans="3:8" x14ac:dyDescent="0.25">
      <c r="C197" s="249">
        <v>211</v>
      </c>
      <c r="D197" s="15" t="s">
        <v>26</v>
      </c>
      <c r="E197" s="38">
        <f>+'OCTUBRE CTE-5'!C193</f>
        <v>533421.07999999996</v>
      </c>
      <c r="F197" s="250">
        <v>437112.75</v>
      </c>
      <c r="G197" s="40"/>
      <c r="H197" s="41"/>
    </row>
    <row r="198" spans="3:8" x14ac:dyDescent="0.25">
      <c r="C198" s="249">
        <v>232</v>
      </c>
      <c r="D198" s="15" t="s">
        <v>27</v>
      </c>
      <c r="E198" s="38">
        <f>+'OCTUBRE CTE-5'!C194</f>
        <v>125000</v>
      </c>
      <c r="F198" s="250">
        <v>61835</v>
      </c>
      <c r="G198" s="40"/>
    </row>
    <row r="199" spans="3:8" x14ac:dyDescent="0.25">
      <c r="C199" s="249">
        <v>261</v>
      </c>
      <c r="D199" s="15" t="s">
        <v>28</v>
      </c>
      <c r="E199" s="38">
        <f>+'OCTUBRE CTE-5'!C195</f>
        <v>828880.21</v>
      </c>
      <c r="F199" s="250">
        <v>556840.35</v>
      </c>
      <c r="G199" s="40"/>
    </row>
    <row r="200" spans="3:8" x14ac:dyDescent="0.25">
      <c r="C200" s="249">
        <v>262</v>
      </c>
      <c r="D200" s="15" t="s">
        <v>29</v>
      </c>
      <c r="E200" s="38">
        <f>+'OCTUBRE CTE-5'!C196</f>
        <v>6666.6799999999994</v>
      </c>
      <c r="F200" s="250">
        <v>7708.85</v>
      </c>
      <c r="G200" s="40"/>
    </row>
    <row r="201" spans="3:8" x14ac:dyDescent="0.25">
      <c r="C201" s="249">
        <v>266</v>
      </c>
      <c r="D201" s="15" t="s">
        <v>30</v>
      </c>
      <c r="E201" s="38">
        <f>+'OCTUBRE CTE-5'!C197</f>
        <v>3483726.97</v>
      </c>
      <c r="F201" s="250">
        <v>2912634.11</v>
      </c>
      <c r="G201" s="40"/>
    </row>
    <row r="202" spans="3:8" x14ac:dyDescent="0.25">
      <c r="C202" s="249">
        <v>267</v>
      </c>
      <c r="D202" s="15" t="s">
        <v>31</v>
      </c>
      <c r="E202" s="38">
        <f>+'OCTUBRE CTE-5'!C198</f>
        <v>7500</v>
      </c>
      <c r="F202" s="250">
        <v>6692.5</v>
      </c>
      <c r="G202" s="40"/>
    </row>
    <row r="203" spans="3:8" x14ac:dyDescent="0.25">
      <c r="C203" s="249">
        <v>268</v>
      </c>
      <c r="D203" s="15" t="s">
        <v>32</v>
      </c>
      <c r="E203" s="38">
        <f>+'OCTUBRE CTE-5'!C199</f>
        <v>118112.92000000001</v>
      </c>
      <c r="F203" s="250">
        <v>126652.98</v>
      </c>
      <c r="G203" s="40"/>
    </row>
    <row r="204" spans="3:8" x14ac:dyDescent="0.25">
      <c r="C204" s="249">
        <v>269</v>
      </c>
      <c r="D204" s="15" t="s">
        <v>33</v>
      </c>
      <c r="E204" s="38">
        <f>+'OCTUBRE CTE-5'!C200</f>
        <v>8333.32</v>
      </c>
      <c r="F204" s="250">
        <v>0</v>
      </c>
      <c r="G204" s="40"/>
    </row>
    <row r="205" spans="3:8" x14ac:dyDescent="0.25">
      <c r="C205" s="249">
        <v>289</v>
      </c>
      <c r="D205" s="15" t="s">
        <v>34</v>
      </c>
      <c r="E205" s="38">
        <f>+'OCTUBRE CTE-5'!C201</f>
        <v>5748.78</v>
      </c>
      <c r="F205" s="250">
        <v>6592.5</v>
      </c>
      <c r="G205" s="40"/>
    </row>
    <row r="206" spans="3:8" x14ac:dyDescent="0.25">
      <c r="C206" s="249">
        <v>292</v>
      </c>
      <c r="D206" s="15" t="s">
        <v>35</v>
      </c>
      <c r="E206" s="38">
        <f>+'OCTUBRE CTE-5'!C202</f>
        <v>70149.279999999999</v>
      </c>
      <c r="F206" s="250">
        <v>83470.69</v>
      </c>
      <c r="G206" s="40"/>
    </row>
    <row r="207" spans="3:8" x14ac:dyDescent="0.25">
      <c r="C207" s="249">
        <v>295</v>
      </c>
      <c r="D207" s="15" t="s">
        <v>36</v>
      </c>
      <c r="E207" s="38">
        <f>+'OCTUBRE CTE-5'!C203</f>
        <v>16079513.100000001</v>
      </c>
      <c r="F207" s="250">
        <v>17455176.25</v>
      </c>
      <c r="G207" s="40"/>
    </row>
    <row r="208" spans="3:8" x14ac:dyDescent="0.25">
      <c r="C208" s="249">
        <v>297</v>
      </c>
      <c r="D208" s="15" t="s">
        <v>37</v>
      </c>
      <c r="E208" s="38">
        <f>+'OCTUBRE CTE-5'!C204</f>
        <v>15910.68</v>
      </c>
      <c r="F208" s="250">
        <v>19068.55</v>
      </c>
      <c r="G208" s="40"/>
    </row>
    <row r="209" spans="2:8" x14ac:dyDescent="0.25">
      <c r="C209" s="249">
        <v>298</v>
      </c>
      <c r="D209" s="15" t="s">
        <v>38</v>
      </c>
      <c r="E209" s="38">
        <f>+'OCTUBRE CTE-5'!C205</f>
        <v>337581.52</v>
      </c>
      <c r="F209" s="250">
        <v>405092.5</v>
      </c>
      <c r="G209" s="40"/>
      <c r="H209" s="40"/>
    </row>
    <row r="210" spans="2:8" x14ac:dyDescent="0.25">
      <c r="C210" s="249">
        <v>299</v>
      </c>
      <c r="D210" s="15" t="s">
        <v>39</v>
      </c>
      <c r="E210" s="38">
        <f>+'OCTUBRE CTE-5'!C206</f>
        <v>190418.32</v>
      </c>
      <c r="F210" s="250">
        <v>200299.71</v>
      </c>
      <c r="G210" s="40"/>
    </row>
    <row r="211" spans="2:8" ht="16.5" thickBot="1" x14ac:dyDescent="0.35">
      <c r="C211" s="257"/>
      <c r="D211" s="21" t="s">
        <v>40</v>
      </c>
      <c r="E211" s="47">
        <f>SUM(E197:E210)</f>
        <v>21810962.860000003</v>
      </c>
      <c r="F211" s="252">
        <f>SUM(F197:F210)</f>
        <v>22279176.740000002</v>
      </c>
    </row>
    <row r="212" spans="2:8" ht="16.5" thickBot="1" x14ac:dyDescent="0.35">
      <c r="C212" s="258"/>
      <c r="D212" s="259" t="s">
        <v>58</v>
      </c>
      <c r="E212" s="260">
        <f>+E211+E195</f>
        <v>27148297.470000003</v>
      </c>
      <c r="F212" s="261">
        <f>+F211+F195</f>
        <v>27085218.520000003</v>
      </c>
      <c r="G212" s="40"/>
    </row>
    <row r="213" spans="2:8" ht="16.5" thickBot="1" x14ac:dyDescent="0.35">
      <c r="C213" s="262"/>
      <c r="D213" s="72" t="s">
        <v>41</v>
      </c>
      <c r="E213" s="73"/>
      <c r="F213" s="74"/>
    </row>
    <row r="214" spans="2:8" ht="15.75" hidden="1" thickBot="1" x14ac:dyDescent="0.3">
      <c r="C214" s="258"/>
      <c r="D214" s="263" t="s">
        <v>49</v>
      </c>
      <c r="E214" s="264" t="e">
        <f>+#REF!</f>
        <v>#REF!</v>
      </c>
      <c r="F214" s="265"/>
    </row>
    <row r="215" spans="2:8" x14ac:dyDescent="0.25">
      <c r="C215" s="253">
        <v>323</v>
      </c>
      <c r="D215" s="266" t="s">
        <v>42</v>
      </c>
      <c r="E215" s="255">
        <f>+'OCTUBRE CTE-5'!C211</f>
        <v>8660000</v>
      </c>
      <c r="F215" s="267">
        <v>1090359</v>
      </c>
      <c r="G215" s="40"/>
    </row>
    <row r="216" spans="2:8" hidden="1" x14ac:dyDescent="0.25">
      <c r="C216" s="268"/>
      <c r="D216" s="24" t="s">
        <v>50</v>
      </c>
      <c r="E216" s="38" t="e">
        <f>+#REF!</f>
        <v>#REF!</v>
      </c>
      <c r="F216" s="269"/>
      <c r="G216" s="40"/>
    </row>
    <row r="217" spans="2:8" hidden="1" x14ac:dyDescent="0.25">
      <c r="C217" s="268"/>
      <c r="D217" s="24" t="s">
        <v>43</v>
      </c>
      <c r="E217" s="38" t="e">
        <f>+#REF!</f>
        <v>#REF!</v>
      </c>
      <c r="F217" s="269"/>
      <c r="G217" s="148"/>
    </row>
    <row r="218" spans="2:8" ht="15.75" x14ac:dyDescent="0.3">
      <c r="C218" s="268"/>
      <c r="D218" s="25" t="s">
        <v>44</v>
      </c>
      <c r="E218" s="8">
        <f>+E215</f>
        <v>8660000</v>
      </c>
      <c r="F218" s="246">
        <f>SUM(F214:F217)</f>
        <v>1090359</v>
      </c>
    </row>
    <row r="219" spans="2:8" ht="16.5" thickBot="1" x14ac:dyDescent="0.35">
      <c r="C219" s="270"/>
      <c r="D219" s="271" t="s">
        <v>60</v>
      </c>
      <c r="E219" s="272">
        <f>+E218+E212+E181</f>
        <v>59956410.829999998</v>
      </c>
      <c r="F219" s="273">
        <f>+F212+F181+F218</f>
        <v>52247389.25</v>
      </c>
      <c r="G219" s="40"/>
    </row>
    <row r="220" spans="2:8" ht="15.75" x14ac:dyDescent="0.3">
      <c r="B220" s="39"/>
      <c r="C220" s="40"/>
      <c r="D220" s="172"/>
      <c r="F220" s="76"/>
      <c r="G220" s="39"/>
    </row>
    <row r="221" spans="2:8" ht="15.75" x14ac:dyDescent="0.3">
      <c r="B221" s="39"/>
      <c r="C221" s="40"/>
      <c r="D221" s="172"/>
      <c r="F221" s="76"/>
    </row>
    <row r="239" spans="2:10" x14ac:dyDescent="0.25">
      <c r="B239" s="58" t="s">
        <v>61</v>
      </c>
      <c r="D239" s="239" t="s">
        <v>89</v>
      </c>
      <c r="E239" s="239"/>
      <c r="F239" s="239"/>
      <c r="G239" s="39" t="s">
        <v>85</v>
      </c>
      <c r="H239" t="s">
        <v>90</v>
      </c>
    </row>
    <row r="240" spans="2:10" x14ac:dyDescent="0.25">
      <c r="D240" s="354" t="s">
        <v>91</v>
      </c>
      <c r="E240" s="354"/>
      <c r="F240" s="354"/>
      <c r="G240" s="39"/>
      <c r="H240" s="39" t="s">
        <v>68</v>
      </c>
      <c r="J240" s="39"/>
    </row>
    <row r="241" spans="2:10" x14ac:dyDescent="0.25">
      <c r="D241" s="354" t="s">
        <v>92</v>
      </c>
      <c r="E241" s="354"/>
      <c r="F241" s="354"/>
      <c r="G241" s="39"/>
      <c r="H241" s="39" t="s">
        <v>163</v>
      </c>
      <c r="J241" s="39"/>
    </row>
    <row r="242" spans="2:10" ht="9" customHeight="1" x14ac:dyDescent="0.25">
      <c r="D242" s="59"/>
      <c r="E242" s="59"/>
      <c r="H242" s="39"/>
      <c r="I242" s="39"/>
      <c r="J242" s="39"/>
    </row>
    <row r="243" spans="2:10" x14ac:dyDescent="0.25">
      <c r="B243" s="58" t="s">
        <v>66</v>
      </c>
      <c r="D243" s="39" t="s">
        <v>192</v>
      </c>
      <c r="H243" s="60"/>
      <c r="I243" s="60"/>
      <c r="J243" s="60"/>
    </row>
    <row r="245" spans="2:10" x14ac:dyDescent="0.25">
      <c r="D245" s="39"/>
    </row>
  </sheetData>
  <mergeCells count="28">
    <mergeCell ref="D241:F241"/>
    <mergeCell ref="A123:J123"/>
    <mergeCell ref="C124:D124"/>
    <mergeCell ref="E124:F124"/>
    <mergeCell ref="G124:H124"/>
    <mergeCell ref="I124:J124"/>
    <mergeCell ref="C177:F177"/>
    <mergeCell ref="A60:B60"/>
    <mergeCell ref="A73:J73"/>
    <mergeCell ref="C178:F178"/>
    <mergeCell ref="E179:F179"/>
    <mergeCell ref="D240:F240"/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  <mergeCell ref="A46:J46"/>
    <mergeCell ref="C47:D47"/>
    <mergeCell ref="E47:F47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I245"/>
  <sheetViews>
    <sheetView workbookViewId="0">
      <selection activeCell="C198" sqref="C198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customWidth="1"/>
    <col min="5" max="5" width="13.42578125" customWidth="1"/>
    <col min="6" max="6" width="16.7109375" bestFit="1" customWidth="1"/>
    <col min="7" max="9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customWidth="1"/>
    <col min="261" max="261" width="13.42578125" customWidth="1"/>
    <col min="262" max="262" width="16.7109375" bestFit="1" customWidth="1"/>
    <col min="263" max="265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customWidth="1"/>
    <col min="517" max="517" width="13.42578125" customWidth="1"/>
    <col min="518" max="518" width="16.7109375" bestFit="1" customWidth="1"/>
    <col min="519" max="521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customWidth="1"/>
    <col min="773" max="773" width="13.42578125" customWidth="1"/>
    <col min="774" max="774" width="16.7109375" bestFit="1" customWidth="1"/>
    <col min="775" max="777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customWidth="1"/>
    <col min="1029" max="1029" width="13.42578125" customWidth="1"/>
    <col min="1030" max="1030" width="16.7109375" bestFit="1" customWidth="1"/>
    <col min="1031" max="1033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customWidth="1"/>
    <col min="1285" max="1285" width="13.42578125" customWidth="1"/>
    <col min="1286" max="1286" width="16.7109375" bestFit="1" customWidth="1"/>
    <col min="1287" max="1289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customWidth="1"/>
    <col min="1541" max="1541" width="13.42578125" customWidth="1"/>
    <col min="1542" max="1542" width="16.7109375" bestFit="1" customWidth="1"/>
    <col min="1543" max="1545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customWidth="1"/>
    <col min="1797" max="1797" width="13.42578125" customWidth="1"/>
    <col min="1798" max="1798" width="16.7109375" bestFit="1" customWidth="1"/>
    <col min="1799" max="1801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customWidth="1"/>
    <col min="2053" max="2053" width="13.42578125" customWidth="1"/>
    <col min="2054" max="2054" width="16.7109375" bestFit="1" customWidth="1"/>
    <col min="2055" max="2057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customWidth="1"/>
    <col min="2309" max="2309" width="13.42578125" customWidth="1"/>
    <col min="2310" max="2310" width="16.7109375" bestFit="1" customWidth="1"/>
    <col min="2311" max="2313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customWidth="1"/>
    <col min="2565" max="2565" width="13.42578125" customWidth="1"/>
    <col min="2566" max="2566" width="16.7109375" bestFit="1" customWidth="1"/>
    <col min="2567" max="2569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customWidth="1"/>
    <col min="2821" max="2821" width="13.42578125" customWidth="1"/>
    <col min="2822" max="2822" width="16.7109375" bestFit="1" customWidth="1"/>
    <col min="2823" max="2825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customWidth="1"/>
    <col min="3077" max="3077" width="13.42578125" customWidth="1"/>
    <col min="3078" max="3078" width="16.7109375" bestFit="1" customWidth="1"/>
    <col min="3079" max="3081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customWidth="1"/>
    <col min="3333" max="3333" width="13.42578125" customWidth="1"/>
    <col min="3334" max="3334" width="16.7109375" bestFit="1" customWidth="1"/>
    <col min="3335" max="3337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customWidth="1"/>
    <col min="3589" max="3589" width="13.42578125" customWidth="1"/>
    <col min="3590" max="3590" width="16.7109375" bestFit="1" customWidth="1"/>
    <col min="3591" max="3593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customWidth="1"/>
    <col min="3845" max="3845" width="13.42578125" customWidth="1"/>
    <col min="3846" max="3846" width="16.7109375" bestFit="1" customWidth="1"/>
    <col min="3847" max="3849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customWidth="1"/>
    <col min="4101" max="4101" width="13.42578125" customWidth="1"/>
    <col min="4102" max="4102" width="16.7109375" bestFit="1" customWidth="1"/>
    <col min="4103" max="4105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customWidth="1"/>
    <col min="4357" max="4357" width="13.42578125" customWidth="1"/>
    <col min="4358" max="4358" width="16.7109375" bestFit="1" customWidth="1"/>
    <col min="4359" max="4361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customWidth="1"/>
    <col min="4613" max="4613" width="13.42578125" customWidth="1"/>
    <col min="4614" max="4614" width="16.7109375" bestFit="1" customWidth="1"/>
    <col min="4615" max="4617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customWidth="1"/>
    <col min="4869" max="4869" width="13.42578125" customWidth="1"/>
    <col min="4870" max="4870" width="16.7109375" bestFit="1" customWidth="1"/>
    <col min="4871" max="4873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customWidth="1"/>
    <col min="5125" max="5125" width="13.42578125" customWidth="1"/>
    <col min="5126" max="5126" width="16.7109375" bestFit="1" customWidth="1"/>
    <col min="5127" max="5129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customWidth="1"/>
    <col min="5381" max="5381" width="13.42578125" customWidth="1"/>
    <col min="5382" max="5382" width="16.7109375" bestFit="1" customWidth="1"/>
    <col min="5383" max="5385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customWidth="1"/>
    <col min="5637" max="5637" width="13.42578125" customWidth="1"/>
    <col min="5638" max="5638" width="16.7109375" bestFit="1" customWidth="1"/>
    <col min="5639" max="5641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customWidth="1"/>
    <col min="5893" max="5893" width="13.42578125" customWidth="1"/>
    <col min="5894" max="5894" width="16.7109375" bestFit="1" customWidth="1"/>
    <col min="5895" max="5897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customWidth="1"/>
    <col min="6149" max="6149" width="13.42578125" customWidth="1"/>
    <col min="6150" max="6150" width="16.7109375" bestFit="1" customWidth="1"/>
    <col min="6151" max="6153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customWidth="1"/>
    <col min="6405" max="6405" width="13.42578125" customWidth="1"/>
    <col min="6406" max="6406" width="16.7109375" bestFit="1" customWidth="1"/>
    <col min="6407" max="6409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customWidth="1"/>
    <col min="6661" max="6661" width="13.42578125" customWidth="1"/>
    <col min="6662" max="6662" width="16.7109375" bestFit="1" customWidth="1"/>
    <col min="6663" max="6665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customWidth="1"/>
    <col min="6917" max="6917" width="13.42578125" customWidth="1"/>
    <col min="6918" max="6918" width="16.7109375" bestFit="1" customWidth="1"/>
    <col min="6919" max="6921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customWidth="1"/>
    <col min="7173" max="7173" width="13.42578125" customWidth="1"/>
    <col min="7174" max="7174" width="16.7109375" bestFit="1" customWidth="1"/>
    <col min="7175" max="7177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customWidth="1"/>
    <col min="7429" max="7429" width="13.42578125" customWidth="1"/>
    <col min="7430" max="7430" width="16.7109375" bestFit="1" customWidth="1"/>
    <col min="7431" max="7433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customWidth="1"/>
    <col min="7685" max="7685" width="13.42578125" customWidth="1"/>
    <col min="7686" max="7686" width="16.7109375" bestFit="1" customWidth="1"/>
    <col min="7687" max="7689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customWidth="1"/>
    <col min="7941" max="7941" width="13.42578125" customWidth="1"/>
    <col min="7942" max="7942" width="16.7109375" bestFit="1" customWidth="1"/>
    <col min="7943" max="7945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customWidth="1"/>
    <col min="8197" max="8197" width="13.42578125" customWidth="1"/>
    <col min="8198" max="8198" width="16.7109375" bestFit="1" customWidth="1"/>
    <col min="8199" max="8201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customWidth="1"/>
    <col min="8453" max="8453" width="13.42578125" customWidth="1"/>
    <col min="8454" max="8454" width="16.7109375" bestFit="1" customWidth="1"/>
    <col min="8455" max="8457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customWidth="1"/>
    <col min="8709" max="8709" width="13.42578125" customWidth="1"/>
    <col min="8710" max="8710" width="16.7109375" bestFit="1" customWidth="1"/>
    <col min="8711" max="8713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customWidth="1"/>
    <col min="8965" max="8965" width="13.42578125" customWidth="1"/>
    <col min="8966" max="8966" width="16.7109375" bestFit="1" customWidth="1"/>
    <col min="8967" max="8969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customWidth="1"/>
    <col min="9221" max="9221" width="13.42578125" customWidth="1"/>
    <col min="9222" max="9222" width="16.7109375" bestFit="1" customWidth="1"/>
    <col min="9223" max="9225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customWidth="1"/>
    <col min="9477" max="9477" width="13.42578125" customWidth="1"/>
    <col min="9478" max="9478" width="16.7109375" bestFit="1" customWidth="1"/>
    <col min="9479" max="9481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customWidth="1"/>
    <col min="9733" max="9733" width="13.42578125" customWidth="1"/>
    <col min="9734" max="9734" width="16.7109375" bestFit="1" customWidth="1"/>
    <col min="9735" max="9737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customWidth="1"/>
    <col min="9989" max="9989" width="13.42578125" customWidth="1"/>
    <col min="9990" max="9990" width="16.7109375" bestFit="1" customWidth="1"/>
    <col min="9991" max="9993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customWidth="1"/>
    <col min="10245" max="10245" width="13.42578125" customWidth="1"/>
    <col min="10246" max="10246" width="16.7109375" bestFit="1" customWidth="1"/>
    <col min="10247" max="10249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customWidth="1"/>
    <col min="10501" max="10501" width="13.42578125" customWidth="1"/>
    <col min="10502" max="10502" width="16.7109375" bestFit="1" customWidth="1"/>
    <col min="10503" max="10505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customWidth="1"/>
    <col min="10757" max="10757" width="13.42578125" customWidth="1"/>
    <col min="10758" max="10758" width="16.7109375" bestFit="1" customWidth="1"/>
    <col min="10759" max="10761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customWidth="1"/>
    <col min="11013" max="11013" width="13.42578125" customWidth="1"/>
    <col min="11014" max="11014" width="16.7109375" bestFit="1" customWidth="1"/>
    <col min="11015" max="11017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customWidth="1"/>
    <col min="11269" max="11269" width="13.42578125" customWidth="1"/>
    <col min="11270" max="11270" width="16.7109375" bestFit="1" customWidth="1"/>
    <col min="11271" max="11273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customWidth="1"/>
    <col min="11525" max="11525" width="13.42578125" customWidth="1"/>
    <col min="11526" max="11526" width="16.7109375" bestFit="1" customWidth="1"/>
    <col min="11527" max="11529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customWidth="1"/>
    <col min="11781" max="11781" width="13.42578125" customWidth="1"/>
    <col min="11782" max="11782" width="16.7109375" bestFit="1" customWidth="1"/>
    <col min="11783" max="11785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customWidth="1"/>
    <col min="12037" max="12037" width="13.42578125" customWidth="1"/>
    <col min="12038" max="12038" width="16.7109375" bestFit="1" customWidth="1"/>
    <col min="12039" max="12041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customWidth="1"/>
    <col min="12293" max="12293" width="13.42578125" customWidth="1"/>
    <col min="12294" max="12294" width="16.7109375" bestFit="1" customWidth="1"/>
    <col min="12295" max="12297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customWidth="1"/>
    <col min="12549" max="12549" width="13.42578125" customWidth="1"/>
    <col min="12550" max="12550" width="16.7109375" bestFit="1" customWidth="1"/>
    <col min="12551" max="12553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customWidth="1"/>
    <col min="12805" max="12805" width="13.42578125" customWidth="1"/>
    <col min="12806" max="12806" width="16.7109375" bestFit="1" customWidth="1"/>
    <col min="12807" max="12809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customWidth="1"/>
    <col min="13061" max="13061" width="13.42578125" customWidth="1"/>
    <col min="13062" max="13062" width="16.7109375" bestFit="1" customWidth="1"/>
    <col min="13063" max="13065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customWidth="1"/>
    <col min="13317" max="13317" width="13.42578125" customWidth="1"/>
    <col min="13318" max="13318" width="16.7109375" bestFit="1" customWidth="1"/>
    <col min="13319" max="13321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customWidth="1"/>
    <col min="13573" max="13573" width="13.42578125" customWidth="1"/>
    <col min="13574" max="13574" width="16.7109375" bestFit="1" customWidth="1"/>
    <col min="13575" max="13577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customWidth="1"/>
    <col min="13829" max="13829" width="13.42578125" customWidth="1"/>
    <col min="13830" max="13830" width="16.7109375" bestFit="1" customWidth="1"/>
    <col min="13831" max="13833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customWidth="1"/>
    <col min="14085" max="14085" width="13.42578125" customWidth="1"/>
    <col min="14086" max="14086" width="16.7109375" bestFit="1" customWidth="1"/>
    <col min="14087" max="14089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customWidth="1"/>
    <col min="14341" max="14341" width="13.42578125" customWidth="1"/>
    <col min="14342" max="14342" width="16.7109375" bestFit="1" customWidth="1"/>
    <col min="14343" max="14345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customWidth="1"/>
    <col min="14597" max="14597" width="13.42578125" customWidth="1"/>
    <col min="14598" max="14598" width="16.7109375" bestFit="1" customWidth="1"/>
    <col min="14599" max="14601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customWidth="1"/>
    <col min="14853" max="14853" width="13.42578125" customWidth="1"/>
    <col min="14854" max="14854" width="16.7109375" bestFit="1" customWidth="1"/>
    <col min="14855" max="14857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customWidth="1"/>
    <col min="15109" max="15109" width="13.42578125" customWidth="1"/>
    <col min="15110" max="15110" width="16.7109375" bestFit="1" customWidth="1"/>
    <col min="15111" max="15113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customWidth="1"/>
    <col min="15365" max="15365" width="13.42578125" customWidth="1"/>
    <col min="15366" max="15366" width="16.7109375" bestFit="1" customWidth="1"/>
    <col min="15367" max="15369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customWidth="1"/>
    <col min="15621" max="15621" width="13.42578125" customWidth="1"/>
    <col min="15622" max="15622" width="16.7109375" bestFit="1" customWidth="1"/>
    <col min="15623" max="15625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customWidth="1"/>
    <col min="15877" max="15877" width="13.42578125" customWidth="1"/>
    <col min="15878" max="15878" width="16.7109375" bestFit="1" customWidth="1"/>
    <col min="15879" max="15881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customWidth="1"/>
    <col min="16133" max="16133" width="13.42578125" customWidth="1"/>
    <col min="16134" max="16134" width="16.7109375" bestFit="1" customWidth="1"/>
    <col min="16135" max="16137" width="13.5703125" customWidth="1"/>
  </cols>
  <sheetData>
    <row r="7" spans="1:9" ht="15.75" thickBot="1" x14ac:dyDescent="0.3"/>
    <row r="8" spans="1:9" ht="16.5" thickBot="1" x14ac:dyDescent="0.3">
      <c r="B8" s="1" t="s">
        <v>0</v>
      </c>
      <c r="H8" s="375" t="s">
        <v>88</v>
      </c>
      <c r="I8" s="376"/>
    </row>
    <row r="9" spans="1:9" ht="5.25" customHeight="1" x14ac:dyDescent="0.25"/>
    <row r="10" spans="1:9" x14ac:dyDescent="0.25">
      <c r="A10" s="373" t="s">
        <v>2</v>
      </c>
      <c r="B10" s="373"/>
      <c r="C10" s="373"/>
      <c r="D10" s="373"/>
      <c r="E10" s="373"/>
      <c r="F10" s="373"/>
      <c r="G10" s="373"/>
      <c r="H10" s="373"/>
      <c r="I10" s="373"/>
    </row>
    <row r="11" spans="1:9" x14ac:dyDescent="0.25">
      <c r="A11" s="362" t="s">
        <v>3</v>
      </c>
      <c r="B11" s="362"/>
      <c r="C11" s="362"/>
      <c r="D11" s="362"/>
      <c r="E11" s="362"/>
      <c r="F11" s="362"/>
      <c r="G11" s="362"/>
      <c r="H11" s="362"/>
      <c r="I11" s="362"/>
    </row>
    <row r="12" spans="1:9" x14ac:dyDescent="0.25">
      <c r="A12" s="374" t="s">
        <v>4</v>
      </c>
      <c r="B12" s="362"/>
      <c r="C12" s="362"/>
      <c r="D12" s="362"/>
      <c r="E12" s="362"/>
      <c r="F12" s="362"/>
      <c r="G12" s="362"/>
      <c r="H12" s="362"/>
      <c r="I12" s="362"/>
    </row>
    <row r="13" spans="1:9" ht="4.5" customHeight="1" x14ac:dyDescent="0.25">
      <c r="A13" s="225"/>
      <c r="B13" s="225"/>
      <c r="C13" s="225"/>
      <c r="D13" s="225"/>
      <c r="E13" s="225"/>
      <c r="F13" s="225"/>
      <c r="G13" s="225"/>
      <c r="H13" s="225"/>
      <c r="I13" s="225"/>
    </row>
    <row r="14" spans="1:9" ht="16.5" hidden="1" thickBot="1" x14ac:dyDescent="0.3">
      <c r="A14" s="356" t="s">
        <v>69</v>
      </c>
      <c r="B14" s="356"/>
      <c r="C14" s="356"/>
      <c r="D14" s="356"/>
      <c r="E14" s="356"/>
      <c r="F14" s="356"/>
      <c r="G14" s="356"/>
      <c r="H14" s="356"/>
      <c r="I14" s="356"/>
    </row>
    <row r="15" spans="1:9" ht="30.75" hidden="1" customHeight="1" thickBot="1" x14ac:dyDescent="0.35">
      <c r="A15" s="2" t="s">
        <v>5</v>
      </c>
      <c r="B15" s="3" t="s">
        <v>6</v>
      </c>
      <c r="C15" s="368" t="s">
        <v>7</v>
      </c>
      <c r="D15" s="369"/>
      <c r="E15" s="368" t="s">
        <v>8</v>
      </c>
      <c r="F15" s="370"/>
      <c r="G15" s="226"/>
      <c r="H15" s="368" t="s">
        <v>10</v>
      </c>
      <c r="I15" s="369"/>
    </row>
    <row r="16" spans="1:9" ht="15.75" hidden="1" x14ac:dyDescent="0.3">
      <c r="A16" s="4"/>
      <c r="B16" s="5"/>
      <c r="C16" s="6" t="s">
        <v>12</v>
      </c>
      <c r="D16" s="6" t="s">
        <v>13</v>
      </c>
      <c r="E16" s="6" t="s">
        <v>12</v>
      </c>
      <c r="F16" s="6" t="s">
        <v>13</v>
      </c>
      <c r="G16" s="6" t="s">
        <v>13</v>
      </c>
      <c r="H16" s="6" t="s">
        <v>12</v>
      </c>
      <c r="I16" s="6" t="s">
        <v>13</v>
      </c>
    </row>
    <row r="17" spans="1:9" ht="15.75" hidden="1" x14ac:dyDescent="0.3">
      <c r="A17" s="7"/>
      <c r="B17" s="5" t="s">
        <v>14</v>
      </c>
      <c r="C17" s="8">
        <v>1764858.42</v>
      </c>
      <c r="D17" s="8">
        <v>1492317.42</v>
      </c>
      <c r="E17" s="8">
        <v>1764858.42</v>
      </c>
      <c r="F17" s="8">
        <v>1792563.63</v>
      </c>
      <c r="G17" s="8">
        <v>1578007.92</v>
      </c>
      <c r="H17" s="8">
        <v>1764858.42</v>
      </c>
      <c r="I17" s="8">
        <v>1803793.55</v>
      </c>
    </row>
    <row r="18" spans="1:9" ht="15.75" hidden="1" x14ac:dyDescent="0.3">
      <c r="A18" s="42"/>
      <c r="B18" s="5"/>
      <c r="C18" s="43"/>
      <c r="D18" s="42"/>
      <c r="E18" s="61"/>
      <c r="F18" s="61"/>
      <c r="G18" s="61"/>
      <c r="H18" s="42"/>
      <c r="I18" s="61"/>
    </row>
    <row r="19" spans="1:9" ht="15.75" hidden="1" x14ac:dyDescent="0.3">
      <c r="A19" s="42"/>
      <c r="B19" s="5" t="s">
        <v>15</v>
      </c>
      <c r="C19" s="8">
        <f t="shared" ref="C19:I19" si="0">+C27+C43</f>
        <v>2818474.9200000004</v>
      </c>
      <c r="D19" s="8">
        <f t="shared" si="0"/>
        <v>0</v>
      </c>
      <c r="E19" s="8">
        <f t="shared" si="0"/>
        <v>2818474.9200000004</v>
      </c>
      <c r="F19" s="8">
        <f t="shared" si="0"/>
        <v>67111.01999999999</v>
      </c>
      <c r="G19" s="8">
        <f t="shared" si="0"/>
        <v>58543.64</v>
      </c>
      <c r="H19" s="8">
        <f t="shared" si="0"/>
        <v>2818474.9200000004</v>
      </c>
      <c r="I19" s="8">
        <f t="shared" si="0"/>
        <v>3743927.3</v>
      </c>
    </row>
    <row r="20" spans="1:9" hidden="1" x14ac:dyDescent="0.25">
      <c r="A20" s="46"/>
      <c r="B20" s="15" t="s">
        <v>16</v>
      </c>
      <c r="C20" s="38">
        <v>62500</v>
      </c>
      <c r="D20" s="38"/>
      <c r="E20" s="38">
        <v>62500</v>
      </c>
      <c r="F20" s="38">
        <v>56112.02</v>
      </c>
      <c r="G20" s="38"/>
      <c r="H20" s="38">
        <v>62500</v>
      </c>
      <c r="I20" s="38">
        <v>68083.009999999995</v>
      </c>
    </row>
    <row r="21" spans="1:9" hidden="1" x14ac:dyDescent="0.25">
      <c r="A21" s="46"/>
      <c r="B21" s="15" t="s">
        <v>17</v>
      </c>
      <c r="C21" s="38">
        <v>7500</v>
      </c>
      <c r="D21" s="38"/>
      <c r="E21" s="38">
        <v>7500</v>
      </c>
      <c r="F21" s="38">
        <v>10999</v>
      </c>
      <c r="G21" s="38">
        <v>11011</v>
      </c>
      <c r="H21" s="38">
        <v>7500</v>
      </c>
      <c r="I21" s="38">
        <v>10992</v>
      </c>
    </row>
    <row r="22" spans="1:9" hidden="1" x14ac:dyDescent="0.25">
      <c r="A22" s="46"/>
      <c r="B22" s="15" t="s">
        <v>18</v>
      </c>
      <c r="C22" s="38">
        <v>8133.97</v>
      </c>
      <c r="D22" s="38"/>
      <c r="E22" s="38">
        <v>8133.97</v>
      </c>
      <c r="F22" s="38"/>
      <c r="G22" s="38"/>
      <c r="H22" s="38">
        <v>8133.97</v>
      </c>
      <c r="I22" s="38">
        <v>4358</v>
      </c>
    </row>
    <row r="23" spans="1:9" hidden="1" x14ac:dyDescent="0.25">
      <c r="A23" s="46"/>
      <c r="B23" s="15" t="s">
        <v>19</v>
      </c>
      <c r="C23" s="38">
        <v>33333.33</v>
      </c>
      <c r="D23" s="38"/>
      <c r="E23" s="38">
        <v>33333.33</v>
      </c>
      <c r="F23" s="38"/>
      <c r="G23" s="38"/>
      <c r="H23" s="38">
        <v>33333.33</v>
      </c>
      <c r="I23" s="38">
        <v>45020</v>
      </c>
    </row>
    <row r="24" spans="1:9" hidden="1" x14ac:dyDescent="0.25">
      <c r="A24" s="46"/>
      <c r="B24" s="15" t="s">
        <v>21</v>
      </c>
      <c r="C24" s="38">
        <v>165141.75</v>
      </c>
      <c r="D24" s="38"/>
      <c r="E24" s="38">
        <v>165141.75</v>
      </c>
      <c r="F24" s="38"/>
      <c r="G24" s="38">
        <v>1000</v>
      </c>
      <c r="H24" s="38">
        <v>165141.75</v>
      </c>
      <c r="I24" s="38">
        <v>26842.86</v>
      </c>
    </row>
    <row r="25" spans="1:9" hidden="1" x14ac:dyDescent="0.25">
      <c r="A25" s="46"/>
      <c r="B25" s="15" t="s">
        <v>22</v>
      </c>
      <c r="C25" s="38">
        <v>40000</v>
      </c>
      <c r="D25" s="38"/>
      <c r="E25" s="38">
        <v>40000</v>
      </c>
      <c r="F25" s="38"/>
      <c r="G25" s="38"/>
      <c r="H25" s="38">
        <v>40000</v>
      </c>
      <c r="I25" s="38">
        <v>76240</v>
      </c>
    </row>
    <row r="26" spans="1:9" hidden="1" x14ac:dyDescent="0.25">
      <c r="A26" s="46"/>
      <c r="B26" s="15" t="s">
        <v>23</v>
      </c>
      <c r="C26" s="38">
        <v>26305.03</v>
      </c>
      <c r="D26" s="38"/>
      <c r="E26" s="38">
        <v>26305.03</v>
      </c>
      <c r="F26" s="38"/>
      <c r="G26" s="38">
        <v>46532.639999999999</v>
      </c>
      <c r="H26" s="38">
        <v>26305.03</v>
      </c>
      <c r="I26" s="38">
        <v>55063.68</v>
      </c>
    </row>
    <row r="27" spans="1:9" ht="16.5" hidden="1" thickBot="1" x14ac:dyDescent="0.35">
      <c r="A27" s="46"/>
      <c r="B27" s="17" t="s">
        <v>24</v>
      </c>
      <c r="C27" s="47">
        <f t="shared" ref="C27:I27" si="1">SUM(C20:C26)</f>
        <v>342914.07999999996</v>
      </c>
      <c r="D27" s="47">
        <f t="shared" si="1"/>
        <v>0</v>
      </c>
      <c r="E27" s="47">
        <f t="shared" si="1"/>
        <v>342914.07999999996</v>
      </c>
      <c r="F27" s="47">
        <f t="shared" si="1"/>
        <v>67111.01999999999</v>
      </c>
      <c r="G27" s="47">
        <f t="shared" si="1"/>
        <v>58543.64</v>
      </c>
      <c r="H27" s="47">
        <f t="shared" si="1"/>
        <v>342914.07999999996</v>
      </c>
      <c r="I27" s="47">
        <f t="shared" si="1"/>
        <v>286599.55</v>
      </c>
    </row>
    <row r="28" spans="1:9" ht="15.75" hidden="1" x14ac:dyDescent="0.3">
      <c r="A28" s="46"/>
      <c r="B28" s="19" t="s">
        <v>25</v>
      </c>
      <c r="C28" s="48"/>
      <c r="D28" s="48"/>
      <c r="E28" s="48"/>
      <c r="F28" s="48"/>
      <c r="G28" s="48"/>
      <c r="H28" s="48"/>
      <c r="I28" s="48"/>
    </row>
    <row r="29" spans="1:9" hidden="1" x14ac:dyDescent="0.25">
      <c r="A29" s="46"/>
      <c r="B29" s="15" t="s">
        <v>26</v>
      </c>
      <c r="C29" s="38">
        <v>60936.45</v>
      </c>
      <c r="D29" s="38"/>
      <c r="E29" s="38">
        <v>60936.45</v>
      </c>
      <c r="F29" s="38"/>
      <c r="G29" s="38"/>
      <c r="H29" s="38">
        <v>60936.45</v>
      </c>
      <c r="I29" s="38">
        <v>202940.25</v>
      </c>
    </row>
    <row r="30" spans="1:9" hidden="1" x14ac:dyDescent="0.25">
      <c r="A30" s="46"/>
      <c r="B30" s="15" t="s">
        <v>27</v>
      </c>
      <c r="C30" s="38">
        <v>600</v>
      </c>
      <c r="D30" s="38"/>
      <c r="E30" s="38">
        <v>600</v>
      </c>
      <c r="F30" s="38"/>
      <c r="G30" s="38"/>
      <c r="H30" s="38">
        <v>600</v>
      </c>
      <c r="I30" s="38"/>
    </row>
    <row r="31" spans="1:9" hidden="1" x14ac:dyDescent="0.25">
      <c r="A31" s="46"/>
      <c r="B31" s="15" t="s">
        <v>56</v>
      </c>
      <c r="C31" s="38">
        <v>945.42</v>
      </c>
      <c r="D31" s="38"/>
      <c r="E31" s="38">
        <v>945.42</v>
      </c>
      <c r="F31" s="38"/>
      <c r="G31" s="38"/>
      <c r="H31" s="38">
        <v>945.42</v>
      </c>
      <c r="I31" s="38"/>
    </row>
    <row r="32" spans="1:9" hidden="1" x14ac:dyDescent="0.25">
      <c r="A32" s="46"/>
      <c r="B32" s="15" t="s">
        <v>28</v>
      </c>
      <c r="C32" s="38">
        <v>169652.57</v>
      </c>
      <c r="D32" s="38"/>
      <c r="E32" s="38">
        <v>169652.57</v>
      </c>
      <c r="F32" s="38"/>
      <c r="G32" s="38"/>
      <c r="H32" s="38">
        <v>169652.57</v>
      </c>
      <c r="I32" s="38">
        <v>178282.05</v>
      </c>
    </row>
    <row r="33" spans="1:9" hidden="1" x14ac:dyDescent="0.25">
      <c r="A33" s="46"/>
      <c r="B33" s="15" t="s">
        <v>29</v>
      </c>
      <c r="C33" s="38">
        <v>912</v>
      </c>
      <c r="D33" s="38"/>
      <c r="E33" s="38">
        <v>912</v>
      </c>
      <c r="F33" s="38"/>
      <c r="G33" s="38"/>
      <c r="H33" s="38">
        <v>912</v>
      </c>
      <c r="I33" s="38"/>
    </row>
    <row r="34" spans="1:9" hidden="1" x14ac:dyDescent="0.25">
      <c r="A34" s="46"/>
      <c r="B34" s="15" t="s">
        <v>30</v>
      </c>
      <c r="C34" s="38">
        <v>427229.65</v>
      </c>
      <c r="D34" s="38"/>
      <c r="E34" s="38">
        <v>427229.65</v>
      </c>
      <c r="F34" s="38"/>
      <c r="G34" s="38"/>
      <c r="H34" s="38">
        <v>427229.65</v>
      </c>
      <c r="I34" s="38">
        <v>1425199.8</v>
      </c>
    </row>
    <row r="35" spans="1:9" hidden="1" x14ac:dyDescent="0.25">
      <c r="A35" s="46"/>
      <c r="B35" s="15" t="s">
        <v>31</v>
      </c>
      <c r="C35" s="38">
        <v>100</v>
      </c>
      <c r="D35" s="38"/>
      <c r="E35" s="38">
        <v>100</v>
      </c>
      <c r="F35" s="38"/>
      <c r="G35" s="38"/>
      <c r="H35" s="38">
        <v>100</v>
      </c>
      <c r="I35" s="38"/>
    </row>
    <row r="36" spans="1:9" hidden="1" x14ac:dyDescent="0.25">
      <c r="A36" s="46"/>
      <c r="B36" s="15" t="s">
        <v>32</v>
      </c>
      <c r="C36" s="38">
        <v>13579.7</v>
      </c>
      <c r="D36" s="38"/>
      <c r="E36" s="38">
        <v>13579.7</v>
      </c>
      <c r="F36" s="38"/>
      <c r="G36" s="38"/>
      <c r="H36" s="38">
        <v>13579.7</v>
      </c>
      <c r="I36" s="38">
        <v>75162.240000000005</v>
      </c>
    </row>
    <row r="37" spans="1:9" hidden="1" x14ac:dyDescent="0.25">
      <c r="A37" s="46"/>
      <c r="B37" s="15" t="s">
        <v>34</v>
      </c>
      <c r="C37" s="38">
        <v>310</v>
      </c>
      <c r="D37" s="38"/>
      <c r="E37" s="38">
        <v>310</v>
      </c>
      <c r="F37" s="38"/>
      <c r="G37" s="38"/>
      <c r="H37" s="38">
        <v>310</v>
      </c>
      <c r="I37" s="38"/>
    </row>
    <row r="38" spans="1:9" hidden="1" x14ac:dyDescent="0.25">
      <c r="A38" s="46"/>
      <c r="B38" s="15" t="s">
        <v>35</v>
      </c>
      <c r="C38" s="38">
        <v>10809.43</v>
      </c>
      <c r="D38" s="38"/>
      <c r="E38" s="38">
        <v>10809.43</v>
      </c>
      <c r="F38" s="38"/>
      <c r="G38" s="38"/>
      <c r="H38" s="38">
        <v>10809.43</v>
      </c>
      <c r="I38" s="38">
        <v>14528.6</v>
      </c>
    </row>
    <row r="39" spans="1:9" hidden="1" x14ac:dyDescent="0.25">
      <c r="A39" s="46"/>
      <c r="B39" s="15" t="s">
        <v>36</v>
      </c>
      <c r="C39" s="38">
        <v>1780006.32</v>
      </c>
      <c r="D39" s="38"/>
      <c r="E39" s="38">
        <v>1780006.32</v>
      </c>
      <c r="F39" s="38"/>
      <c r="G39" s="38"/>
      <c r="H39" s="38">
        <v>1780006.32</v>
      </c>
      <c r="I39" s="38">
        <v>1545914.81</v>
      </c>
    </row>
    <row r="40" spans="1:9" hidden="1" x14ac:dyDescent="0.25">
      <c r="A40" s="46"/>
      <c r="B40" s="15" t="s">
        <v>37</v>
      </c>
      <c r="C40" s="38">
        <v>2208.6999999999998</v>
      </c>
      <c r="D40" s="38"/>
      <c r="E40" s="38">
        <v>2208.6999999999998</v>
      </c>
      <c r="F40" s="38"/>
      <c r="G40" s="38"/>
      <c r="H40" s="38">
        <v>2208.6999999999998</v>
      </c>
      <c r="I40" s="38">
        <v>15300</v>
      </c>
    </row>
    <row r="41" spans="1:9" hidden="1" x14ac:dyDescent="0.25">
      <c r="A41" s="46"/>
      <c r="B41" s="15" t="s">
        <v>38</v>
      </c>
      <c r="C41" s="38">
        <v>8105.1</v>
      </c>
      <c r="D41" s="38"/>
      <c r="E41" s="38">
        <v>8105.1</v>
      </c>
      <c r="F41" s="38"/>
      <c r="G41" s="38"/>
      <c r="H41" s="38">
        <v>8105.1</v>
      </c>
      <c r="I41" s="38"/>
    </row>
    <row r="42" spans="1:9" hidden="1" x14ac:dyDescent="0.25">
      <c r="A42" s="46"/>
      <c r="B42" s="15" t="s">
        <v>39</v>
      </c>
      <c r="C42" s="38">
        <v>165.5</v>
      </c>
      <c r="D42" s="38"/>
      <c r="E42" s="38">
        <v>165.5</v>
      </c>
      <c r="F42" s="38"/>
      <c r="G42" s="38"/>
      <c r="H42" s="38">
        <v>165.5</v>
      </c>
      <c r="I42" s="38"/>
    </row>
    <row r="43" spans="1:9" ht="16.5" hidden="1" thickBot="1" x14ac:dyDescent="0.35">
      <c r="A43" s="46"/>
      <c r="B43" s="21" t="s">
        <v>40</v>
      </c>
      <c r="C43" s="47">
        <f t="shared" ref="C43:I43" si="2">SUM(C29:C42)</f>
        <v>2475560.8400000003</v>
      </c>
      <c r="D43" s="47">
        <f t="shared" si="2"/>
        <v>0</v>
      </c>
      <c r="E43" s="47">
        <f t="shared" si="2"/>
        <v>2475560.8400000003</v>
      </c>
      <c r="F43" s="47">
        <f t="shared" si="2"/>
        <v>0</v>
      </c>
      <c r="G43" s="47">
        <f t="shared" si="2"/>
        <v>0</v>
      </c>
      <c r="H43" s="47">
        <f t="shared" si="2"/>
        <v>2475560.8400000003</v>
      </c>
      <c r="I43" s="47">
        <f t="shared" si="2"/>
        <v>3457327.75</v>
      </c>
    </row>
    <row r="44" spans="1:9" hidden="1" x14ac:dyDescent="0.25"/>
    <row r="45" spans="1:9" hidden="1" x14ac:dyDescent="0.25"/>
    <row r="46" spans="1:9" ht="16.5" hidden="1" thickBot="1" x14ac:dyDescent="0.3">
      <c r="A46" s="356" t="s">
        <v>70</v>
      </c>
      <c r="B46" s="356"/>
      <c r="C46" s="356"/>
      <c r="D46" s="356"/>
      <c r="E46" s="356"/>
      <c r="F46" s="356"/>
      <c r="G46" s="356"/>
      <c r="H46" s="356"/>
      <c r="I46" s="356"/>
    </row>
    <row r="47" spans="1:9" ht="28.5" hidden="1" customHeight="1" x14ac:dyDescent="0.25">
      <c r="A47" s="123" t="s">
        <v>5</v>
      </c>
      <c r="B47" s="62" t="s">
        <v>71</v>
      </c>
      <c r="C47" s="384" t="s">
        <v>72</v>
      </c>
      <c r="D47" s="385"/>
      <c r="E47" s="384" t="s">
        <v>73</v>
      </c>
      <c r="F47" s="386"/>
      <c r="G47" s="228"/>
      <c r="H47" s="228"/>
      <c r="I47" s="228"/>
    </row>
    <row r="48" spans="1:9" hidden="1" x14ac:dyDescent="0.25">
      <c r="A48" s="229"/>
      <c r="B48" s="63" t="s">
        <v>75</v>
      </c>
      <c r="C48" s="229" t="s">
        <v>76</v>
      </c>
      <c r="D48" s="229" t="s">
        <v>77</v>
      </c>
      <c r="E48" s="229" t="s">
        <v>76</v>
      </c>
      <c r="F48" s="229" t="s">
        <v>77</v>
      </c>
      <c r="G48" s="229" t="s">
        <v>77</v>
      </c>
      <c r="H48" s="229"/>
      <c r="I48" s="229"/>
    </row>
    <row r="49" spans="1:9" hidden="1" x14ac:dyDescent="0.25">
      <c r="A49" s="51"/>
      <c r="B49" s="51"/>
      <c r="C49" s="51"/>
      <c r="D49" s="51"/>
      <c r="E49" s="51"/>
      <c r="F49" s="51"/>
      <c r="G49" s="51"/>
      <c r="H49" s="51"/>
      <c r="I49" s="51"/>
    </row>
    <row r="50" spans="1:9" hidden="1" x14ac:dyDescent="0.25">
      <c r="A50" s="51"/>
      <c r="B50" s="51"/>
      <c r="C50" s="51"/>
      <c r="D50" s="51"/>
      <c r="E50" s="51"/>
      <c r="F50" s="51"/>
      <c r="G50" s="51"/>
      <c r="H50" s="51"/>
      <c r="I50" s="51"/>
    </row>
    <row r="51" spans="1:9" hidden="1" x14ac:dyDescent="0.25">
      <c r="A51" s="51"/>
      <c r="B51" s="63" t="s">
        <v>78</v>
      </c>
      <c r="C51" s="51"/>
      <c r="D51" s="51"/>
      <c r="E51" s="51"/>
      <c r="F51" s="51"/>
      <c r="G51" s="51"/>
      <c r="H51" s="51"/>
      <c r="I51" s="51"/>
    </row>
    <row r="52" spans="1:9" hidden="1" x14ac:dyDescent="0.25">
      <c r="A52" s="51"/>
      <c r="B52" s="51" t="s">
        <v>79</v>
      </c>
      <c r="C52" s="51"/>
      <c r="D52" s="51"/>
      <c r="E52" s="51"/>
      <c r="F52" s="51"/>
      <c r="G52" s="51"/>
      <c r="H52" s="51"/>
      <c r="I52" s="51"/>
    </row>
    <row r="53" spans="1:9" hidden="1" x14ac:dyDescent="0.25">
      <c r="A53" s="51"/>
      <c r="B53" s="51"/>
      <c r="C53" s="51"/>
      <c r="D53" s="51"/>
      <c r="E53" s="51"/>
      <c r="F53" s="51"/>
      <c r="G53" s="51"/>
      <c r="H53" s="51"/>
      <c r="I53" s="51"/>
    </row>
    <row r="54" spans="1:9" hidden="1" x14ac:dyDescent="0.25">
      <c r="A54" s="51"/>
      <c r="B54" s="51"/>
      <c r="C54" s="51"/>
      <c r="D54" s="51"/>
      <c r="E54" s="51"/>
      <c r="F54" s="51"/>
      <c r="G54" s="51"/>
      <c r="H54" s="51"/>
      <c r="I54" s="51"/>
    </row>
    <row r="55" spans="1:9" hidden="1" x14ac:dyDescent="0.25">
      <c r="A55" s="51"/>
      <c r="B55" s="51"/>
      <c r="C55" s="51"/>
      <c r="D55" s="51"/>
      <c r="E55" s="51"/>
      <c r="F55" s="51"/>
      <c r="G55" s="51"/>
      <c r="H55" s="51"/>
      <c r="I55" s="51"/>
    </row>
    <row r="56" spans="1:9" hidden="1" x14ac:dyDescent="0.25">
      <c r="A56" s="51"/>
      <c r="B56" s="51"/>
      <c r="C56" s="51"/>
      <c r="D56" s="51"/>
      <c r="E56" s="51"/>
      <c r="F56" s="51"/>
      <c r="G56" s="51"/>
      <c r="H56" s="51"/>
      <c r="I56" s="51"/>
    </row>
    <row r="57" spans="1:9" hidden="1" x14ac:dyDescent="0.25">
      <c r="A57" s="51"/>
      <c r="B57" s="51"/>
      <c r="C57" s="51"/>
      <c r="D57" s="51"/>
      <c r="E57" s="51"/>
      <c r="F57" s="51"/>
      <c r="G57" s="51"/>
      <c r="H57" s="51"/>
      <c r="I57" s="51"/>
    </row>
    <row r="58" spans="1:9" hidden="1" x14ac:dyDescent="0.25">
      <c r="A58" s="51"/>
      <c r="B58" s="51"/>
      <c r="C58" s="51"/>
      <c r="D58" s="51"/>
      <c r="E58" s="51"/>
      <c r="F58" s="51"/>
      <c r="G58" s="51"/>
      <c r="H58" s="51"/>
      <c r="I58" s="51"/>
    </row>
    <row r="59" spans="1:9" hidden="1" x14ac:dyDescent="0.25">
      <c r="A59" s="51"/>
      <c r="B59" s="51"/>
      <c r="C59" s="51"/>
      <c r="D59" s="51"/>
      <c r="E59" s="51"/>
      <c r="F59" s="51"/>
      <c r="G59" s="51"/>
      <c r="H59" s="51"/>
      <c r="I59" s="51"/>
    </row>
    <row r="60" spans="1:9" hidden="1" x14ac:dyDescent="0.25">
      <c r="A60" s="380" t="s">
        <v>80</v>
      </c>
      <c r="B60" s="380"/>
      <c r="C60" s="51"/>
      <c r="D60" s="51"/>
      <c r="E60" s="51"/>
      <c r="F60" s="51"/>
      <c r="G60" s="51"/>
      <c r="H60" s="51"/>
      <c r="I60" s="51"/>
    </row>
    <row r="61" spans="1:9" hidden="1" x14ac:dyDescent="0.25"/>
    <row r="62" spans="1:9" hidden="1" x14ac:dyDescent="0.25"/>
    <row r="63" spans="1:9" hidden="1" x14ac:dyDescent="0.25"/>
    <row r="64" spans="1:9" hidden="1" x14ac:dyDescent="0.25"/>
    <row r="65" spans="1:9" hidden="1" x14ac:dyDescent="0.25"/>
    <row r="66" spans="1:9" hidden="1" x14ac:dyDescent="0.25"/>
    <row r="67" spans="1:9" hidden="1" x14ac:dyDescent="0.25"/>
    <row r="68" spans="1:9" hidden="1" x14ac:dyDescent="0.25"/>
    <row r="69" spans="1:9" hidden="1" x14ac:dyDescent="0.25"/>
    <row r="70" spans="1:9" hidden="1" x14ac:dyDescent="0.25"/>
    <row r="71" spans="1:9" hidden="1" x14ac:dyDescent="0.25"/>
    <row r="72" spans="1:9" hidden="1" x14ac:dyDescent="0.25"/>
    <row r="73" spans="1:9" ht="16.5" hidden="1" thickBot="1" x14ac:dyDescent="0.3">
      <c r="A73" s="356" t="s">
        <v>81</v>
      </c>
      <c r="B73" s="356"/>
      <c r="C73" s="356"/>
      <c r="D73" s="356"/>
      <c r="E73" s="356"/>
      <c r="F73" s="356"/>
      <c r="G73" s="356"/>
      <c r="H73" s="356"/>
      <c r="I73" s="356"/>
    </row>
    <row r="74" spans="1:9" ht="16.5" hidden="1" customHeight="1" thickBot="1" x14ac:dyDescent="0.35">
      <c r="A74" s="2" t="s">
        <v>5</v>
      </c>
      <c r="B74" s="3" t="s">
        <v>6</v>
      </c>
      <c r="C74" s="368" t="s">
        <v>45</v>
      </c>
      <c r="D74" s="369"/>
      <c r="E74" s="368" t="s">
        <v>46</v>
      </c>
      <c r="F74" s="370"/>
      <c r="G74" s="226"/>
      <c r="H74" s="368" t="s">
        <v>48</v>
      </c>
      <c r="I74" s="369"/>
    </row>
    <row r="75" spans="1:9" ht="15.75" hidden="1" x14ac:dyDescent="0.3">
      <c r="A75" s="4"/>
      <c r="B75" s="5"/>
      <c r="C75" s="6" t="s">
        <v>12</v>
      </c>
      <c r="D75" s="6" t="s">
        <v>13</v>
      </c>
      <c r="E75" s="6" t="s">
        <v>12</v>
      </c>
      <c r="F75" s="6" t="s">
        <v>13</v>
      </c>
      <c r="G75" s="6" t="s">
        <v>13</v>
      </c>
      <c r="H75" s="6" t="s">
        <v>12</v>
      </c>
      <c r="I75" s="6" t="s">
        <v>13</v>
      </c>
    </row>
    <row r="76" spans="1:9" ht="15.75" hidden="1" x14ac:dyDescent="0.3">
      <c r="A76" s="7"/>
      <c r="B76" s="5" t="s">
        <v>14</v>
      </c>
      <c r="C76" s="8">
        <v>1764858.42</v>
      </c>
      <c r="D76" s="8">
        <v>2281196.17</v>
      </c>
      <c r="E76" s="8">
        <v>1764858.42</v>
      </c>
      <c r="F76" s="8">
        <v>1896496.89</v>
      </c>
      <c r="G76" s="8"/>
      <c r="H76" s="8"/>
      <c r="I76" s="8"/>
    </row>
    <row r="77" spans="1:9" ht="15.75" hidden="1" x14ac:dyDescent="0.3">
      <c r="A77" s="42"/>
      <c r="B77" s="5"/>
      <c r="C77" s="42"/>
      <c r="D77" s="42"/>
      <c r="E77" s="42"/>
      <c r="F77" s="61"/>
      <c r="G77" s="61"/>
      <c r="H77" s="61"/>
      <c r="I77" s="61"/>
    </row>
    <row r="78" spans="1:9" ht="15.75" hidden="1" x14ac:dyDescent="0.3">
      <c r="A78" s="42"/>
      <c r="B78" s="5" t="s">
        <v>15</v>
      </c>
      <c r="C78" s="8">
        <f t="shared" ref="C78:I78" si="3">+C86+C102</f>
        <v>2818474.9200000004</v>
      </c>
      <c r="D78" s="8">
        <f t="shared" si="3"/>
        <v>3820610.29</v>
      </c>
      <c r="E78" s="8">
        <f t="shared" si="3"/>
        <v>2818474.9200000004</v>
      </c>
      <c r="F78" s="8">
        <f t="shared" si="3"/>
        <v>2361172.1800000002</v>
      </c>
      <c r="G78" s="8">
        <f t="shared" si="3"/>
        <v>0</v>
      </c>
      <c r="H78" s="8">
        <f t="shared" si="3"/>
        <v>0</v>
      </c>
      <c r="I78" s="8">
        <f t="shared" si="3"/>
        <v>0</v>
      </c>
    </row>
    <row r="79" spans="1:9" hidden="1" x14ac:dyDescent="0.25">
      <c r="A79" s="46"/>
      <c r="B79" s="15" t="s">
        <v>16</v>
      </c>
      <c r="C79" s="38">
        <v>62500</v>
      </c>
      <c r="D79" s="38">
        <v>138609.60999999999</v>
      </c>
      <c r="E79" s="38">
        <v>62500</v>
      </c>
      <c r="F79" s="38"/>
      <c r="G79" s="38"/>
      <c r="H79" s="38"/>
      <c r="I79" s="38"/>
    </row>
    <row r="80" spans="1:9" hidden="1" x14ac:dyDescent="0.25">
      <c r="A80" s="46"/>
      <c r="B80" s="15" t="s">
        <v>17</v>
      </c>
      <c r="C80" s="38">
        <v>7500</v>
      </c>
      <c r="D80" s="38">
        <v>9818.25</v>
      </c>
      <c r="E80" s="38">
        <v>7500</v>
      </c>
      <c r="F80" s="38">
        <v>9560.36</v>
      </c>
      <c r="G80" s="38"/>
      <c r="H80" s="38"/>
      <c r="I80" s="38"/>
    </row>
    <row r="81" spans="1:9" hidden="1" x14ac:dyDescent="0.25">
      <c r="A81" s="46"/>
      <c r="B81" s="15" t="s">
        <v>18</v>
      </c>
      <c r="C81" s="38">
        <v>8133.97</v>
      </c>
      <c r="D81" s="38"/>
      <c r="E81" s="38">
        <v>8133.97</v>
      </c>
      <c r="F81" s="38">
        <v>39787</v>
      </c>
      <c r="G81" s="38"/>
      <c r="H81" s="38"/>
      <c r="I81" s="38"/>
    </row>
    <row r="82" spans="1:9" hidden="1" x14ac:dyDescent="0.25">
      <c r="A82" s="46"/>
      <c r="B82" s="15" t="s">
        <v>19</v>
      </c>
      <c r="C82" s="38">
        <v>33333.33</v>
      </c>
      <c r="D82" s="38">
        <v>19161.8</v>
      </c>
      <c r="E82" s="38">
        <v>33333.33</v>
      </c>
      <c r="F82" s="38"/>
      <c r="G82" s="38"/>
      <c r="H82" s="38"/>
      <c r="I82" s="38"/>
    </row>
    <row r="83" spans="1:9" hidden="1" x14ac:dyDescent="0.25">
      <c r="A83" s="46"/>
      <c r="B83" s="15" t="s">
        <v>21</v>
      </c>
      <c r="C83" s="38">
        <v>165141.75</v>
      </c>
      <c r="D83" s="38">
        <v>4057.14</v>
      </c>
      <c r="E83" s="38">
        <v>165141.75</v>
      </c>
      <c r="F83" s="38">
        <v>184282.78</v>
      </c>
      <c r="G83" s="38"/>
      <c r="H83" s="38"/>
      <c r="I83" s="38"/>
    </row>
    <row r="84" spans="1:9" hidden="1" x14ac:dyDescent="0.25">
      <c r="A84" s="46"/>
      <c r="B84" s="15" t="s">
        <v>22</v>
      </c>
      <c r="C84" s="38">
        <v>40000</v>
      </c>
      <c r="D84" s="38">
        <v>38120</v>
      </c>
      <c r="E84" s="38">
        <v>40000</v>
      </c>
      <c r="F84" s="38">
        <v>38120</v>
      </c>
      <c r="G84" s="38"/>
      <c r="H84" s="38"/>
      <c r="I84" s="38"/>
    </row>
    <row r="85" spans="1:9" hidden="1" x14ac:dyDescent="0.25">
      <c r="A85" s="46"/>
      <c r="B85" s="15" t="s">
        <v>23</v>
      </c>
      <c r="C85" s="38">
        <v>26305.03</v>
      </c>
      <c r="D85" s="38">
        <v>48548.639999999999</v>
      </c>
      <c r="E85" s="38">
        <v>26305.03</v>
      </c>
      <c r="F85" s="38">
        <v>44604</v>
      </c>
      <c r="G85" s="38"/>
      <c r="H85" s="38"/>
      <c r="I85" s="38"/>
    </row>
    <row r="86" spans="1:9" ht="16.5" hidden="1" thickBot="1" x14ac:dyDescent="0.35">
      <c r="A86" s="46"/>
      <c r="B86" s="17" t="s">
        <v>24</v>
      </c>
      <c r="C86" s="47">
        <f t="shared" ref="C86:I86" si="4">SUM(C79:C85)</f>
        <v>342914.07999999996</v>
      </c>
      <c r="D86" s="47">
        <f t="shared" si="4"/>
        <v>258315.44</v>
      </c>
      <c r="E86" s="47">
        <f t="shared" si="4"/>
        <v>342914.07999999996</v>
      </c>
      <c r="F86" s="47">
        <f t="shared" si="4"/>
        <v>316354.14</v>
      </c>
      <c r="G86" s="47">
        <f t="shared" si="4"/>
        <v>0</v>
      </c>
      <c r="H86" s="47">
        <f t="shared" si="4"/>
        <v>0</v>
      </c>
      <c r="I86" s="47">
        <f t="shared" si="4"/>
        <v>0</v>
      </c>
    </row>
    <row r="87" spans="1:9" ht="15.75" hidden="1" x14ac:dyDescent="0.3">
      <c r="A87" s="46"/>
      <c r="B87" s="19" t="s">
        <v>25</v>
      </c>
      <c r="C87" s="48"/>
      <c r="D87" s="48"/>
      <c r="E87" s="48"/>
      <c r="F87" s="48"/>
      <c r="G87" s="48"/>
      <c r="H87" s="48"/>
      <c r="I87" s="48"/>
    </row>
    <row r="88" spans="1:9" hidden="1" x14ac:dyDescent="0.25">
      <c r="A88" s="46"/>
      <c r="B88" s="15" t="s">
        <v>26</v>
      </c>
      <c r="C88" s="38">
        <v>60936.45</v>
      </c>
      <c r="D88" s="38">
        <v>1023</v>
      </c>
      <c r="E88" s="38">
        <v>60936.45</v>
      </c>
      <c r="F88" s="38">
        <v>58023.7</v>
      </c>
      <c r="G88" s="38"/>
      <c r="H88" s="38"/>
      <c r="I88" s="38"/>
    </row>
    <row r="89" spans="1:9" hidden="1" x14ac:dyDescent="0.25">
      <c r="A89" s="46"/>
      <c r="B89" s="15" t="s">
        <v>27</v>
      </c>
      <c r="C89" s="38">
        <v>600</v>
      </c>
      <c r="D89" s="38"/>
      <c r="E89" s="38">
        <v>600</v>
      </c>
      <c r="F89" s="38"/>
      <c r="G89" s="38"/>
      <c r="H89" s="38"/>
      <c r="I89" s="38"/>
    </row>
    <row r="90" spans="1:9" hidden="1" x14ac:dyDescent="0.25">
      <c r="A90" s="46"/>
      <c r="B90" s="15" t="s">
        <v>56</v>
      </c>
      <c r="C90" s="38">
        <v>945.42</v>
      </c>
      <c r="D90" s="38"/>
      <c r="E90" s="38">
        <v>945.42</v>
      </c>
      <c r="F90" s="38"/>
      <c r="G90" s="38"/>
      <c r="H90" s="38"/>
      <c r="I90" s="38"/>
    </row>
    <row r="91" spans="1:9" hidden="1" x14ac:dyDescent="0.25">
      <c r="A91" s="46"/>
      <c r="B91" s="15" t="s">
        <v>28</v>
      </c>
      <c r="C91" s="38">
        <v>169652.57</v>
      </c>
      <c r="D91" s="38">
        <v>181188.84</v>
      </c>
      <c r="E91" s="38">
        <v>169652.57</v>
      </c>
      <c r="F91" s="38">
        <v>66957.58</v>
      </c>
      <c r="G91" s="38"/>
      <c r="H91" s="38"/>
      <c r="I91" s="38"/>
    </row>
    <row r="92" spans="1:9" hidden="1" x14ac:dyDescent="0.25">
      <c r="A92" s="46"/>
      <c r="B92" s="15" t="s">
        <v>29</v>
      </c>
      <c r="C92" s="38">
        <v>912</v>
      </c>
      <c r="D92" s="38"/>
      <c r="E92" s="38">
        <v>912</v>
      </c>
      <c r="F92" s="38"/>
      <c r="G92" s="38"/>
      <c r="H92" s="38"/>
      <c r="I92" s="38"/>
    </row>
    <row r="93" spans="1:9" hidden="1" x14ac:dyDescent="0.25">
      <c r="A93" s="46"/>
      <c r="B93" s="15" t="s">
        <v>30</v>
      </c>
      <c r="C93" s="38">
        <v>427229.65</v>
      </c>
      <c r="D93" s="38">
        <v>535053.32999999996</v>
      </c>
      <c r="E93" s="38">
        <v>427229.65</v>
      </c>
      <c r="F93" s="38">
        <v>261536.69</v>
      </c>
      <c r="G93" s="38"/>
      <c r="H93" s="38"/>
      <c r="I93" s="38"/>
    </row>
    <row r="94" spans="1:9" hidden="1" x14ac:dyDescent="0.25">
      <c r="A94" s="46"/>
      <c r="B94" s="15" t="s">
        <v>31</v>
      </c>
      <c r="C94" s="38">
        <v>100</v>
      </c>
      <c r="D94" s="38"/>
      <c r="E94" s="38">
        <v>100</v>
      </c>
      <c r="F94" s="38"/>
      <c r="G94" s="38"/>
      <c r="H94" s="38"/>
      <c r="I94" s="38"/>
    </row>
    <row r="95" spans="1:9" hidden="1" x14ac:dyDescent="0.25">
      <c r="A95" s="46"/>
      <c r="B95" s="15" t="s">
        <v>32</v>
      </c>
      <c r="C95" s="38">
        <v>13579.7</v>
      </c>
      <c r="D95" s="38">
        <v>6224.76</v>
      </c>
      <c r="E95" s="38">
        <v>13579.7</v>
      </c>
      <c r="F95" s="38">
        <v>6630</v>
      </c>
      <c r="G95" s="38"/>
      <c r="H95" s="38"/>
      <c r="I95" s="38"/>
    </row>
    <row r="96" spans="1:9" hidden="1" x14ac:dyDescent="0.25">
      <c r="A96" s="46"/>
      <c r="B96" s="15" t="s">
        <v>34</v>
      </c>
      <c r="C96" s="38">
        <v>310</v>
      </c>
      <c r="D96" s="38">
        <v>3610</v>
      </c>
      <c r="E96" s="38">
        <v>310</v>
      </c>
      <c r="F96" s="38"/>
      <c r="G96" s="38"/>
      <c r="H96" s="38"/>
      <c r="I96" s="38"/>
    </row>
    <row r="97" spans="1:9" hidden="1" x14ac:dyDescent="0.25">
      <c r="A97" s="46"/>
      <c r="B97" s="15" t="s">
        <v>35</v>
      </c>
      <c r="C97" s="38">
        <v>10809.43</v>
      </c>
      <c r="D97" s="38">
        <v>39404.76</v>
      </c>
      <c r="E97" s="38">
        <v>10809.43</v>
      </c>
      <c r="F97" s="38">
        <v>23463</v>
      </c>
      <c r="G97" s="38"/>
      <c r="H97" s="38"/>
      <c r="I97" s="38"/>
    </row>
    <row r="98" spans="1:9" hidden="1" x14ac:dyDescent="0.25">
      <c r="A98" s="46"/>
      <c r="B98" s="15" t="s">
        <v>36</v>
      </c>
      <c r="C98" s="38">
        <v>1780006.32</v>
      </c>
      <c r="D98" s="38">
        <v>2752150.16</v>
      </c>
      <c r="E98" s="38">
        <v>1780006.32</v>
      </c>
      <c r="F98" s="38">
        <v>1617110.07</v>
      </c>
      <c r="G98" s="38"/>
      <c r="H98" s="38"/>
      <c r="I98" s="38"/>
    </row>
    <row r="99" spans="1:9" hidden="1" x14ac:dyDescent="0.25">
      <c r="A99" s="46"/>
      <c r="B99" s="15" t="s">
        <v>37</v>
      </c>
      <c r="C99" s="38">
        <v>2208.6999999999998</v>
      </c>
      <c r="D99" s="38"/>
      <c r="E99" s="38">
        <v>2208.6999999999998</v>
      </c>
      <c r="F99" s="38">
        <v>11097</v>
      </c>
      <c r="G99" s="38"/>
      <c r="H99" s="38"/>
      <c r="I99" s="38"/>
    </row>
    <row r="100" spans="1:9" hidden="1" x14ac:dyDescent="0.25">
      <c r="A100" s="46"/>
      <c r="B100" s="15" t="s">
        <v>38</v>
      </c>
      <c r="C100" s="38">
        <v>8105.1</v>
      </c>
      <c r="D100" s="38">
        <v>43640</v>
      </c>
      <c r="E100" s="38">
        <v>8105.1</v>
      </c>
      <c r="F100" s="38"/>
      <c r="G100" s="38"/>
      <c r="H100" s="38"/>
      <c r="I100" s="38"/>
    </row>
    <row r="101" spans="1:9" hidden="1" x14ac:dyDescent="0.25">
      <c r="A101" s="46"/>
      <c r="B101" s="15" t="s">
        <v>39</v>
      </c>
      <c r="C101" s="38">
        <v>165.5</v>
      </c>
      <c r="D101" s="38"/>
      <c r="E101" s="38">
        <v>165.5</v>
      </c>
      <c r="F101" s="38"/>
      <c r="G101" s="38"/>
      <c r="H101" s="38"/>
      <c r="I101" s="38"/>
    </row>
    <row r="102" spans="1:9" ht="16.5" hidden="1" thickBot="1" x14ac:dyDescent="0.35">
      <c r="A102" s="46"/>
      <c r="B102" s="21" t="s">
        <v>40</v>
      </c>
      <c r="C102" s="47">
        <f t="shared" ref="C102:I102" si="5">SUM(C88:C101)</f>
        <v>2475560.8400000003</v>
      </c>
      <c r="D102" s="47">
        <f t="shared" si="5"/>
        <v>3562294.85</v>
      </c>
      <c r="E102" s="47">
        <f t="shared" si="5"/>
        <v>2475560.8400000003</v>
      </c>
      <c r="F102" s="47">
        <f t="shared" si="5"/>
        <v>2044818.04</v>
      </c>
      <c r="G102" s="47">
        <f t="shared" si="5"/>
        <v>0</v>
      </c>
      <c r="H102" s="47">
        <f t="shared" si="5"/>
        <v>0</v>
      </c>
      <c r="I102" s="47">
        <f t="shared" si="5"/>
        <v>0</v>
      </c>
    </row>
    <row r="103" spans="1:9" hidden="1" x14ac:dyDescent="0.25"/>
    <row r="104" spans="1:9" hidden="1" x14ac:dyDescent="0.25"/>
    <row r="105" spans="1:9" hidden="1" x14ac:dyDescent="0.25"/>
    <row r="106" spans="1:9" hidden="1" x14ac:dyDescent="0.25"/>
    <row r="107" spans="1:9" hidden="1" x14ac:dyDescent="0.25"/>
    <row r="108" spans="1:9" hidden="1" x14ac:dyDescent="0.25"/>
    <row r="109" spans="1:9" hidden="1" x14ac:dyDescent="0.25"/>
    <row r="110" spans="1:9" hidden="1" x14ac:dyDescent="0.25"/>
    <row r="111" spans="1:9" hidden="1" x14ac:dyDescent="0.25"/>
    <row r="112" spans="1:9" hidden="1" x14ac:dyDescent="0.25"/>
    <row r="113" spans="1:9" hidden="1" x14ac:dyDescent="0.25"/>
    <row r="114" spans="1:9" hidden="1" x14ac:dyDescent="0.25"/>
    <row r="115" spans="1:9" hidden="1" x14ac:dyDescent="0.25"/>
    <row r="116" spans="1:9" hidden="1" x14ac:dyDescent="0.25"/>
    <row r="117" spans="1:9" hidden="1" x14ac:dyDescent="0.25"/>
    <row r="118" spans="1:9" hidden="1" x14ac:dyDescent="0.25"/>
    <row r="119" spans="1:9" hidden="1" x14ac:dyDescent="0.25"/>
    <row r="120" spans="1:9" hidden="1" x14ac:dyDescent="0.25"/>
    <row r="121" spans="1:9" hidden="1" x14ac:dyDescent="0.25"/>
    <row r="122" spans="1:9" hidden="1" x14ac:dyDescent="0.25"/>
    <row r="123" spans="1:9" ht="16.5" hidden="1" thickBot="1" x14ac:dyDescent="0.3">
      <c r="A123" s="356" t="s">
        <v>82</v>
      </c>
      <c r="B123" s="356"/>
      <c r="C123" s="356"/>
      <c r="D123" s="356"/>
      <c r="E123" s="356"/>
      <c r="F123" s="356"/>
      <c r="G123" s="356"/>
      <c r="H123" s="356"/>
      <c r="I123" s="356"/>
    </row>
    <row r="124" spans="1:9" ht="16.5" hidden="1" customHeight="1" thickBot="1" x14ac:dyDescent="0.35">
      <c r="A124" s="2" t="s">
        <v>5</v>
      </c>
      <c r="B124" s="3" t="s">
        <v>6</v>
      </c>
      <c r="C124" s="368" t="s">
        <v>51</v>
      </c>
      <c r="D124" s="369"/>
      <c r="E124" s="368" t="s">
        <v>52</v>
      </c>
      <c r="F124" s="370"/>
      <c r="G124" s="226"/>
      <c r="H124" s="368" t="s">
        <v>54</v>
      </c>
      <c r="I124" s="369"/>
    </row>
    <row r="125" spans="1:9" ht="15.75" hidden="1" x14ac:dyDescent="0.3">
      <c r="A125" s="4"/>
      <c r="B125" s="5"/>
      <c r="C125" s="6" t="s">
        <v>12</v>
      </c>
      <c r="D125" s="6" t="s">
        <v>13</v>
      </c>
      <c r="E125" s="6" t="s">
        <v>12</v>
      </c>
      <c r="F125" s="6" t="s">
        <v>13</v>
      </c>
      <c r="G125" s="6" t="s">
        <v>13</v>
      </c>
      <c r="H125" s="6" t="s">
        <v>12</v>
      </c>
      <c r="I125" s="6" t="s">
        <v>13</v>
      </c>
    </row>
    <row r="126" spans="1:9" ht="15.75" hidden="1" x14ac:dyDescent="0.3">
      <c r="A126" s="7"/>
      <c r="B126" s="5" t="s">
        <v>14</v>
      </c>
      <c r="C126" s="8"/>
      <c r="D126" s="8"/>
      <c r="E126" s="8"/>
      <c r="F126" s="8"/>
      <c r="G126" s="8"/>
      <c r="H126" s="8"/>
      <c r="I126" s="8"/>
    </row>
    <row r="127" spans="1:9" ht="15.75" hidden="1" x14ac:dyDescent="0.3">
      <c r="A127" s="42"/>
      <c r="B127" s="5"/>
      <c r="C127" s="61"/>
      <c r="D127" s="43"/>
      <c r="E127" s="61"/>
      <c r="F127" s="61"/>
      <c r="G127" s="61"/>
      <c r="H127" s="61"/>
      <c r="I127" s="61"/>
    </row>
    <row r="128" spans="1:9" ht="15.75" hidden="1" x14ac:dyDescent="0.3">
      <c r="A128" s="42"/>
      <c r="B128" s="5" t="s">
        <v>15</v>
      </c>
      <c r="C128" s="8">
        <f t="shared" ref="C128:I128" si="6">+C136+C152</f>
        <v>0</v>
      </c>
      <c r="D128" s="8">
        <f t="shared" si="6"/>
        <v>0</v>
      </c>
      <c r="E128" s="8">
        <f t="shared" si="6"/>
        <v>0</v>
      </c>
      <c r="F128" s="8">
        <f t="shared" si="6"/>
        <v>0</v>
      </c>
      <c r="G128" s="8">
        <f t="shared" si="6"/>
        <v>0</v>
      </c>
      <c r="H128" s="8">
        <f t="shared" si="6"/>
        <v>0</v>
      </c>
      <c r="I128" s="8">
        <f t="shared" si="6"/>
        <v>0</v>
      </c>
    </row>
    <row r="129" spans="1:9" hidden="1" x14ac:dyDescent="0.25">
      <c r="A129" s="46"/>
      <c r="B129" s="15" t="s">
        <v>16</v>
      </c>
      <c r="C129" s="38"/>
      <c r="D129" s="38"/>
      <c r="E129" s="38"/>
      <c r="F129" s="38"/>
      <c r="G129" s="38"/>
      <c r="H129" s="38"/>
      <c r="I129" s="38"/>
    </row>
    <row r="130" spans="1:9" hidden="1" x14ac:dyDescent="0.25">
      <c r="A130" s="46"/>
      <c r="B130" s="15" t="s">
        <v>17</v>
      </c>
      <c r="C130" s="38"/>
      <c r="D130" s="38"/>
      <c r="E130" s="38"/>
      <c r="F130" s="38"/>
      <c r="G130" s="38"/>
      <c r="H130" s="38"/>
      <c r="I130" s="38"/>
    </row>
    <row r="131" spans="1:9" hidden="1" x14ac:dyDescent="0.25">
      <c r="A131" s="46"/>
      <c r="B131" s="15" t="s">
        <v>18</v>
      </c>
      <c r="C131" s="38"/>
      <c r="D131" s="38"/>
      <c r="E131" s="38"/>
      <c r="F131" s="38"/>
      <c r="G131" s="38"/>
      <c r="H131" s="38"/>
      <c r="I131" s="38"/>
    </row>
    <row r="132" spans="1:9" hidden="1" x14ac:dyDescent="0.25">
      <c r="A132" s="46"/>
      <c r="B132" s="15" t="s">
        <v>19</v>
      </c>
      <c r="C132" s="38"/>
      <c r="D132" s="38"/>
      <c r="E132" s="38"/>
      <c r="F132" s="38"/>
      <c r="G132" s="38"/>
      <c r="H132" s="38"/>
      <c r="I132" s="38"/>
    </row>
    <row r="133" spans="1:9" hidden="1" x14ac:dyDescent="0.25">
      <c r="A133" s="46"/>
      <c r="B133" s="15" t="s">
        <v>21</v>
      </c>
      <c r="C133" s="38"/>
      <c r="D133" s="38"/>
      <c r="E133" s="38"/>
      <c r="F133" s="38"/>
      <c r="G133" s="38"/>
      <c r="H133" s="38"/>
      <c r="I133" s="38"/>
    </row>
    <row r="134" spans="1:9" hidden="1" x14ac:dyDescent="0.25">
      <c r="A134" s="46"/>
      <c r="B134" s="15" t="s">
        <v>22</v>
      </c>
      <c r="C134" s="38"/>
      <c r="D134" s="38"/>
      <c r="E134" s="38"/>
      <c r="F134" s="38"/>
      <c r="G134" s="38"/>
      <c r="H134" s="38"/>
      <c r="I134" s="38"/>
    </row>
    <row r="135" spans="1:9" hidden="1" x14ac:dyDescent="0.25">
      <c r="A135" s="46"/>
      <c r="B135" s="15" t="s">
        <v>23</v>
      </c>
      <c r="C135" s="38"/>
      <c r="D135" s="38"/>
      <c r="E135" s="38"/>
      <c r="F135" s="38"/>
      <c r="G135" s="38"/>
      <c r="H135" s="38"/>
      <c r="I135" s="38"/>
    </row>
    <row r="136" spans="1:9" ht="16.5" hidden="1" thickBot="1" x14ac:dyDescent="0.35">
      <c r="A136" s="46"/>
      <c r="B136" s="17" t="s">
        <v>24</v>
      </c>
      <c r="C136" s="47">
        <f t="shared" ref="C136:I136" si="7">SUM(C129:C135)</f>
        <v>0</v>
      </c>
      <c r="D136" s="47">
        <f t="shared" si="7"/>
        <v>0</v>
      </c>
      <c r="E136" s="47">
        <f t="shared" si="7"/>
        <v>0</v>
      </c>
      <c r="F136" s="47">
        <f t="shared" si="7"/>
        <v>0</v>
      </c>
      <c r="G136" s="47">
        <f t="shared" si="7"/>
        <v>0</v>
      </c>
      <c r="H136" s="47">
        <f t="shared" si="7"/>
        <v>0</v>
      </c>
      <c r="I136" s="47">
        <f t="shared" si="7"/>
        <v>0</v>
      </c>
    </row>
    <row r="137" spans="1:9" ht="15.75" hidden="1" x14ac:dyDescent="0.3">
      <c r="A137" s="46"/>
      <c r="B137" s="19" t="s">
        <v>25</v>
      </c>
      <c r="C137" s="48"/>
      <c r="D137" s="48"/>
      <c r="E137" s="48"/>
      <c r="F137" s="48"/>
      <c r="G137" s="48"/>
      <c r="H137" s="48"/>
      <c r="I137" s="48"/>
    </row>
    <row r="138" spans="1:9" hidden="1" x14ac:dyDescent="0.25">
      <c r="A138" s="46"/>
      <c r="B138" s="15" t="s">
        <v>26</v>
      </c>
      <c r="C138" s="38"/>
      <c r="D138" s="38"/>
      <c r="E138" s="38"/>
      <c r="F138" s="38"/>
      <c r="G138" s="38"/>
      <c r="H138" s="38"/>
      <c r="I138" s="38"/>
    </row>
    <row r="139" spans="1:9" hidden="1" x14ac:dyDescent="0.25">
      <c r="A139" s="46"/>
      <c r="B139" s="15" t="s">
        <v>83</v>
      </c>
      <c r="C139" s="38"/>
      <c r="D139" s="38"/>
      <c r="E139" s="38"/>
      <c r="F139" s="38"/>
      <c r="G139" s="38"/>
      <c r="H139" s="38"/>
      <c r="I139" s="38"/>
    </row>
    <row r="140" spans="1:9" hidden="1" x14ac:dyDescent="0.25">
      <c r="A140" s="46"/>
      <c r="B140" s="15" t="s">
        <v>56</v>
      </c>
      <c r="C140" s="38"/>
      <c r="D140" s="38"/>
      <c r="E140" s="38"/>
      <c r="F140" s="38"/>
      <c r="G140" s="38"/>
      <c r="H140" s="38"/>
      <c r="I140" s="38"/>
    </row>
    <row r="141" spans="1:9" hidden="1" x14ac:dyDescent="0.25">
      <c r="A141" s="46"/>
      <c r="B141" s="15" t="s">
        <v>28</v>
      </c>
      <c r="C141" s="38"/>
      <c r="D141" s="38"/>
      <c r="E141" s="38"/>
      <c r="F141" s="38"/>
      <c r="G141" s="38"/>
      <c r="H141" s="38"/>
      <c r="I141" s="38"/>
    </row>
    <row r="142" spans="1:9" hidden="1" x14ac:dyDescent="0.25">
      <c r="A142" s="46"/>
      <c r="B142" s="15" t="s">
        <v>29</v>
      </c>
      <c r="C142" s="38"/>
      <c r="D142" s="38"/>
      <c r="E142" s="38"/>
      <c r="F142" s="38"/>
      <c r="G142" s="38"/>
      <c r="H142" s="38"/>
      <c r="I142" s="38"/>
    </row>
    <row r="143" spans="1:9" hidden="1" x14ac:dyDescent="0.25">
      <c r="A143" s="46"/>
      <c r="B143" s="15" t="s">
        <v>30</v>
      </c>
      <c r="C143" s="38"/>
      <c r="D143" s="38"/>
      <c r="E143" s="38"/>
      <c r="F143" s="38"/>
      <c r="G143" s="38"/>
      <c r="H143" s="38"/>
      <c r="I143" s="38"/>
    </row>
    <row r="144" spans="1:9" hidden="1" x14ac:dyDescent="0.25">
      <c r="A144" s="46"/>
      <c r="B144" s="15" t="s">
        <v>31</v>
      </c>
      <c r="C144" s="38"/>
      <c r="D144" s="38"/>
      <c r="E144" s="38"/>
      <c r="F144" s="38"/>
      <c r="G144" s="38"/>
      <c r="H144" s="38"/>
      <c r="I144" s="38"/>
    </row>
    <row r="145" spans="1:9" hidden="1" x14ac:dyDescent="0.25">
      <c r="A145" s="46"/>
      <c r="B145" s="15" t="s">
        <v>32</v>
      </c>
      <c r="C145" s="38"/>
      <c r="D145" s="38"/>
      <c r="E145" s="38"/>
      <c r="F145" s="38"/>
      <c r="G145" s="38"/>
      <c r="H145" s="38"/>
      <c r="I145" s="38"/>
    </row>
    <row r="146" spans="1:9" hidden="1" x14ac:dyDescent="0.25">
      <c r="A146" s="46"/>
      <c r="B146" s="15" t="s">
        <v>34</v>
      </c>
      <c r="C146" s="38"/>
      <c r="D146" s="38"/>
      <c r="E146" s="38"/>
      <c r="F146" s="38"/>
      <c r="G146" s="38"/>
      <c r="H146" s="38"/>
      <c r="I146" s="38"/>
    </row>
    <row r="147" spans="1:9" hidden="1" x14ac:dyDescent="0.25">
      <c r="A147" s="46"/>
      <c r="B147" s="15" t="s">
        <v>35</v>
      </c>
      <c r="C147" s="38"/>
      <c r="D147" s="38"/>
      <c r="E147" s="38"/>
      <c r="F147" s="38"/>
      <c r="G147" s="38"/>
      <c r="H147" s="38"/>
      <c r="I147" s="38"/>
    </row>
    <row r="148" spans="1:9" hidden="1" x14ac:dyDescent="0.25">
      <c r="A148" s="46"/>
      <c r="B148" s="15" t="s">
        <v>36</v>
      </c>
      <c r="C148" s="38"/>
      <c r="D148" s="38"/>
      <c r="E148" s="38"/>
      <c r="F148" s="38"/>
      <c r="G148" s="38"/>
      <c r="H148" s="38"/>
      <c r="I148" s="38"/>
    </row>
    <row r="149" spans="1:9" hidden="1" x14ac:dyDescent="0.25">
      <c r="A149" s="46"/>
      <c r="B149" s="15" t="s">
        <v>37</v>
      </c>
      <c r="C149" s="38"/>
      <c r="D149" s="38"/>
      <c r="E149" s="38"/>
      <c r="F149" s="38"/>
      <c r="G149" s="38"/>
      <c r="H149" s="38"/>
      <c r="I149" s="38"/>
    </row>
    <row r="150" spans="1:9" hidden="1" x14ac:dyDescent="0.25">
      <c r="A150" s="46"/>
      <c r="B150" s="15" t="s">
        <v>38</v>
      </c>
      <c r="C150" s="38"/>
      <c r="D150" s="38"/>
      <c r="E150" s="38"/>
      <c r="F150" s="38"/>
      <c r="G150" s="38"/>
      <c r="H150" s="38"/>
      <c r="I150" s="38"/>
    </row>
    <row r="151" spans="1:9" hidden="1" x14ac:dyDescent="0.25">
      <c r="A151" s="46"/>
      <c r="B151" s="15" t="s">
        <v>39</v>
      </c>
      <c r="C151" s="38"/>
      <c r="D151" s="38"/>
      <c r="E151" s="38"/>
      <c r="F151" s="38"/>
      <c r="G151" s="38"/>
      <c r="H151" s="38"/>
      <c r="I151" s="38"/>
    </row>
    <row r="152" spans="1:9" ht="16.5" hidden="1" thickBot="1" x14ac:dyDescent="0.35">
      <c r="A152" s="46"/>
      <c r="B152" s="21" t="s">
        <v>40</v>
      </c>
      <c r="C152" s="47">
        <f t="shared" ref="C152:I152" si="8">SUM(C138:C151)</f>
        <v>0</v>
      </c>
      <c r="D152" s="47">
        <f t="shared" si="8"/>
        <v>0</v>
      </c>
      <c r="E152" s="47">
        <f t="shared" si="8"/>
        <v>0</v>
      </c>
      <c r="F152" s="47">
        <f t="shared" si="8"/>
        <v>0</v>
      </c>
      <c r="G152" s="47">
        <f t="shared" si="8"/>
        <v>0</v>
      </c>
      <c r="H152" s="47">
        <f t="shared" si="8"/>
        <v>0</v>
      </c>
      <c r="I152" s="47">
        <f t="shared" si="8"/>
        <v>0</v>
      </c>
    </row>
    <row r="153" spans="1:9" hidden="1" x14ac:dyDescent="0.25">
      <c r="D153" s="44"/>
      <c r="I153" s="64"/>
    </row>
    <row r="154" spans="1:9" hidden="1" x14ac:dyDescent="0.25">
      <c r="I154" s="40"/>
    </row>
    <row r="155" spans="1:9" hidden="1" x14ac:dyDescent="0.25"/>
    <row r="156" spans="1:9" hidden="1" x14ac:dyDescent="0.25"/>
    <row r="157" spans="1:9" hidden="1" x14ac:dyDescent="0.25"/>
    <row r="158" spans="1:9" hidden="1" x14ac:dyDescent="0.25"/>
    <row r="159" spans="1:9" hidden="1" x14ac:dyDescent="0.25"/>
    <row r="160" spans="1:9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6" x14ac:dyDescent="0.25">
      <c r="C177" s="362" t="s">
        <v>173</v>
      </c>
      <c r="D177" s="362"/>
      <c r="E177" s="362"/>
      <c r="F177" s="362"/>
    </row>
    <row r="178" spans="3:6" ht="15.75" thickBot="1" x14ac:dyDescent="0.3">
      <c r="C178" s="381" t="s">
        <v>196</v>
      </c>
      <c r="D178" s="381"/>
      <c r="E178" s="381"/>
      <c r="F178" s="381"/>
    </row>
    <row r="179" spans="3:6" ht="16.5" thickBot="1" x14ac:dyDescent="0.35">
      <c r="C179" s="65" t="s">
        <v>5</v>
      </c>
      <c r="D179" s="227" t="s">
        <v>6</v>
      </c>
      <c r="E179" s="382" t="s">
        <v>57</v>
      </c>
      <c r="F179" s="383"/>
    </row>
    <row r="180" spans="3:6" ht="15.75" x14ac:dyDescent="0.3">
      <c r="C180" s="242"/>
      <c r="D180" s="243"/>
      <c r="E180" s="6" t="s">
        <v>12</v>
      </c>
      <c r="F180" s="244" t="s">
        <v>84</v>
      </c>
    </row>
    <row r="181" spans="3:6" ht="15.75" x14ac:dyDescent="0.3">
      <c r="C181" s="309"/>
      <c r="D181" s="5" t="s">
        <v>14</v>
      </c>
      <c r="E181" s="8">
        <f>+'NOVIEMBRE CTE-5'!C195</f>
        <v>26562924.689999998</v>
      </c>
      <c r="F181" s="246">
        <f>+'NOVIEMBRE CTE-5'!D195</f>
        <v>26558322</v>
      </c>
    </row>
    <row r="182" spans="3:6" ht="15.75" x14ac:dyDescent="0.3">
      <c r="C182" s="310"/>
      <c r="D182" s="5"/>
      <c r="E182" s="42"/>
      <c r="F182" s="248"/>
    </row>
    <row r="183" spans="3:6" ht="15.75" x14ac:dyDescent="0.3">
      <c r="C183" s="310"/>
      <c r="D183" s="5" t="s">
        <v>15</v>
      </c>
      <c r="E183" s="8"/>
      <c r="F183" s="246"/>
    </row>
    <row r="184" spans="3:6" x14ac:dyDescent="0.25">
      <c r="C184" s="311">
        <v>111</v>
      </c>
      <c r="D184" s="15" t="s">
        <v>16</v>
      </c>
      <c r="E184" s="38">
        <f>+'NOVIEMBRE CTE-5'!C198</f>
        <v>852225.41</v>
      </c>
      <c r="F184" s="250">
        <v>889701.44</v>
      </c>
    </row>
    <row r="185" spans="3:6" x14ac:dyDescent="0.25">
      <c r="C185" s="311">
        <v>113</v>
      </c>
      <c r="D185" s="15" t="s">
        <v>17</v>
      </c>
      <c r="E185" s="38">
        <f>+'NOVIEMBRE CTE-5'!C199</f>
        <v>114424.56</v>
      </c>
      <c r="F185" s="250">
        <v>113122.12</v>
      </c>
    </row>
    <row r="186" spans="3:6" x14ac:dyDescent="0.25">
      <c r="C186" s="311">
        <v>122</v>
      </c>
      <c r="D186" s="15" t="s">
        <v>18</v>
      </c>
      <c r="E186" s="38">
        <f>+'NOVIEMBRE CTE-5'!C200</f>
        <v>54712.240000000005</v>
      </c>
      <c r="F186" s="250">
        <v>60739.99</v>
      </c>
    </row>
    <row r="187" spans="3:6" x14ac:dyDescent="0.25">
      <c r="C187" s="311">
        <v>163</v>
      </c>
      <c r="D187" s="15" t="s">
        <v>19</v>
      </c>
      <c r="E187" s="38">
        <f>+'NOVIEMBRE CTE-5'!C201</f>
        <v>683317.79999999993</v>
      </c>
      <c r="F187" s="250">
        <v>759179.08</v>
      </c>
    </row>
    <row r="188" spans="3:6" ht="27" x14ac:dyDescent="0.25">
      <c r="C188" s="311">
        <v>168</v>
      </c>
      <c r="D188" s="187" t="s">
        <v>165</v>
      </c>
      <c r="E188" s="38">
        <f>+'NOVIEMBRE CTE-5'!C202</f>
        <v>0</v>
      </c>
      <c r="F188" s="250">
        <v>0</v>
      </c>
    </row>
    <row r="189" spans="3:6" x14ac:dyDescent="0.25">
      <c r="C189" s="311">
        <v>169</v>
      </c>
      <c r="D189" s="15" t="s">
        <v>166</v>
      </c>
      <c r="E189" s="38">
        <f>+'NOVIEMBRE CTE-5'!C203</f>
        <v>38793.339999999997</v>
      </c>
      <c r="F189" s="250">
        <v>38087</v>
      </c>
    </row>
    <row r="190" spans="3:6" x14ac:dyDescent="0.25">
      <c r="C190" s="311">
        <v>171</v>
      </c>
      <c r="D190" s="15" t="s">
        <v>167</v>
      </c>
      <c r="E190" s="38">
        <f>+'NOVIEMBRE CTE-5'!C204</f>
        <v>40021.660000000003</v>
      </c>
      <c r="F190" s="250">
        <v>42370</v>
      </c>
    </row>
    <row r="191" spans="3:6" x14ac:dyDescent="0.25">
      <c r="C191" s="311">
        <v>174</v>
      </c>
      <c r="D191" s="15" t="s">
        <v>20</v>
      </c>
      <c r="E191" s="38">
        <f>+'NOVIEMBRE CTE-5'!C205</f>
        <v>80919.66</v>
      </c>
      <c r="F191" s="250">
        <v>87195</v>
      </c>
    </row>
    <row r="192" spans="3:6" x14ac:dyDescent="0.25">
      <c r="C192" s="311">
        <v>182</v>
      </c>
      <c r="D192" s="15" t="s">
        <v>21</v>
      </c>
      <c r="E192" s="38">
        <f>+'NOVIEMBRE CTE-5'!C206</f>
        <v>2676004</v>
      </c>
      <c r="F192" s="250">
        <v>2434426</v>
      </c>
    </row>
    <row r="193" spans="3:7" x14ac:dyDescent="0.25">
      <c r="C193" s="311">
        <v>197</v>
      </c>
      <c r="D193" s="15" t="s">
        <v>22</v>
      </c>
      <c r="E193" s="38">
        <f>+'NOVIEMBRE CTE-5'!C207</f>
        <v>463300</v>
      </c>
      <c r="F193" s="250">
        <v>504000</v>
      </c>
    </row>
    <row r="194" spans="3:7" x14ac:dyDescent="0.25">
      <c r="C194" s="311">
        <v>199</v>
      </c>
      <c r="D194" s="15" t="s">
        <v>23</v>
      </c>
      <c r="E194" s="38">
        <f>+'NOVIEMBRE CTE-5'!C208</f>
        <v>613191.44999999995</v>
      </c>
      <c r="F194" s="250">
        <v>568075.35</v>
      </c>
    </row>
    <row r="195" spans="3:7" ht="16.5" thickBot="1" x14ac:dyDescent="0.35">
      <c r="C195" s="312"/>
      <c r="D195" s="17" t="s">
        <v>24</v>
      </c>
      <c r="E195" s="47">
        <f>SUM(E184:E194)</f>
        <v>5616910.1200000001</v>
      </c>
      <c r="F195" s="252">
        <f>SUM(F184:F194)</f>
        <v>5496895.9799999995</v>
      </c>
    </row>
    <row r="196" spans="3:7" ht="15.75" x14ac:dyDescent="0.3">
      <c r="C196" s="313"/>
      <c r="D196" s="254" t="s">
        <v>25</v>
      </c>
      <c r="E196" s="255"/>
      <c r="F196" s="256"/>
    </row>
    <row r="197" spans="3:7" x14ac:dyDescent="0.25">
      <c r="C197" s="311">
        <v>211</v>
      </c>
      <c r="D197" s="15" t="s">
        <v>26</v>
      </c>
      <c r="E197" s="38">
        <f>+'NOVIEMBRE CTE-5'!C211</f>
        <v>551481.54</v>
      </c>
      <c r="F197" s="250">
        <v>514661</v>
      </c>
      <c r="G197" s="41"/>
    </row>
    <row r="198" spans="3:7" x14ac:dyDescent="0.25">
      <c r="C198" s="311">
        <v>232</v>
      </c>
      <c r="D198" s="15" t="s">
        <v>27</v>
      </c>
      <c r="E198" s="38">
        <f>+'NOVIEMBRE CTE-5'!C212</f>
        <v>120000</v>
      </c>
      <c r="F198" s="250">
        <v>112295</v>
      </c>
    </row>
    <row r="199" spans="3:7" x14ac:dyDescent="0.25">
      <c r="C199" s="311">
        <v>261</v>
      </c>
      <c r="D199" s="15" t="s">
        <v>28</v>
      </c>
      <c r="E199" s="38">
        <f>+'NOVIEMBRE CTE-5'!C213</f>
        <v>713056.26</v>
      </c>
      <c r="F199" s="250">
        <v>668696.49</v>
      </c>
    </row>
    <row r="200" spans="3:7" x14ac:dyDescent="0.25">
      <c r="C200" s="311">
        <v>262</v>
      </c>
      <c r="D200" s="15" t="s">
        <v>29</v>
      </c>
      <c r="E200" s="38">
        <f>+'NOVIEMBRE CTE-5'!C214</f>
        <v>7187.7699999999995</v>
      </c>
      <c r="F200" s="250">
        <v>7708.85</v>
      </c>
    </row>
    <row r="201" spans="3:7" x14ac:dyDescent="0.25">
      <c r="C201" s="311">
        <v>266</v>
      </c>
      <c r="D201" s="15" t="s">
        <v>30</v>
      </c>
      <c r="E201" s="38">
        <f>+'NOVIEMBRE CTE-5'!C215</f>
        <v>3611099.04</v>
      </c>
      <c r="F201" s="250">
        <v>3553674.39</v>
      </c>
    </row>
    <row r="202" spans="3:7" x14ac:dyDescent="0.25">
      <c r="C202" s="311">
        <v>267</v>
      </c>
      <c r="D202" s="15" t="s">
        <v>31</v>
      </c>
      <c r="E202" s="38">
        <f>+'NOVIEMBRE CTE-5'!C216</f>
        <v>20894</v>
      </c>
      <c r="F202" s="250">
        <v>8988.5</v>
      </c>
    </row>
    <row r="203" spans="3:7" x14ac:dyDescent="0.25">
      <c r="C203" s="311">
        <v>268</v>
      </c>
      <c r="D203" s="15" t="s">
        <v>32</v>
      </c>
      <c r="E203" s="38">
        <f>+'NOVIEMBRE CTE-5'!C217</f>
        <v>129924.22</v>
      </c>
      <c r="F203" s="250">
        <v>136877.98000000001</v>
      </c>
    </row>
    <row r="204" spans="3:7" x14ac:dyDescent="0.25">
      <c r="C204" s="311">
        <v>269</v>
      </c>
      <c r="D204" s="15" t="s">
        <v>33</v>
      </c>
      <c r="E204" s="38">
        <f>+'NOVIEMBRE CTE-5'!C218</f>
        <v>9166.66</v>
      </c>
      <c r="F204" s="250">
        <v>9508</v>
      </c>
    </row>
    <row r="205" spans="3:7" x14ac:dyDescent="0.25">
      <c r="C205" s="311">
        <v>289</v>
      </c>
      <c r="D205" s="15" t="s">
        <v>34</v>
      </c>
      <c r="E205" s="38">
        <f>+'NOVIEMBRE CTE-5'!C219</f>
        <v>6170.6399999999994</v>
      </c>
      <c r="F205" s="250">
        <v>6592.5</v>
      </c>
    </row>
    <row r="206" spans="3:7" x14ac:dyDescent="0.25">
      <c r="C206" s="311">
        <v>292</v>
      </c>
      <c r="D206" s="15" t="s">
        <v>35</v>
      </c>
      <c r="E206" s="38">
        <f>+'NOVIEMBRE CTE-5'!C220</f>
        <v>101602.1</v>
      </c>
      <c r="F206" s="250">
        <v>93340.84</v>
      </c>
    </row>
    <row r="207" spans="3:7" x14ac:dyDescent="0.25">
      <c r="C207" s="311">
        <v>295</v>
      </c>
      <c r="D207" s="15" t="s">
        <v>36</v>
      </c>
      <c r="E207" s="38">
        <f>+'NOVIEMBRE CTE-5'!C221</f>
        <v>18185897.950000003</v>
      </c>
      <c r="F207" s="250">
        <v>19308522.870000001</v>
      </c>
    </row>
    <row r="208" spans="3:7" x14ac:dyDescent="0.25">
      <c r="C208" s="311">
        <v>297</v>
      </c>
      <c r="D208" s="15" t="s">
        <v>37</v>
      </c>
      <c r="E208" s="38">
        <f>+'NOVIEMBRE CTE-5'!C222</f>
        <v>17489.62</v>
      </c>
      <c r="F208" s="250">
        <v>19068.55</v>
      </c>
    </row>
    <row r="209" spans="2:7" x14ac:dyDescent="0.25">
      <c r="C209" s="311">
        <v>298</v>
      </c>
      <c r="D209" s="15" t="s">
        <v>38</v>
      </c>
      <c r="E209" s="38">
        <f>+'NOVIEMBRE CTE-5'!C223</f>
        <v>383152.01</v>
      </c>
      <c r="F209" s="250">
        <v>405197.1</v>
      </c>
      <c r="G209" s="40"/>
    </row>
    <row r="210" spans="2:7" x14ac:dyDescent="0.25">
      <c r="C210" s="311">
        <v>299</v>
      </c>
      <c r="D210" s="15" t="s">
        <v>39</v>
      </c>
      <c r="E210" s="38">
        <f>+'NOVIEMBRE CTE-5'!C224</f>
        <v>209460.16000000003</v>
      </c>
      <c r="F210" s="250">
        <v>228229.31</v>
      </c>
    </row>
    <row r="211" spans="2:7" ht="16.5" thickBot="1" x14ac:dyDescent="0.35">
      <c r="C211" s="312"/>
      <c r="D211" s="21" t="s">
        <v>40</v>
      </c>
      <c r="E211" s="47">
        <f>SUM(E197:E210)</f>
        <v>24066581.970000006</v>
      </c>
      <c r="F211" s="252">
        <f>SUM(F197:F210)</f>
        <v>25073361.380000003</v>
      </c>
    </row>
    <row r="212" spans="2:7" ht="16.5" thickBot="1" x14ac:dyDescent="0.35">
      <c r="C212" s="314"/>
      <c r="D212" s="259" t="s">
        <v>58</v>
      </c>
      <c r="E212" s="260">
        <f>+E211+E195</f>
        <v>29683492.090000007</v>
      </c>
      <c r="F212" s="315">
        <f>+F211+F195</f>
        <v>30570257.360000003</v>
      </c>
    </row>
    <row r="213" spans="2:7" ht="16.5" thickBot="1" x14ac:dyDescent="0.35">
      <c r="C213" s="316"/>
      <c r="D213" s="72" t="s">
        <v>41</v>
      </c>
      <c r="E213" s="73"/>
      <c r="F213" s="74"/>
    </row>
    <row r="214" spans="2:7" ht="15.75" hidden="1" thickBot="1" x14ac:dyDescent="0.3">
      <c r="C214" s="314"/>
      <c r="D214" s="263" t="s">
        <v>49</v>
      </c>
      <c r="E214" s="264" t="e">
        <f>+#REF!</f>
        <v>#REF!</v>
      </c>
      <c r="F214" s="317"/>
    </row>
    <row r="215" spans="2:7" x14ac:dyDescent="0.25">
      <c r="C215" s="313">
        <v>323</v>
      </c>
      <c r="D215" s="266" t="s">
        <v>42</v>
      </c>
      <c r="E215" s="255">
        <f>+'NOVIEMBRE CTE-5'!C229</f>
        <v>8660000</v>
      </c>
      <c r="F215" s="267">
        <v>5829800.8399999999</v>
      </c>
    </row>
    <row r="216" spans="2:7" hidden="1" x14ac:dyDescent="0.25">
      <c r="C216" s="268"/>
      <c r="D216" s="24" t="s">
        <v>50</v>
      </c>
      <c r="E216" s="38" t="e">
        <f>+#REF!</f>
        <v>#REF!</v>
      </c>
      <c r="F216" s="269"/>
    </row>
    <row r="217" spans="2:7" hidden="1" x14ac:dyDescent="0.25">
      <c r="C217" s="268"/>
      <c r="D217" s="24" t="s">
        <v>43</v>
      </c>
      <c r="E217" s="38" t="e">
        <f>+#REF!</f>
        <v>#REF!</v>
      </c>
      <c r="F217" s="269"/>
    </row>
    <row r="218" spans="2:7" ht="15.75" x14ac:dyDescent="0.3">
      <c r="C218" s="268"/>
      <c r="D218" s="25" t="s">
        <v>44</v>
      </c>
      <c r="E218" s="8">
        <f>+E215</f>
        <v>8660000</v>
      </c>
      <c r="F218" s="246">
        <f>SUM(F214:F217)</f>
        <v>5829800.8399999999</v>
      </c>
    </row>
    <row r="219" spans="2:7" ht="16.5" thickBot="1" x14ac:dyDescent="0.35">
      <c r="C219" s="270"/>
      <c r="D219" s="271" t="s">
        <v>60</v>
      </c>
      <c r="E219" s="272">
        <f>+E218+E212+E181</f>
        <v>64906416.780000001</v>
      </c>
      <c r="F219" s="273">
        <f>+F212+F181+F218</f>
        <v>62958380.200000003</v>
      </c>
    </row>
    <row r="220" spans="2:7" ht="15.75" x14ac:dyDescent="0.3">
      <c r="B220" s="39"/>
      <c r="C220" s="40"/>
      <c r="D220" s="225"/>
      <c r="F220" s="76"/>
    </row>
    <row r="221" spans="2:7" ht="15.75" x14ac:dyDescent="0.3">
      <c r="B221" s="39"/>
      <c r="C221" s="40"/>
      <c r="D221" s="225"/>
      <c r="F221" s="76"/>
    </row>
    <row r="239" spans="2:9" x14ac:dyDescent="0.25">
      <c r="B239" s="58" t="s">
        <v>61</v>
      </c>
      <c r="D239" s="239" t="s">
        <v>89</v>
      </c>
      <c r="E239" s="239"/>
      <c r="F239" s="239"/>
      <c r="G239" t="s">
        <v>90</v>
      </c>
    </row>
    <row r="240" spans="2:9" x14ac:dyDescent="0.25">
      <c r="D240" s="354" t="s">
        <v>91</v>
      </c>
      <c r="E240" s="354"/>
      <c r="F240" s="354"/>
      <c r="G240" s="39" t="s">
        <v>68</v>
      </c>
      <c r="I240" s="39"/>
    </row>
    <row r="241" spans="2:9" x14ac:dyDescent="0.25">
      <c r="D241" s="354" t="s">
        <v>92</v>
      </c>
      <c r="E241" s="354"/>
      <c r="F241" s="354"/>
      <c r="G241" s="39" t="s">
        <v>163</v>
      </c>
      <c r="I241" s="39"/>
    </row>
    <row r="242" spans="2:9" ht="9" customHeight="1" x14ac:dyDescent="0.25">
      <c r="D242" s="59"/>
      <c r="E242" s="59"/>
      <c r="G242" s="39"/>
      <c r="H242" s="39"/>
      <c r="I242" s="39"/>
    </row>
    <row r="243" spans="2:9" x14ac:dyDescent="0.25">
      <c r="B243" s="58" t="s">
        <v>66</v>
      </c>
      <c r="D243" s="39" t="s">
        <v>195</v>
      </c>
      <c r="G243" s="60"/>
      <c r="H243" s="60"/>
      <c r="I243" s="60"/>
    </row>
    <row r="245" spans="2:9" x14ac:dyDescent="0.25">
      <c r="D245" s="39"/>
    </row>
  </sheetData>
  <mergeCells count="25">
    <mergeCell ref="C74:D74"/>
    <mergeCell ref="E74:F74"/>
    <mergeCell ref="H74:I74"/>
    <mergeCell ref="H8:I8"/>
    <mergeCell ref="A10:I10"/>
    <mergeCell ref="A11:I11"/>
    <mergeCell ref="A12:I12"/>
    <mergeCell ref="A14:I14"/>
    <mergeCell ref="C15:D15"/>
    <mergeCell ref="E15:F15"/>
    <mergeCell ref="H15:I15"/>
    <mergeCell ref="A46:I46"/>
    <mergeCell ref="C47:D47"/>
    <mergeCell ref="E47:F47"/>
    <mergeCell ref="A60:B60"/>
    <mergeCell ref="A73:I73"/>
    <mergeCell ref="E179:F179"/>
    <mergeCell ref="D240:F240"/>
    <mergeCell ref="D241:F241"/>
    <mergeCell ref="A123:I123"/>
    <mergeCell ref="C124:D124"/>
    <mergeCell ref="E124:F124"/>
    <mergeCell ref="H124:I124"/>
    <mergeCell ref="C177:F177"/>
    <mergeCell ref="C178:F178"/>
  </mergeCells>
  <hyperlinks>
    <hyperlink ref="A12" r:id="rId1"/>
  </hyperlinks>
  <pageMargins left="0.15748031496062992" right="0" top="0" bottom="0" header="0" footer="0"/>
  <pageSetup scale="75" orientation="landscape" r:id="rId2"/>
  <headerFooter alignWithMargins="0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5"/>
  <sheetViews>
    <sheetView topLeftCell="A8" workbookViewId="0">
      <selection activeCell="B181" sqref="B181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customWidth="1"/>
    <col min="5" max="5" width="13.42578125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customWidth="1"/>
    <col min="261" max="261" width="13.42578125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customWidth="1"/>
    <col min="517" max="517" width="13.42578125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customWidth="1"/>
    <col min="773" max="773" width="13.42578125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customWidth="1"/>
    <col min="1029" max="1029" width="13.42578125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customWidth="1"/>
    <col min="1285" max="1285" width="13.42578125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customWidth="1"/>
    <col min="1541" max="1541" width="13.42578125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customWidth="1"/>
    <col min="1797" max="1797" width="13.42578125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customWidth="1"/>
    <col min="2053" max="2053" width="13.42578125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customWidth="1"/>
    <col min="2309" max="2309" width="13.42578125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customWidth="1"/>
    <col min="2565" max="2565" width="13.42578125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customWidth="1"/>
    <col min="2821" max="2821" width="13.42578125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customWidth="1"/>
    <col min="3077" max="3077" width="13.42578125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customWidth="1"/>
    <col min="3333" max="3333" width="13.42578125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customWidth="1"/>
    <col min="3589" max="3589" width="13.42578125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customWidth="1"/>
    <col min="3845" max="3845" width="13.42578125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customWidth="1"/>
    <col min="4101" max="4101" width="13.42578125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customWidth="1"/>
    <col min="4357" max="4357" width="13.42578125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customWidth="1"/>
    <col min="4613" max="4613" width="13.42578125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customWidth="1"/>
    <col min="4869" max="4869" width="13.42578125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customWidth="1"/>
    <col min="5125" max="5125" width="13.42578125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customWidth="1"/>
    <col min="5381" max="5381" width="13.42578125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customWidth="1"/>
    <col min="5637" max="5637" width="13.42578125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customWidth="1"/>
    <col min="5893" max="5893" width="13.42578125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customWidth="1"/>
    <col min="6149" max="6149" width="13.42578125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customWidth="1"/>
    <col min="6405" max="6405" width="13.42578125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customWidth="1"/>
    <col min="6661" max="6661" width="13.42578125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customWidth="1"/>
    <col min="6917" max="6917" width="13.42578125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customWidth="1"/>
    <col min="7173" max="7173" width="13.42578125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customWidth="1"/>
    <col min="7429" max="7429" width="13.42578125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customWidth="1"/>
    <col min="7685" max="7685" width="13.42578125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customWidth="1"/>
    <col min="7941" max="7941" width="13.42578125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customWidth="1"/>
    <col min="8197" max="8197" width="13.42578125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customWidth="1"/>
    <col min="8453" max="8453" width="13.42578125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customWidth="1"/>
    <col min="8709" max="8709" width="13.42578125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customWidth="1"/>
    <col min="8965" max="8965" width="13.42578125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customWidth="1"/>
    <col min="9221" max="9221" width="13.42578125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customWidth="1"/>
    <col min="9477" max="9477" width="13.42578125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customWidth="1"/>
    <col min="9733" max="9733" width="13.42578125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customWidth="1"/>
    <col min="9989" max="9989" width="13.42578125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customWidth="1"/>
    <col min="10245" max="10245" width="13.42578125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customWidth="1"/>
    <col min="10501" max="10501" width="13.42578125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customWidth="1"/>
    <col min="10757" max="10757" width="13.42578125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customWidth="1"/>
    <col min="11013" max="11013" width="13.42578125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customWidth="1"/>
    <col min="11269" max="11269" width="13.42578125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customWidth="1"/>
    <col min="11525" max="11525" width="13.42578125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customWidth="1"/>
    <col min="11781" max="11781" width="13.42578125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customWidth="1"/>
    <col min="12037" max="12037" width="13.42578125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customWidth="1"/>
    <col min="12293" max="12293" width="13.42578125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customWidth="1"/>
    <col min="12549" max="12549" width="13.42578125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customWidth="1"/>
    <col min="12805" max="12805" width="13.42578125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customWidth="1"/>
    <col min="13061" max="13061" width="13.42578125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customWidth="1"/>
    <col min="13317" max="13317" width="13.42578125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customWidth="1"/>
    <col min="13573" max="13573" width="13.42578125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customWidth="1"/>
    <col min="13829" max="13829" width="13.42578125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customWidth="1"/>
    <col min="14085" max="14085" width="13.42578125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customWidth="1"/>
    <col min="14341" max="14341" width="13.42578125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customWidth="1"/>
    <col min="14597" max="14597" width="13.42578125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customWidth="1"/>
    <col min="14853" max="14853" width="13.42578125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customWidth="1"/>
    <col min="15109" max="15109" width="13.42578125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customWidth="1"/>
    <col min="15365" max="15365" width="13.42578125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customWidth="1"/>
    <col min="15621" max="15621" width="13.42578125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customWidth="1"/>
    <col min="15877" max="15877" width="13.42578125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customWidth="1"/>
    <col min="16133" max="16133" width="13.42578125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375" t="s">
        <v>88</v>
      </c>
      <c r="J8" s="376"/>
    </row>
    <row r="9" spans="1:10" ht="5.25" customHeight="1" x14ac:dyDescent="0.25"/>
    <row r="10" spans="1:10" x14ac:dyDescent="0.25">
      <c r="A10" s="373" t="s">
        <v>2</v>
      </c>
      <c r="B10" s="373"/>
      <c r="C10" s="373"/>
      <c r="D10" s="373"/>
      <c r="E10" s="373"/>
      <c r="F10" s="373"/>
      <c r="G10" s="373"/>
      <c r="H10" s="373"/>
      <c r="I10" s="373"/>
      <c r="J10" s="373"/>
    </row>
    <row r="11" spans="1:10" x14ac:dyDescent="0.25">
      <c r="A11" s="362" t="s">
        <v>3</v>
      </c>
      <c r="B11" s="362"/>
      <c r="C11" s="362"/>
      <c r="D11" s="362"/>
      <c r="E11" s="362"/>
      <c r="F11" s="362"/>
      <c r="G11" s="362"/>
      <c r="H11" s="362"/>
      <c r="I11" s="362"/>
      <c r="J11" s="362"/>
    </row>
    <row r="12" spans="1:10" x14ac:dyDescent="0.25">
      <c r="A12" s="374" t="s">
        <v>4</v>
      </c>
      <c r="B12" s="362"/>
      <c r="C12" s="362"/>
      <c r="D12" s="362"/>
      <c r="E12" s="362"/>
      <c r="F12" s="362"/>
      <c r="G12" s="362"/>
      <c r="H12" s="362"/>
      <c r="I12" s="362"/>
      <c r="J12" s="362"/>
    </row>
    <row r="13" spans="1:10" ht="4.5" customHeight="1" x14ac:dyDescent="0.25">
      <c r="A13" s="279"/>
      <c r="B13" s="279"/>
      <c r="C13" s="279"/>
      <c r="D13" s="279"/>
      <c r="E13" s="279"/>
      <c r="F13" s="279"/>
      <c r="G13" s="279"/>
      <c r="H13" s="279"/>
      <c r="I13" s="279"/>
      <c r="J13" s="279"/>
    </row>
    <row r="14" spans="1:10" ht="16.5" hidden="1" thickBot="1" x14ac:dyDescent="0.3">
      <c r="A14" s="356" t="s">
        <v>69</v>
      </c>
      <c r="B14" s="356"/>
      <c r="C14" s="356"/>
      <c r="D14" s="356"/>
      <c r="E14" s="356"/>
      <c r="F14" s="356"/>
      <c r="G14" s="356"/>
      <c r="H14" s="356"/>
      <c r="I14" s="356"/>
      <c r="J14" s="356"/>
    </row>
    <row r="15" spans="1:10" ht="30.75" hidden="1" customHeight="1" thickBot="1" x14ac:dyDescent="0.35">
      <c r="A15" s="2" t="s">
        <v>5</v>
      </c>
      <c r="B15" s="3" t="s">
        <v>6</v>
      </c>
      <c r="C15" s="368" t="s">
        <v>7</v>
      </c>
      <c r="D15" s="369"/>
      <c r="E15" s="368" t="s">
        <v>8</v>
      </c>
      <c r="F15" s="370"/>
      <c r="G15" s="368" t="s">
        <v>9</v>
      </c>
      <c r="H15" s="369"/>
      <c r="I15" s="368" t="s">
        <v>10</v>
      </c>
      <c r="J15" s="369"/>
    </row>
    <row r="16" spans="1:10" ht="15.75" hidden="1" x14ac:dyDescent="0.3">
      <c r="A16" s="4"/>
      <c r="B16" s="5"/>
      <c r="C16" s="6" t="s">
        <v>12</v>
      </c>
      <c r="D16" s="6" t="s">
        <v>13</v>
      </c>
      <c r="E16" s="6" t="s">
        <v>12</v>
      </c>
      <c r="F16" s="6" t="s">
        <v>13</v>
      </c>
      <c r="G16" s="6" t="s">
        <v>12</v>
      </c>
      <c r="H16" s="6" t="s">
        <v>13</v>
      </c>
      <c r="I16" s="6" t="s">
        <v>12</v>
      </c>
      <c r="J16" s="6" t="s">
        <v>13</v>
      </c>
    </row>
    <row r="17" spans="1:10" ht="15.75" hidden="1" x14ac:dyDescent="0.3">
      <c r="A17" s="7"/>
      <c r="B17" s="5" t="s">
        <v>14</v>
      </c>
      <c r="C17" s="8">
        <v>1764858.42</v>
      </c>
      <c r="D17" s="8">
        <v>1492317.42</v>
      </c>
      <c r="E17" s="8">
        <v>1764858.42</v>
      </c>
      <c r="F17" s="8">
        <v>1792563.63</v>
      </c>
      <c r="G17" s="8">
        <v>1764858.42</v>
      </c>
      <c r="H17" s="8">
        <v>1578007.92</v>
      </c>
      <c r="I17" s="8">
        <v>1764858.42</v>
      </c>
      <c r="J17" s="8">
        <v>1803793.55</v>
      </c>
    </row>
    <row r="18" spans="1:10" ht="15.75" hidden="1" x14ac:dyDescent="0.3">
      <c r="A18" s="42"/>
      <c r="B18" s="5"/>
      <c r="C18" s="43"/>
      <c r="D18" s="42"/>
      <c r="E18" s="61"/>
      <c r="F18" s="61"/>
      <c r="G18" s="42"/>
      <c r="H18" s="61"/>
      <c r="I18" s="42"/>
      <c r="J18" s="61"/>
    </row>
    <row r="19" spans="1:10" ht="15.75" hidden="1" x14ac:dyDescent="0.3">
      <c r="A19" s="42"/>
      <c r="B19" s="5" t="s">
        <v>15</v>
      </c>
      <c r="C19" s="8">
        <f t="shared" ref="C19:J19" si="0">+C27+C43</f>
        <v>2818474.9200000004</v>
      </c>
      <c r="D19" s="8">
        <f t="shared" si="0"/>
        <v>0</v>
      </c>
      <c r="E19" s="8">
        <f t="shared" si="0"/>
        <v>2818474.9200000004</v>
      </c>
      <c r="F19" s="8">
        <f t="shared" si="0"/>
        <v>67111.01999999999</v>
      </c>
      <c r="G19" s="8">
        <f t="shared" si="0"/>
        <v>2818474.9200000004</v>
      </c>
      <c r="H19" s="8">
        <f t="shared" si="0"/>
        <v>58543.64</v>
      </c>
      <c r="I19" s="8">
        <f t="shared" si="0"/>
        <v>2818474.9200000004</v>
      </c>
      <c r="J19" s="8">
        <f t="shared" si="0"/>
        <v>3743927.3</v>
      </c>
    </row>
    <row r="20" spans="1:10" hidden="1" x14ac:dyDescent="0.25">
      <c r="A20" s="46"/>
      <c r="B20" s="15" t="s">
        <v>16</v>
      </c>
      <c r="C20" s="38">
        <v>62500</v>
      </c>
      <c r="D20" s="38"/>
      <c r="E20" s="38">
        <v>62500</v>
      </c>
      <c r="F20" s="38">
        <v>56112.02</v>
      </c>
      <c r="G20" s="38">
        <v>62500</v>
      </c>
      <c r="H20" s="38"/>
      <c r="I20" s="38">
        <v>62500</v>
      </c>
      <c r="J20" s="38">
        <v>68083.009999999995</v>
      </c>
    </row>
    <row r="21" spans="1:10" hidden="1" x14ac:dyDescent="0.25">
      <c r="A21" s="46"/>
      <c r="B21" s="15" t="s">
        <v>17</v>
      </c>
      <c r="C21" s="38">
        <v>7500</v>
      </c>
      <c r="D21" s="38"/>
      <c r="E21" s="38">
        <v>7500</v>
      </c>
      <c r="F21" s="38">
        <v>10999</v>
      </c>
      <c r="G21" s="38">
        <v>7500</v>
      </c>
      <c r="H21" s="38">
        <v>11011</v>
      </c>
      <c r="I21" s="38">
        <v>7500</v>
      </c>
      <c r="J21" s="38">
        <v>10992</v>
      </c>
    </row>
    <row r="22" spans="1:10" hidden="1" x14ac:dyDescent="0.25">
      <c r="A22" s="46"/>
      <c r="B22" s="15" t="s">
        <v>18</v>
      </c>
      <c r="C22" s="38">
        <v>8133.97</v>
      </c>
      <c r="D22" s="38"/>
      <c r="E22" s="38">
        <v>8133.97</v>
      </c>
      <c r="F22" s="38"/>
      <c r="G22" s="38">
        <v>8133.97</v>
      </c>
      <c r="H22" s="38"/>
      <c r="I22" s="38">
        <v>8133.97</v>
      </c>
      <c r="J22" s="38">
        <v>4358</v>
      </c>
    </row>
    <row r="23" spans="1:10" hidden="1" x14ac:dyDescent="0.25">
      <c r="A23" s="46"/>
      <c r="B23" s="15" t="s">
        <v>19</v>
      </c>
      <c r="C23" s="38">
        <v>33333.33</v>
      </c>
      <c r="D23" s="38"/>
      <c r="E23" s="38">
        <v>33333.33</v>
      </c>
      <c r="F23" s="38"/>
      <c r="G23" s="38">
        <v>33333.33</v>
      </c>
      <c r="H23" s="38"/>
      <c r="I23" s="38">
        <v>33333.33</v>
      </c>
      <c r="J23" s="38">
        <v>45020</v>
      </c>
    </row>
    <row r="24" spans="1:10" hidden="1" x14ac:dyDescent="0.25">
      <c r="A24" s="46"/>
      <c r="B24" s="15" t="s">
        <v>21</v>
      </c>
      <c r="C24" s="38">
        <v>165141.75</v>
      </c>
      <c r="D24" s="38"/>
      <c r="E24" s="38">
        <v>165141.75</v>
      </c>
      <c r="F24" s="38"/>
      <c r="G24" s="38">
        <v>165141.75</v>
      </c>
      <c r="H24" s="38">
        <v>1000</v>
      </c>
      <c r="I24" s="38">
        <v>165141.75</v>
      </c>
      <c r="J24" s="38">
        <v>26842.86</v>
      </c>
    </row>
    <row r="25" spans="1:10" hidden="1" x14ac:dyDescent="0.25">
      <c r="A25" s="46"/>
      <c r="B25" s="15" t="s">
        <v>22</v>
      </c>
      <c r="C25" s="38">
        <v>40000</v>
      </c>
      <c r="D25" s="38"/>
      <c r="E25" s="38">
        <v>40000</v>
      </c>
      <c r="F25" s="38"/>
      <c r="G25" s="38">
        <v>40000</v>
      </c>
      <c r="H25" s="38"/>
      <c r="I25" s="38">
        <v>40000</v>
      </c>
      <c r="J25" s="38">
        <v>76240</v>
      </c>
    </row>
    <row r="26" spans="1:10" hidden="1" x14ac:dyDescent="0.25">
      <c r="A26" s="46"/>
      <c r="B26" s="15" t="s">
        <v>23</v>
      </c>
      <c r="C26" s="38">
        <v>26305.03</v>
      </c>
      <c r="D26" s="38"/>
      <c r="E26" s="38">
        <v>26305.03</v>
      </c>
      <c r="F26" s="38"/>
      <c r="G26" s="38">
        <v>26305.03</v>
      </c>
      <c r="H26" s="38">
        <v>46532.639999999999</v>
      </c>
      <c r="I26" s="38">
        <v>26305.03</v>
      </c>
      <c r="J26" s="38">
        <v>55063.68</v>
      </c>
    </row>
    <row r="27" spans="1:10" ht="16.5" hidden="1" thickBot="1" x14ac:dyDescent="0.35">
      <c r="A27" s="46"/>
      <c r="B27" s="17" t="s">
        <v>24</v>
      </c>
      <c r="C27" s="47">
        <f t="shared" ref="C27:J27" si="1">SUM(C20:C26)</f>
        <v>342914.07999999996</v>
      </c>
      <c r="D27" s="47">
        <f t="shared" si="1"/>
        <v>0</v>
      </c>
      <c r="E27" s="47">
        <f t="shared" si="1"/>
        <v>342914.07999999996</v>
      </c>
      <c r="F27" s="47">
        <f t="shared" si="1"/>
        <v>67111.01999999999</v>
      </c>
      <c r="G27" s="47">
        <f t="shared" si="1"/>
        <v>342914.07999999996</v>
      </c>
      <c r="H27" s="47">
        <f t="shared" si="1"/>
        <v>58543.64</v>
      </c>
      <c r="I27" s="47">
        <f t="shared" si="1"/>
        <v>342914.07999999996</v>
      </c>
      <c r="J27" s="47">
        <f t="shared" si="1"/>
        <v>286599.55</v>
      </c>
    </row>
    <row r="28" spans="1:10" ht="15.75" hidden="1" x14ac:dyDescent="0.3">
      <c r="A28" s="46"/>
      <c r="B28" s="19" t="s">
        <v>25</v>
      </c>
      <c r="C28" s="48"/>
      <c r="D28" s="48"/>
      <c r="E28" s="48"/>
      <c r="F28" s="48"/>
      <c r="G28" s="48"/>
      <c r="H28" s="48"/>
      <c r="I28" s="48"/>
      <c r="J28" s="48"/>
    </row>
    <row r="29" spans="1:10" hidden="1" x14ac:dyDescent="0.25">
      <c r="A29" s="46"/>
      <c r="B29" s="15" t="s">
        <v>26</v>
      </c>
      <c r="C29" s="38">
        <v>60936.45</v>
      </c>
      <c r="D29" s="38"/>
      <c r="E29" s="38">
        <v>60936.45</v>
      </c>
      <c r="F29" s="38"/>
      <c r="G29" s="38">
        <v>60936.45</v>
      </c>
      <c r="H29" s="38"/>
      <c r="I29" s="38">
        <v>60936.45</v>
      </c>
      <c r="J29" s="38">
        <v>202940.25</v>
      </c>
    </row>
    <row r="30" spans="1:10" hidden="1" x14ac:dyDescent="0.25">
      <c r="A30" s="46"/>
      <c r="B30" s="15" t="s">
        <v>27</v>
      </c>
      <c r="C30" s="38">
        <v>600</v>
      </c>
      <c r="D30" s="38"/>
      <c r="E30" s="38">
        <v>600</v>
      </c>
      <c r="F30" s="38"/>
      <c r="G30" s="38">
        <v>600</v>
      </c>
      <c r="H30" s="38"/>
      <c r="I30" s="38">
        <v>600</v>
      </c>
      <c r="J30" s="38"/>
    </row>
    <row r="31" spans="1:10" hidden="1" x14ac:dyDescent="0.25">
      <c r="A31" s="46"/>
      <c r="B31" s="15" t="s">
        <v>56</v>
      </c>
      <c r="C31" s="38">
        <v>945.42</v>
      </c>
      <c r="D31" s="38"/>
      <c r="E31" s="38">
        <v>945.42</v>
      </c>
      <c r="F31" s="38"/>
      <c r="G31" s="38">
        <v>945.42</v>
      </c>
      <c r="H31" s="38"/>
      <c r="I31" s="38">
        <v>945.42</v>
      </c>
      <c r="J31" s="38"/>
    </row>
    <row r="32" spans="1:10" hidden="1" x14ac:dyDescent="0.25">
      <c r="A32" s="46"/>
      <c r="B32" s="15" t="s">
        <v>28</v>
      </c>
      <c r="C32" s="38">
        <v>169652.57</v>
      </c>
      <c r="D32" s="38"/>
      <c r="E32" s="38">
        <v>169652.57</v>
      </c>
      <c r="F32" s="38"/>
      <c r="G32" s="38">
        <v>169652.57</v>
      </c>
      <c r="H32" s="38"/>
      <c r="I32" s="38">
        <v>169652.57</v>
      </c>
      <c r="J32" s="38">
        <v>178282.05</v>
      </c>
    </row>
    <row r="33" spans="1:10" hidden="1" x14ac:dyDescent="0.25">
      <c r="A33" s="46"/>
      <c r="B33" s="15" t="s">
        <v>29</v>
      </c>
      <c r="C33" s="38">
        <v>912</v>
      </c>
      <c r="D33" s="38"/>
      <c r="E33" s="38">
        <v>912</v>
      </c>
      <c r="F33" s="38"/>
      <c r="G33" s="38">
        <v>912</v>
      </c>
      <c r="H33" s="38"/>
      <c r="I33" s="38">
        <v>912</v>
      </c>
      <c r="J33" s="38"/>
    </row>
    <row r="34" spans="1:10" hidden="1" x14ac:dyDescent="0.25">
      <c r="A34" s="46"/>
      <c r="B34" s="15" t="s">
        <v>30</v>
      </c>
      <c r="C34" s="38">
        <v>427229.65</v>
      </c>
      <c r="D34" s="38"/>
      <c r="E34" s="38">
        <v>427229.65</v>
      </c>
      <c r="F34" s="38"/>
      <c r="G34" s="38">
        <v>427229.65</v>
      </c>
      <c r="H34" s="38"/>
      <c r="I34" s="38">
        <v>427229.65</v>
      </c>
      <c r="J34" s="38">
        <v>1425199.8</v>
      </c>
    </row>
    <row r="35" spans="1:10" hidden="1" x14ac:dyDescent="0.25">
      <c r="A35" s="46"/>
      <c r="B35" s="15" t="s">
        <v>31</v>
      </c>
      <c r="C35" s="38">
        <v>100</v>
      </c>
      <c r="D35" s="38"/>
      <c r="E35" s="38">
        <v>100</v>
      </c>
      <c r="F35" s="38"/>
      <c r="G35" s="38">
        <v>100</v>
      </c>
      <c r="H35" s="38"/>
      <c r="I35" s="38">
        <v>100</v>
      </c>
      <c r="J35" s="38"/>
    </row>
    <row r="36" spans="1:10" hidden="1" x14ac:dyDescent="0.25">
      <c r="A36" s="46"/>
      <c r="B36" s="15" t="s">
        <v>32</v>
      </c>
      <c r="C36" s="38">
        <v>13579.7</v>
      </c>
      <c r="D36" s="38"/>
      <c r="E36" s="38">
        <v>13579.7</v>
      </c>
      <c r="F36" s="38"/>
      <c r="G36" s="38">
        <v>13579.7</v>
      </c>
      <c r="H36" s="38"/>
      <c r="I36" s="38">
        <v>13579.7</v>
      </c>
      <c r="J36" s="38">
        <v>75162.240000000005</v>
      </c>
    </row>
    <row r="37" spans="1:10" hidden="1" x14ac:dyDescent="0.25">
      <c r="A37" s="46"/>
      <c r="B37" s="15" t="s">
        <v>34</v>
      </c>
      <c r="C37" s="38">
        <v>310</v>
      </c>
      <c r="D37" s="38"/>
      <c r="E37" s="38">
        <v>310</v>
      </c>
      <c r="F37" s="38"/>
      <c r="G37" s="38">
        <v>310</v>
      </c>
      <c r="H37" s="38"/>
      <c r="I37" s="38">
        <v>310</v>
      </c>
      <c r="J37" s="38"/>
    </row>
    <row r="38" spans="1:10" hidden="1" x14ac:dyDescent="0.25">
      <c r="A38" s="46"/>
      <c r="B38" s="15" t="s">
        <v>35</v>
      </c>
      <c r="C38" s="38">
        <v>10809.43</v>
      </c>
      <c r="D38" s="38"/>
      <c r="E38" s="38">
        <v>10809.43</v>
      </c>
      <c r="F38" s="38"/>
      <c r="G38" s="38">
        <v>10809.43</v>
      </c>
      <c r="H38" s="38"/>
      <c r="I38" s="38">
        <v>10809.43</v>
      </c>
      <c r="J38" s="38">
        <v>14528.6</v>
      </c>
    </row>
    <row r="39" spans="1:10" hidden="1" x14ac:dyDescent="0.25">
      <c r="A39" s="46"/>
      <c r="B39" s="15" t="s">
        <v>36</v>
      </c>
      <c r="C39" s="38">
        <v>1780006.32</v>
      </c>
      <c r="D39" s="38"/>
      <c r="E39" s="38">
        <v>1780006.32</v>
      </c>
      <c r="F39" s="38"/>
      <c r="G39" s="38">
        <v>1780006.32</v>
      </c>
      <c r="H39" s="38"/>
      <c r="I39" s="38">
        <v>1780006.32</v>
      </c>
      <c r="J39" s="38">
        <v>1545914.81</v>
      </c>
    </row>
    <row r="40" spans="1:10" hidden="1" x14ac:dyDescent="0.25">
      <c r="A40" s="46"/>
      <c r="B40" s="15" t="s">
        <v>37</v>
      </c>
      <c r="C40" s="38">
        <v>2208.6999999999998</v>
      </c>
      <c r="D40" s="38"/>
      <c r="E40" s="38">
        <v>2208.6999999999998</v>
      </c>
      <c r="F40" s="38"/>
      <c r="G40" s="38">
        <v>2208.6999999999998</v>
      </c>
      <c r="H40" s="38"/>
      <c r="I40" s="38">
        <v>2208.6999999999998</v>
      </c>
      <c r="J40" s="38">
        <v>15300</v>
      </c>
    </row>
    <row r="41" spans="1:10" hidden="1" x14ac:dyDescent="0.25">
      <c r="A41" s="46"/>
      <c r="B41" s="15" t="s">
        <v>38</v>
      </c>
      <c r="C41" s="38">
        <v>8105.1</v>
      </c>
      <c r="D41" s="38"/>
      <c r="E41" s="38">
        <v>8105.1</v>
      </c>
      <c r="F41" s="38"/>
      <c r="G41" s="38">
        <v>8105.1</v>
      </c>
      <c r="H41" s="38"/>
      <c r="I41" s="38">
        <v>8105.1</v>
      </c>
      <c r="J41" s="38"/>
    </row>
    <row r="42" spans="1:10" hidden="1" x14ac:dyDescent="0.25">
      <c r="A42" s="46"/>
      <c r="B42" s="15" t="s">
        <v>39</v>
      </c>
      <c r="C42" s="38">
        <v>165.5</v>
      </c>
      <c r="D42" s="38"/>
      <c r="E42" s="38">
        <v>165.5</v>
      </c>
      <c r="F42" s="38"/>
      <c r="G42" s="38">
        <v>165.5</v>
      </c>
      <c r="H42" s="38"/>
      <c r="I42" s="38">
        <v>165.5</v>
      </c>
      <c r="J42" s="38"/>
    </row>
    <row r="43" spans="1:10" ht="16.5" hidden="1" thickBot="1" x14ac:dyDescent="0.35">
      <c r="A43" s="46"/>
      <c r="B43" s="21" t="s">
        <v>40</v>
      </c>
      <c r="C43" s="47">
        <f t="shared" ref="C43:J43" si="2">SUM(C29:C42)</f>
        <v>2475560.8400000003</v>
      </c>
      <c r="D43" s="47">
        <f t="shared" si="2"/>
        <v>0</v>
      </c>
      <c r="E43" s="47">
        <f t="shared" si="2"/>
        <v>2475560.8400000003</v>
      </c>
      <c r="F43" s="47">
        <f t="shared" si="2"/>
        <v>0</v>
      </c>
      <c r="G43" s="47">
        <f t="shared" si="2"/>
        <v>2475560.8400000003</v>
      </c>
      <c r="H43" s="47">
        <f t="shared" si="2"/>
        <v>0</v>
      </c>
      <c r="I43" s="47">
        <f t="shared" si="2"/>
        <v>2475560.8400000003</v>
      </c>
      <c r="J43" s="47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356" t="s">
        <v>70</v>
      </c>
      <c r="B46" s="356"/>
      <c r="C46" s="356"/>
      <c r="D46" s="356"/>
      <c r="E46" s="356"/>
      <c r="F46" s="356"/>
      <c r="G46" s="356"/>
      <c r="H46" s="356"/>
      <c r="I46" s="356"/>
      <c r="J46" s="356"/>
    </row>
    <row r="47" spans="1:10" ht="28.5" hidden="1" customHeight="1" x14ac:dyDescent="0.25">
      <c r="A47" s="123" t="s">
        <v>5</v>
      </c>
      <c r="B47" s="62" t="s">
        <v>71</v>
      </c>
      <c r="C47" s="384" t="s">
        <v>72</v>
      </c>
      <c r="D47" s="385"/>
      <c r="E47" s="384" t="s">
        <v>73</v>
      </c>
      <c r="F47" s="386"/>
      <c r="G47" s="281" t="s">
        <v>74</v>
      </c>
      <c r="H47" s="282"/>
      <c r="I47" s="282"/>
      <c r="J47" s="282"/>
    </row>
    <row r="48" spans="1:10" hidden="1" x14ac:dyDescent="0.25">
      <c r="A48" s="283"/>
      <c r="B48" s="63" t="s">
        <v>75</v>
      </c>
      <c r="C48" s="283" t="s">
        <v>76</v>
      </c>
      <c r="D48" s="283" t="s">
        <v>77</v>
      </c>
      <c r="E48" s="283" t="s">
        <v>76</v>
      </c>
      <c r="F48" s="283" t="s">
        <v>77</v>
      </c>
      <c r="G48" s="283" t="s">
        <v>76</v>
      </c>
      <c r="H48" s="283" t="s">
        <v>77</v>
      </c>
      <c r="I48" s="283"/>
      <c r="J48" s="283"/>
    </row>
    <row r="49" spans="1:10" hidden="1" x14ac:dyDescent="0.25">
      <c r="A49" s="51"/>
      <c r="B49" s="51"/>
      <c r="C49" s="51"/>
      <c r="D49" s="51"/>
      <c r="E49" s="51"/>
      <c r="F49" s="51"/>
      <c r="G49" s="51"/>
      <c r="H49" s="51"/>
      <c r="I49" s="51"/>
      <c r="J49" s="51"/>
    </row>
    <row r="50" spans="1:10" hidden="1" x14ac:dyDescent="0.25">
      <c r="A50" s="51"/>
      <c r="B50" s="51"/>
      <c r="C50" s="51"/>
      <c r="D50" s="51"/>
      <c r="E50" s="51"/>
      <c r="F50" s="51"/>
      <c r="G50" s="51"/>
      <c r="H50" s="51"/>
      <c r="I50" s="51"/>
      <c r="J50" s="51"/>
    </row>
    <row r="51" spans="1:10" hidden="1" x14ac:dyDescent="0.25">
      <c r="A51" s="51"/>
      <c r="B51" s="63" t="s">
        <v>78</v>
      </c>
      <c r="C51" s="51"/>
      <c r="D51" s="51"/>
      <c r="E51" s="51"/>
      <c r="F51" s="51"/>
      <c r="G51" s="51"/>
      <c r="H51" s="51"/>
      <c r="I51" s="51"/>
      <c r="J51" s="51"/>
    </row>
    <row r="52" spans="1:10" hidden="1" x14ac:dyDescent="0.25">
      <c r="A52" s="51"/>
      <c r="B52" s="51" t="s">
        <v>79</v>
      </c>
      <c r="C52" s="51"/>
      <c r="D52" s="51"/>
      <c r="E52" s="51"/>
      <c r="F52" s="51"/>
      <c r="G52" s="51"/>
      <c r="H52" s="51"/>
      <c r="I52" s="51"/>
      <c r="J52" s="51"/>
    </row>
    <row r="53" spans="1:10" hidden="1" x14ac:dyDescent="0.25">
      <c r="A53" s="51"/>
      <c r="B53" s="51"/>
      <c r="C53" s="51"/>
      <c r="D53" s="51"/>
      <c r="E53" s="51"/>
      <c r="F53" s="51"/>
      <c r="G53" s="51"/>
      <c r="H53" s="51"/>
      <c r="I53" s="51"/>
      <c r="J53" s="51"/>
    </row>
    <row r="54" spans="1:10" hidden="1" x14ac:dyDescent="0.25">
      <c r="A54" s="51"/>
      <c r="B54" s="51"/>
      <c r="C54" s="51"/>
      <c r="D54" s="51"/>
      <c r="E54" s="51"/>
      <c r="F54" s="51"/>
      <c r="G54" s="51"/>
      <c r="H54" s="51"/>
      <c r="I54" s="51"/>
      <c r="J54" s="51"/>
    </row>
    <row r="55" spans="1:10" hidden="1" x14ac:dyDescent="0.25">
      <c r="A55" s="51"/>
      <c r="B55" s="51"/>
      <c r="C55" s="51"/>
      <c r="D55" s="51"/>
      <c r="E55" s="51"/>
      <c r="F55" s="51"/>
      <c r="G55" s="51"/>
      <c r="H55" s="51"/>
      <c r="I55" s="51"/>
      <c r="J55" s="51"/>
    </row>
    <row r="56" spans="1:10" hidden="1" x14ac:dyDescent="0.25">
      <c r="A56" s="51"/>
      <c r="B56" s="51"/>
      <c r="C56" s="51"/>
      <c r="D56" s="51"/>
      <c r="E56" s="51"/>
      <c r="F56" s="51"/>
      <c r="G56" s="51"/>
      <c r="H56" s="51"/>
      <c r="I56" s="51"/>
      <c r="J56" s="51"/>
    </row>
    <row r="57" spans="1:10" hidden="1" x14ac:dyDescent="0.25">
      <c r="A57" s="51"/>
      <c r="B57" s="51"/>
      <c r="C57" s="51"/>
      <c r="D57" s="51"/>
      <c r="E57" s="51"/>
      <c r="F57" s="51"/>
      <c r="G57" s="51"/>
      <c r="H57" s="51"/>
      <c r="I57" s="51"/>
      <c r="J57" s="51"/>
    </row>
    <row r="58" spans="1:10" hidden="1" x14ac:dyDescent="0.25">
      <c r="A58" s="51"/>
      <c r="B58" s="51"/>
      <c r="C58" s="51"/>
      <c r="D58" s="51"/>
      <c r="E58" s="51"/>
      <c r="F58" s="51"/>
      <c r="G58" s="51"/>
      <c r="H58" s="51"/>
      <c r="I58" s="51"/>
      <c r="J58" s="51"/>
    </row>
    <row r="59" spans="1:10" hidden="1" x14ac:dyDescent="0.25">
      <c r="A59" s="51"/>
      <c r="B59" s="51"/>
      <c r="C59" s="51"/>
      <c r="D59" s="51"/>
      <c r="E59" s="51"/>
      <c r="F59" s="51"/>
      <c r="G59" s="51"/>
      <c r="H59" s="51"/>
      <c r="I59" s="51"/>
      <c r="J59" s="51"/>
    </row>
    <row r="60" spans="1:10" hidden="1" x14ac:dyDescent="0.25">
      <c r="A60" s="380" t="s">
        <v>80</v>
      </c>
      <c r="B60" s="380"/>
      <c r="C60" s="51"/>
      <c r="D60" s="51"/>
      <c r="E60" s="51"/>
      <c r="F60" s="51"/>
      <c r="G60" s="51"/>
      <c r="H60" s="51"/>
      <c r="I60" s="51"/>
      <c r="J60" s="51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356" t="s">
        <v>81</v>
      </c>
      <c r="B73" s="356"/>
      <c r="C73" s="356"/>
      <c r="D73" s="356"/>
      <c r="E73" s="356"/>
      <c r="F73" s="356"/>
      <c r="G73" s="356"/>
      <c r="H73" s="356"/>
      <c r="I73" s="356"/>
      <c r="J73" s="356"/>
    </row>
    <row r="74" spans="1:10" ht="16.5" hidden="1" customHeight="1" thickBot="1" x14ac:dyDescent="0.35">
      <c r="A74" s="2" t="s">
        <v>5</v>
      </c>
      <c r="B74" s="3" t="s">
        <v>6</v>
      </c>
      <c r="C74" s="368" t="s">
        <v>45</v>
      </c>
      <c r="D74" s="369"/>
      <c r="E74" s="368" t="s">
        <v>46</v>
      </c>
      <c r="F74" s="370"/>
      <c r="G74" s="368" t="s">
        <v>47</v>
      </c>
      <c r="H74" s="369"/>
      <c r="I74" s="368" t="s">
        <v>48</v>
      </c>
      <c r="J74" s="369"/>
    </row>
    <row r="75" spans="1:10" ht="15.75" hidden="1" x14ac:dyDescent="0.3">
      <c r="A75" s="4"/>
      <c r="B75" s="5"/>
      <c r="C75" s="6" t="s">
        <v>12</v>
      </c>
      <c r="D75" s="6" t="s">
        <v>13</v>
      </c>
      <c r="E75" s="6" t="s">
        <v>12</v>
      </c>
      <c r="F75" s="6" t="s">
        <v>13</v>
      </c>
      <c r="G75" s="6" t="s">
        <v>12</v>
      </c>
      <c r="H75" s="6" t="s">
        <v>13</v>
      </c>
      <c r="I75" s="6" t="s">
        <v>12</v>
      </c>
      <c r="J75" s="6" t="s">
        <v>13</v>
      </c>
    </row>
    <row r="76" spans="1:10" ht="15.75" hidden="1" x14ac:dyDescent="0.3">
      <c r="A76" s="7"/>
      <c r="B76" s="5" t="s">
        <v>14</v>
      </c>
      <c r="C76" s="8">
        <v>1764858.42</v>
      </c>
      <c r="D76" s="8">
        <v>2281196.17</v>
      </c>
      <c r="E76" s="8">
        <v>1764858.42</v>
      </c>
      <c r="F76" s="8">
        <v>1896496.89</v>
      </c>
      <c r="G76" s="8"/>
      <c r="H76" s="8"/>
      <c r="I76" s="8"/>
      <c r="J76" s="8"/>
    </row>
    <row r="77" spans="1:10" ht="15.75" hidden="1" x14ac:dyDescent="0.3">
      <c r="A77" s="42"/>
      <c r="B77" s="5"/>
      <c r="C77" s="42"/>
      <c r="D77" s="42"/>
      <c r="E77" s="42"/>
      <c r="F77" s="61"/>
      <c r="G77" s="61"/>
      <c r="H77" s="61"/>
      <c r="I77" s="61"/>
      <c r="J77" s="61"/>
    </row>
    <row r="78" spans="1:10" ht="15.75" hidden="1" x14ac:dyDescent="0.3">
      <c r="A78" s="42"/>
      <c r="B78" s="5" t="s">
        <v>15</v>
      </c>
      <c r="C78" s="8">
        <f t="shared" ref="C78:J78" si="3">+C86+C102</f>
        <v>2818474.9200000004</v>
      </c>
      <c r="D78" s="8">
        <f t="shared" si="3"/>
        <v>3820610.29</v>
      </c>
      <c r="E78" s="8">
        <f t="shared" si="3"/>
        <v>2818474.9200000004</v>
      </c>
      <c r="F78" s="8">
        <f t="shared" si="3"/>
        <v>2361172.1800000002</v>
      </c>
      <c r="G78" s="8">
        <f t="shared" si="3"/>
        <v>0</v>
      </c>
      <c r="H78" s="8">
        <f t="shared" si="3"/>
        <v>0</v>
      </c>
      <c r="I78" s="8">
        <f t="shared" si="3"/>
        <v>0</v>
      </c>
      <c r="J78" s="8">
        <f t="shared" si="3"/>
        <v>0</v>
      </c>
    </row>
    <row r="79" spans="1:10" hidden="1" x14ac:dyDescent="0.25">
      <c r="A79" s="46"/>
      <c r="B79" s="15" t="s">
        <v>16</v>
      </c>
      <c r="C79" s="38">
        <v>62500</v>
      </c>
      <c r="D79" s="38">
        <v>138609.60999999999</v>
      </c>
      <c r="E79" s="38">
        <v>62500</v>
      </c>
      <c r="F79" s="38"/>
      <c r="G79" s="38"/>
      <c r="H79" s="38"/>
      <c r="I79" s="38"/>
      <c r="J79" s="38"/>
    </row>
    <row r="80" spans="1:10" hidden="1" x14ac:dyDescent="0.25">
      <c r="A80" s="46"/>
      <c r="B80" s="15" t="s">
        <v>17</v>
      </c>
      <c r="C80" s="38">
        <v>7500</v>
      </c>
      <c r="D80" s="38">
        <v>9818.25</v>
      </c>
      <c r="E80" s="38">
        <v>7500</v>
      </c>
      <c r="F80" s="38">
        <v>9560.36</v>
      </c>
      <c r="G80" s="38"/>
      <c r="H80" s="38"/>
      <c r="I80" s="38"/>
      <c r="J80" s="38"/>
    </row>
    <row r="81" spans="1:10" hidden="1" x14ac:dyDescent="0.25">
      <c r="A81" s="46"/>
      <c r="B81" s="15" t="s">
        <v>18</v>
      </c>
      <c r="C81" s="38">
        <v>8133.97</v>
      </c>
      <c r="D81" s="38"/>
      <c r="E81" s="38">
        <v>8133.97</v>
      </c>
      <c r="F81" s="38">
        <v>39787</v>
      </c>
      <c r="G81" s="38"/>
      <c r="H81" s="38"/>
      <c r="I81" s="38"/>
      <c r="J81" s="38"/>
    </row>
    <row r="82" spans="1:10" hidden="1" x14ac:dyDescent="0.25">
      <c r="A82" s="46"/>
      <c r="B82" s="15" t="s">
        <v>19</v>
      </c>
      <c r="C82" s="38">
        <v>33333.33</v>
      </c>
      <c r="D82" s="38">
        <v>19161.8</v>
      </c>
      <c r="E82" s="38">
        <v>33333.33</v>
      </c>
      <c r="F82" s="38"/>
      <c r="G82" s="38"/>
      <c r="H82" s="38"/>
      <c r="I82" s="38"/>
      <c r="J82" s="38"/>
    </row>
    <row r="83" spans="1:10" hidden="1" x14ac:dyDescent="0.25">
      <c r="A83" s="46"/>
      <c r="B83" s="15" t="s">
        <v>21</v>
      </c>
      <c r="C83" s="38">
        <v>165141.75</v>
      </c>
      <c r="D83" s="38">
        <v>4057.14</v>
      </c>
      <c r="E83" s="38">
        <v>165141.75</v>
      </c>
      <c r="F83" s="38">
        <v>184282.78</v>
      </c>
      <c r="G83" s="38"/>
      <c r="H83" s="38"/>
      <c r="I83" s="38"/>
      <c r="J83" s="38"/>
    </row>
    <row r="84" spans="1:10" hidden="1" x14ac:dyDescent="0.25">
      <c r="A84" s="46"/>
      <c r="B84" s="15" t="s">
        <v>22</v>
      </c>
      <c r="C84" s="38">
        <v>40000</v>
      </c>
      <c r="D84" s="38">
        <v>38120</v>
      </c>
      <c r="E84" s="38">
        <v>40000</v>
      </c>
      <c r="F84" s="38">
        <v>38120</v>
      </c>
      <c r="G84" s="38"/>
      <c r="H84" s="38"/>
      <c r="I84" s="38"/>
      <c r="J84" s="38"/>
    </row>
    <row r="85" spans="1:10" hidden="1" x14ac:dyDescent="0.25">
      <c r="A85" s="46"/>
      <c r="B85" s="15" t="s">
        <v>23</v>
      </c>
      <c r="C85" s="38">
        <v>26305.03</v>
      </c>
      <c r="D85" s="38">
        <v>48548.639999999999</v>
      </c>
      <c r="E85" s="38">
        <v>26305.03</v>
      </c>
      <c r="F85" s="38">
        <v>44604</v>
      </c>
      <c r="G85" s="38"/>
      <c r="H85" s="38"/>
      <c r="I85" s="38"/>
      <c r="J85" s="38"/>
    </row>
    <row r="86" spans="1:10" ht="16.5" hidden="1" thickBot="1" x14ac:dyDescent="0.35">
      <c r="A86" s="46"/>
      <c r="B86" s="17" t="s">
        <v>24</v>
      </c>
      <c r="C86" s="47">
        <f t="shared" ref="C86:J86" si="4">SUM(C79:C85)</f>
        <v>342914.07999999996</v>
      </c>
      <c r="D86" s="47">
        <f t="shared" si="4"/>
        <v>258315.44</v>
      </c>
      <c r="E86" s="47">
        <f t="shared" si="4"/>
        <v>342914.07999999996</v>
      </c>
      <c r="F86" s="47">
        <f t="shared" si="4"/>
        <v>316354.14</v>
      </c>
      <c r="G86" s="47">
        <f t="shared" si="4"/>
        <v>0</v>
      </c>
      <c r="H86" s="47">
        <f t="shared" si="4"/>
        <v>0</v>
      </c>
      <c r="I86" s="47">
        <f t="shared" si="4"/>
        <v>0</v>
      </c>
      <c r="J86" s="47">
        <f t="shared" si="4"/>
        <v>0</v>
      </c>
    </row>
    <row r="87" spans="1:10" ht="15.75" hidden="1" x14ac:dyDescent="0.3">
      <c r="A87" s="46"/>
      <c r="B87" s="19" t="s">
        <v>25</v>
      </c>
      <c r="C87" s="48"/>
      <c r="D87" s="48"/>
      <c r="E87" s="48"/>
      <c r="F87" s="48"/>
      <c r="G87" s="48"/>
      <c r="H87" s="48"/>
      <c r="I87" s="48"/>
      <c r="J87" s="48"/>
    </row>
    <row r="88" spans="1:10" hidden="1" x14ac:dyDescent="0.25">
      <c r="A88" s="46"/>
      <c r="B88" s="15" t="s">
        <v>26</v>
      </c>
      <c r="C88" s="38">
        <v>60936.45</v>
      </c>
      <c r="D88" s="38">
        <v>1023</v>
      </c>
      <c r="E88" s="38">
        <v>60936.45</v>
      </c>
      <c r="F88" s="38">
        <v>58023.7</v>
      </c>
      <c r="G88" s="38"/>
      <c r="H88" s="38"/>
      <c r="I88" s="38"/>
      <c r="J88" s="38"/>
    </row>
    <row r="89" spans="1:10" hidden="1" x14ac:dyDescent="0.25">
      <c r="A89" s="46"/>
      <c r="B89" s="15" t="s">
        <v>27</v>
      </c>
      <c r="C89" s="38">
        <v>600</v>
      </c>
      <c r="D89" s="38"/>
      <c r="E89" s="38">
        <v>600</v>
      </c>
      <c r="F89" s="38"/>
      <c r="G89" s="38"/>
      <c r="H89" s="38"/>
      <c r="I89" s="38"/>
      <c r="J89" s="38"/>
    </row>
    <row r="90" spans="1:10" hidden="1" x14ac:dyDescent="0.25">
      <c r="A90" s="46"/>
      <c r="B90" s="15" t="s">
        <v>56</v>
      </c>
      <c r="C90" s="38">
        <v>945.42</v>
      </c>
      <c r="D90" s="38"/>
      <c r="E90" s="38">
        <v>945.42</v>
      </c>
      <c r="F90" s="38"/>
      <c r="G90" s="38"/>
      <c r="H90" s="38"/>
      <c r="I90" s="38"/>
      <c r="J90" s="38"/>
    </row>
    <row r="91" spans="1:10" hidden="1" x14ac:dyDescent="0.25">
      <c r="A91" s="46"/>
      <c r="B91" s="15" t="s">
        <v>28</v>
      </c>
      <c r="C91" s="38">
        <v>169652.57</v>
      </c>
      <c r="D91" s="38">
        <v>181188.84</v>
      </c>
      <c r="E91" s="38">
        <v>169652.57</v>
      </c>
      <c r="F91" s="38">
        <v>66957.58</v>
      </c>
      <c r="G91" s="38"/>
      <c r="H91" s="38"/>
      <c r="I91" s="38"/>
      <c r="J91" s="38"/>
    </row>
    <row r="92" spans="1:10" hidden="1" x14ac:dyDescent="0.25">
      <c r="A92" s="46"/>
      <c r="B92" s="15" t="s">
        <v>29</v>
      </c>
      <c r="C92" s="38">
        <v>912</v>
      </c>
      <c r="D92" s="38"/>
      <c r="E92" s="38">
        <v>912</v>
      </c>
      <c r="F92" s="38"/>
      <c r="G92" s="38"/>
      <c r="H92" s="38"/>
      <c r="I92" s="38"/>
      <c r="J92" s="38"/>
    </row>
    <row r="93" spans="1:10" hidden="1" x14ac:dyDescent="0.25">
      <c r="A93" s="46"/>
      <c r="B93" s="15" t="s">
        <v>30</v>
      </c>
      <c r="C93" s="38">
        <v>427229.65</v>
      </c>
      <c r="D93" s="38">
        <v>535053.32999999996</v>
      </c>
      <c r="E93" s="38">
        <v>427229.65</v>
      </c>
      <c r="F93" s="38">
        <v>261536.69</v>
      </c>
      <c r="G93" s="38"/>
      <c r="H93" s="38"/>
      <c r="I93" s="38"/>
      <c r="J93" s="38"/>
    </row>
    <row r="94" spans="1:10" hidden="1" x14ac:dyDescent="0.25">
      <c r="A94" s="46"/>
      <c r="B94" s="15" t="s">
        <v>31</v>
      </c>
      <c r="C94" s="38">
        <v>100</v>
      </c>
      <c r="D94" s="38"/>
      <c r="E94" s="38">
        <v>100</v>
      </c>
      <c r="F94" s="38"/>
      <c r="G94" s="38"/>
      <c r="H94" s="38"/>
      <c r="I94" s="38"/>
      <c r="J94" s="38"/>
    </row>
    <row r="95" spans="1:10" hidden="1" x14ac:dyDescent="0.25">
      <c r="A95" s="46"/>
      <c r="B95" s="15" t="s">
        <v>32</v>
      </c>
      <c r="C95" s="38">
        <v>13579.7</v>
      </c>
      <c r="D95" s="38">
        <v>6224.76</v>
      </c>
      <c r="E95" s="38">
        <v>13579.7</v>
      </c>
      <c r="F95" s="38">
        <v>6630</v>
      </c>
      <c r="G95" s="38"/>
      <c r="H95" s="38"/>
      <c r="I95" s="38"/>
      <c r="J95" s="38"/>
    </row>
    <row r="96" spans="1:10" hidden="1" x14ac:dyDescent="0.25">
      <c r="A96" s="46"/>
      <c r="B96" s="15" t="s">
        <v>34</v>
      </c>
      <c r="C96" s="38">
        <v>310</v>
      </c>
      <c r="D96" s="38">
        <v>3610</v>
      </c>
      <c r="E96" s="38">
        <v>310</v>
      </c>
      <c r="F96" s="38"/>
      <c r="G96" s="38"/>
      <c r="H96" s="38"/>
      <c r="I96" s="38"/>
      <c r="J96" s="38"/>
    </row>
    <row r="97" spans="1:10" hidden="1" x14ac:dyDescent="0.25">
      <c r="A97" s="46"/>
      <c r="B97" s="15" t="s">
        <v>35</v>
      </c>
      <c r="C97" s="38">
        <v>10809.43</v>
      </c>
      <c r="D97" s="38">
        <v>39404.76</v>
      </c>
      <c r="E97" s="38">
        <v>10809.43</v>
      </c>
      <c r="F97" s="38">
        <v>23463</v>
      </c>
      <c r="G97" s="38"/>
      <c r="H97" s="38"/>
      <c r="I97" s="38"/>
      <c r="J97" s="38"/>
    </row>
    <row r="98" spans="1:10" hidden="1" x14ac:dyDescent="0.25">
      <c r="A98" s="46"/>
      <c r="B98" s="15" t="s">
        <v>36</v>
      </c>
      <c r="C98" s="38">
        <v>1780006.32</v>
      </c>
      <c r="D98" s="38">
        <v>2752150.16</v>
      </c>
      <c r="E98" s="38">
        <v>1780006.32</v>
      </c>
      <c r="F98" s="38">
        <v>1617110.07</v>
      </c>
      <c r="G98" s="38"/>
      <c r="H98" s="38"/>
      <c r="I98" s="38"/>
      <c r="J98" s="38"/>
    </row>
    <row r="99" spans="1:10" hidden="1" x14ac:dyDescent="0.25">
      <c r="A99" s="46"/>
      <c r="B99" s="15" t="s">
        <v>37</v>
      </c>
      <c r="C99" s="38">
        <v>2208.6999999999998</v>
      </c>
      <c r="D99" s="38"/>
      <c r="E99" s="38">
        <v>2208.6999999999998</v>
      </c>
      <c r="F99" s="38">
        <v>11097</v>
      </c>
      <c r="G99" s="38"/>
      <c r="H99" s="38"/>
      <c r="I99" s="38"/>
      <c r="J99" s="38"/>
    </row>
    <row r="100" spans="1:10" hidden="1" x14ac:dyDescent="0.25">
      <c r="A100" s="46"/>
      <c r="B100" s="15" t="s">
        <v>38</v>
      </c>
      <c r="C100" s="38">
        <v>8105.1</v>
      </c>
      <c r="D100" s="38">
        <v>43640</v>
      </c>
      <c r="E100" s="38">
        <v>8105.1</v>
      </c>
      <c r="F100" s="38"/>
      <c r="G100" s="38"/>
      <c r="H100" s="38"/>
      <c r="I100" s="38"/>
      <c r="J100" s="38"/>
    </row>
    <row r="101" spans="1:10" hidden="1" x14ac:dyDescent="0.25">
      <c r="A101" s="46"/>
      <c r="B101" s="15" t="s">
        <v>39</v>
      </c>
      <c r="C101" s="38">
        <v>165.5</v>
      </c>
      <c r="D101" s="38"/>
      <c r="E101" s="38">
        <v>165.5</v>
      </c>
      <c r="F101" s="38"/>
      <c r="G101" s="38"/>
      <c r="H101" s="38"/>
      <c r="I101" s="38"/>
      <c r="J101" s="38"/>
    </row>
    <row r="102" spans="1:10" ht="16.5" hidden="1" thickBot="1" x14ac:dyDescent="0.35">
      <c r="A102" s="46"/>
      <c r="B102" s="21" t="s">
        <v>40</v>
      </c>
      <c r="C102" s="47">
        <f t="shared" ref="C102:J102" si="5">SUM(C88:C101)</f>
        <v>2475560.8400000003</v>
      </c>
      <c r="D102" s="47">
        <f t="shared" si="5"/>
        <v>3562294.85</v>
      </c>
      <c r="E102" s="47">
        <f t="shared" si="5"/>
        <v>2475560.8400000003</v>
      </c>
      <c r="F102" s="47">
        <f t="shared" si="5"/>
        <v>2044818.04</v>
      </c>
      <c r="G102" s="47">
        <f t="shared" si="5"/>
        <v>0</v>
      </c>
      <c r="H102" s="47">
        <f t="shared" si="5"/>
        <v>0</v>
      </c>
      <c r="I102" s="47">
        <f t="shared" si="5"/>
        <v>0</v>
      </c>
      <c r="J102" s="47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356" t="s">
        <v>82</v>
      </c>
      <c r="B123" s="356"/>
      <c r="C123" s="356"/>
      <c r="D123" s="356"/>
      <c r="E123" s="356"/>
      <c r="F123" s="356"/>
      <c r="G123" s="356"/>
      <c r="H123" s="356"/>
      <c r="I123" s="356"/>
      <c r="J123" s="356"/>
    </row>
    <row r="124" spans="1:10" ht="16.5" hidden="1" customHeight="1" thickBot="1" x14ac:dyDescent="0.35">
      <c r="A124" s="2" t="s">
        <v>5</v>
      </c>
      <c r="B124" s="3" t="s">
        <v>6</v>
      </c>
      <c r="C124" s="368" t="s">
        <v>51</v>
      </c>
      <c r="D124" s="369"/>
      <c r="E124" s="368" t="s">
        <v>52</v>
      </c>
      <c r="F124" s="370"/>
      <c r="G124" s="368" t="s">
        <v>53</v>
      </c>
      <c r="H124" s="369"/>
      <c r="I124" s="368" t="s">
        <v>54</v>
      </c>
      <c r="J124" s="369"/>
    </row>
    <row r="125" spans="1:10" ht="15.75" hidden="1" x14ac:dyDescent="0.3">
      <c r="A125" s="4"/>
      <c r="B125" s="5"/>
      <c r="C125" s="6" t="s">
        <v>12</v>
      </c>
      <c r="D125" s="6" t="s">
        <v>13</v>
      </c>
      <c r="E125" s="6" t="s">
        <v>12</v>
      </c>
      <c r="F125" s="6" t="s">
        <v>13</v>
      </c>
      <c r="G125" s="6" t="s">
        <v>12</v>
      </c>
      <c r="H125" s="6" t="s">
        <v>13</v>
      </c>
      <c r="I125" s="6" t="s">
        <v>12</v>
      </c>
      <c r="J125" s="6" t="s">
        <v>13</v>
      </c>
    </row>
    <row r="126" spans="1:10" ht="15.75" hidden="1" x14ac:dyDescent="0.3">
      <c r="A126" s="7"/>
      <c r="B126" s="5" t="s">
        <v>14</v>
      </c>
      <c r="C126" s="8"/>
      <c r="D126" s="8"/>
      <c r="E126" s="8"/>
      <c r="F126" s="8"/>
      <c r="G126" s="8"/>
      <c r="H126" s="8"/>
      <c r="I126" s="8"/>
      <c r="J126" s="8"/>
    </row>
    <row r="127" spans="1:10" ht="15.75" hidden="1" x14ac:dyDescent="0.3">
      <c r="A127" s="42"/>
      <c r="B127" s="5"/>
      <c r="C127" s="61"/>
      <c r="D127" s="43"/>
      <c r="E127" s="61"/>
      <c r="F127" s="61"/>
      <c r="G127" s="61"/>
      <c r="H127" s="61"/>
      <c r="I127" s="61"/>
      <c r="J127" s="61"/>
    </row>
    <row r="128" spans="1:10" ht="15.75" hidden="1" x14ac:dyDescent="0.3">
      <c r="A128" s="42"/>
      <c r="B128" s="5" t="s">
        <v>15</v>
      </c>
      <c r="C128" s="8">
        <f t="shared" ref="C128:J128" si="6">+C136+C152</f>
        <v>0</v>
      </c>
      <c r="D128" s="8">
        <f t="shared" si="6"/>
        <v>0</v>
      </c>
      <c r="E128" s="8">
        <f t="shared" si="6"/>
        <v>0</v>
      </c>
      <c r="F128" s="8">
        <f t="shared" si="6"/>
        <v>0</v>
      </c>
      <c r="G128" s="8">
        <f t="shared" si="6"/>
        <v>0</v>
      </c>
      <c r="H128" s="8">
        <f t="shared" si="6"/>
        <v>0</v>
      </c>
      <c r="I128" s="8">
        <f t="shared" si="6"/>
        <v>0</v>
      </c>
      <c r="J128" s="8">
        <f t="shared" si="6"/>
        <v>0</v>
      </c>
    </row>
    <row r="129" spans="1:10" hidden="1" x14ac:dyDescent="0.25">
      <c r="A129" s="46"/>
      <c r="B129" s="15" t="s">
        <v>16</v>
      </c>
      <c r="C129" s="38"/>
      <c r="D129" s="38"/>
      <c r="E129" s="38"/>
      <c r="F129" s="38"/>
      <c r="G129" s="38"/>
      <c r="H129" s="38"/>
      <c r="I129" s="38"/>
      <c r="J129" s="38"/>
    </row>
    <row r="130" spans="1:10" hidden="1" x14ac:dyDescent="0.25">
      <c r="A130" s="46"/>
      <c r="B130" s="15" t="s">
        <v>17</v>
      </c>
      <c r="C130" s="38"/>
      <c r="D130" s="38"/>
      <c r="E130" s="38"/>
      <c r="F130" s="38"/>
      <c r="G130" s="38"/>
      <c r="H130" s="38"/>
      <c r="I130" s="38"/>
      <c r="J130" s="38"/>
    </row>
    <row r="131" spans="1:10" hidden="1" x14ac:dyDescent="0.25">
      <c r="A131" s="46"/>
      <c r="B131" s="15" t="s">
        <v>18</v>
      </c>
      <c r="C131" s="38"/>
      <c r="D131" s="38"/>
      <c r="E131" s="38"/>
      <c r="F131" s="38"/>
      <c r="G131" s="38"/>
      <c r="H131" s="38"/>
      <c r="I131" s="38"/>
      <c r="J131" s="38"/>
    </row>
    <row r="132" spans="1:10" hidden="1" x14ac:dyDescent="0.25">
      <c r="A132" s="46"/>
      <c r="B132" s="15" t="s">
        <v>19</v>
      </c>
      <c r="C132" s="38"/>
      <c r="D132" s="38"/>
      <c r="E132" s="38"/>
      <c r="F132" s="38"/>
      <c r="G132" s="38"/>
      <c r="H132" s="38"/>
      <c r="I132" s="38"/>
      <c r="J132" s="38"/>
    </row>
    <row r="133" spans="1:10" hidden="1" x14ac:dyDescent="0.25">
      <c r="A133" s="46"/>
      <c r="B133" s="15" t="s">
        <v>21</v>
      </c>
      <c r="C133" s="38"/>
      <c r="D133" s="38"/>
      <c r="E133" s="38"/>
      <c r="F133" s="38"/>
      <c r="G133" s="38"/>
      <c r="H133" s="38"/>
      <c r="I133" s="38"/>
      <c r="J133" s="38"/>
    </row>
    <row r="134" spans="1:10" hidden="1" x14ac:dyDescent="0.25">
      <c r="A134" s="46"/>
      <c r="B134" s="15" t="s">
        <v>22</v>
      </c>
      <c r="C134" s="38"/>
      <c r="D134" s="38"/>
      <c r="E134" s="38"/>
      <c r="F134" s="38"/>
      <c r="G134" s="38"/>
      <c r="H134" s="38"/>
      <c r="I134" s="38"/>
      <c r="J134" s="38"/>
    </row>
    <row r="135" spans="1:10" hidden="1" x14ac:dyDescent="0.25">
      <c r="A135" s="46"/>
      <c r="B135" s="15" t="s">
        <v>23</v>
      </c>
      <c r="C135" s="38"/>
      <c r="D135" s="38"/>
      <c r="E135" s="38"/>
      <c r="F135" s="38"/>
      <c r="G135" s="38"/>
      <c r="H135" s="38"/>
      <c r="I135" s="38"/>
      <c r="J135" s="38"/>
    </row>
    <row r="136" spans="1:10" ht="16.5" hidden="1" thickBot="1" x14ac:dyDescent="0.35">
      <c r="A136" s="46"/>
      <c r="B136" s="17" t="s">
        <v>24</v>
      </c>
      <c r="C136" s="47">
        <f t="shared" ref="C136:J136" si="7">SUM(C129:C135)</f>
        <v>0</v>
      </c>
      <c r="D136" s="47">
        <f t="shared" si="7"/>
        <v>0</v>
      </c>
      <c r="E136" s="47">
        <f t="shared" si="7"/>
        <v>0</v>
      </c>
      <c r="F136" s="47">
        <f t="shared" si="7"/>
        <v>0</v>
      </c>
      <c r="G136" s="47">
        <f t="shared" si="7"/>
        <v>0</v>
      </c>
      <c r="H136" s="47">
        <f t="shared" si="7"/>
        <v>0</v>
      </c>
      <c r="I136" s="47">
        <f t="shared" si="7"/>
        <v>0</v>
      </c>
      <c r="J136" s="47">
        <f t="shared" si="7"/>
        <v>0</v>
      </c>
    </row>
    <row r="137" spans="1:10" ht="15.75" hidden="1" x14ac:dyDescent="0.3">
      <c r="A137" s="46"/>
      <c r="B137" s="19" t="s">
        <v>25</v>
      </c>
      <c r="C137" s="48"/>
      <c r="D137" s="48"/>
      <c r="E137" s="48"/>
      <c r="F137" s="48"/>
      <c r="G137" s="48"/>
      <c r="H137" s="48"/>
      <c r="I137" s="48"/>
      <c r="J137" s="48"/>
    </row>
    <row r="138" spans="1:10" hidden="1" x14ac:dyDescent="0.25">
      <c r="A138" s="46"/>
      <c r="B138" s="15" t="s">
        <v>26</v>
      </c>
      <c r="C138" s="38"/>
      <c r="D138" s="38"/>
      <c r="E138" s="38"/>
      <c r="F138" s="38"/>
      <c r="G138" s="38"/>
      <c r="H138" s="38"/>
      <c r="I138" s="38"/>
      <c r="J138" s="38"/>
    </row>
    <row r="139" spans="1:10" hidden="1" x14ac:dyDescent="0.25">
      <c r="A139" s="46"/>
      <c r="B139" s="15" t="s">
        <v>83</v>
      </c>
      <c r="C139" s="38"/>
      <c r="D139" s="38"/>
      <c r="E139" s="38"/>
      <c r="F139" s="38"/>
      <c r="G139" s="38"/>
      <c r="H139" s="38"/>
      <c r="I139" s="38"/>
      <c r="J139" s="38"/>
    </row>
    <row r="140" spans="1:10" hidden="1" x14ac:dyDescent="0.25">
      <c r="A140" s="46"/>
      <c r="B140" s="15" t="s">
        <v>56</v>
      </c>
      <c r="C140" s="38"/>
      <c r="D140" s="38"/>
      <c r="E140" s="38"/>
      <c r="F140" s="38"/>
      <c r="G140" s="38"/>
      <c r="H140" s="38"/>
      <c r="I140" s="38"/>
      <c r="J140" s="38"/>
    </row>
    <row r="141" spans="1:10" hidden="1" x14ac:dyDescent="0.25">
      <c r="A141" s="46"/>
      <c r="B141" s="15" t="s">
        <v>28</v>
      </c>
      <c r="C141" s="38"/>
      <c r="D141" s="38"/>
      <c r="E141" s="38"/>
      <c r="F141" s="38"/>
      <c r="G141" s="38"/>
      <c r="H141" s="38"/>
      <c r="I141" s="38"/>
      <c r="J141" s="38"/>
    </row>
    <row r="142" spans="1:10" hidden="1" x14ac:dyDescent="0.25">
      <c r="A142" s="46"/>
      <c r="B142" s="15" t="s">
        <v>29</v>
      </c>
      <c r="C142" s="38"/>
      <c r="D142" s="38"/>
      <c r="E142" s="38"/>
      <c r="F142" s="38"/>
      <c r="G142" s="38"/>
      <c r="H142" s="38"/>
      <c r="I142" s="38"/>
      <c r="J142" s="38"/>
    </row>
    <row r="143" spans="1:10" hidden="1" x14ac:dyDescent="0.25">
      <c r="A143" s="46"/>
      <c r="B143" s="15" t="s">
        <v>30</v>
      </c>
      <c r="C143" s="38"/>
      <c r="D143" s="38"/>
      <c r="E143" s="38"/>
      <c r="F143" s="38"/>
      <c r="G143" s="38"/>
      <c r="H143" s="38"/>
      <c r="I143" s="38"/>
      <c r="J143" s="38"/>
    </row>
    <row r="144" spans="1:10" hidden="1" x14ac:dyDescent="0.25">
      <c r="A144" s="46"/>
      <c r="B144" s="15" t="s">
        <v>31</v>
      </c>
      <c r="C144" s="38"/>
      <c r="D144" s="38"/>
      <c r="E144" s="38"/>
      <c r="F144" s="38"/>
      <c r="G144" s="38"/>
      <c r="H144" s="38"/>
      <c r="I144" s="38"/>
      <c r="J144" s="38"/>
    </row>
    <row r="145" spans="1:10" hidden="1" x14ac:dyDescent="0.25">
      <c r="A145" s="46"/>
      <c r="B145" s="15" t="s">
        <v>32</v>
      </c>
      <c r="C145" s="38"/>
      <c r="D145" s="38"/>
      <c r="E145" s="38"/>
      <c r="F145" s="38"/>
      <c r="G145" s="38"/>
      <c r="H145" s="38"/>
      <c r="I145" s="38"/>
      <c r="J145" s="38"/>
    </row>
    <row r="146" spans="1:10" hidden="1" x14ac:dyDescent="0.25">
      <c r="A146" s="46"/>
      <c r="B146" s="15" t="s">
        <v>34</v>
      </c>
      <c r="C146" s="38"/>
      <c r="D146" s="38"/>
      <c r="E146" s="38"/>
      <c r="F146" s="38"/>
      <c r="G146" s="38"/>
      <c r="H146" s="38"/>
      <c r="I146" s="38"/>
      <c r="J146" s="38"/>
    </row>
    <row r="147" spans="1:10" hidden="1" x14ac:dyDescent="0.25">
      <c r="A147" s="46"/>
      <c r="B147" s="15" t="s">
        <v>35</v>
      </c>
      <c r="C147" s="38"/>
      <c r="D147" s="38"/>
      <c r="E147" s="38"/>
      <c r="F147" s="38"/>
      <c r="G147" s="38"/>
      <c r="H147" s="38"/>
      <c r="I147" s="38"/>
      <c r="J147" s="38"/>
    </row>
    <row r="148" spans="1:10" hidden="1" x14ac:dyDescent="0.25">
      <c r="A148" s="46"/>
      <c r="B148" s="15" t="s">
        <v>36</v>
      </c>
      <c r="C148" s="38"/>
      <c r="D148" s="38"/>
      <c r="E148" s="38"/>
      <c r="F148" s="38"/>
      <c r="G148" s="38"/>
      <c r="H148" s="38"/>
      <c r="I148" s="38"/>
      <c r="J148" s="38"/>
    </row>
    <row r="149" spans="1:10" hidden="1" x14ac:dyDescent="0.25">
      <c r="A149" s="46"/>
      <c r="B149" s="15" t="s">
        <v>37</v>
      </c>
      <c r="C149" s="38"/>
      <c r="D149" s="38"/>
      <c r="E149" s="38"/>
      <c r="F149" s="38"/>
      <c r="G149" s="38"/>
      <c r="H149" s="38"/>
      <c r="I149" s="38"/>
      <c r="J149" s="38"/>
    </row>
    <row r="150" spans="1:10" hidden="1" x14ac:dyDescent="0.25">
      <c r="A150" s="46"/>
      <c r="B150" s="15" t="s">
        <v>38</v>
      </c>
      <c r="C150" s="38"/>
      <c r="D150" s="38"/>
      <c r="E150" s="38"/>
      <c r="F150" s="38"/>
      <c r="G150" s="38"/>
      <c r="H150" s="38"/>
      <c r="I150" s="38"/>
      <c r="J150" s="38"/>
    </row>
    <row r="151" spans="1:10" hidden="1" x14ac:dyDescent="0.25">
      <c r="A151" s="46"/>
      <c r="B151" s="15" t="s">
        <v>39</v>
      </c>
      <c r="C151" s="38"/>
      <c r="D151" s="38"/>
      <c r="E151" s="38"/>
      <c r="F151" s="38"/>
      <c r="G151" s="38"/>
      <c r="H151" s="38"/>
      <c r="I151" s="38"/>
      <c r="J151" s="38"/>
    </row>
    <row r="152" spans="1:10" ht="16.5" hidden="1" thickBot="1" x14ac:dyDescent="0.35">
      <c r="A152" s="46"/>
      <c r="B152" s="21" t="s">
        <v>40</v>
      </c>
      <c r="C152" s="47">
        <f t="shared" ref="C152:J152" si="8">SUM(C138:C151)</f>
        <v>0</v>
      </c>
      <c r="D152" s="47">
        <f t="shared" si="8"/>
        <v>0</v>
      </c>
      <c r="E152" s="47">
        <f t="shared" si="8"/>
        <v>0</v>
      </c>
      <c r="F152" s="47">
        <f t="shared" si="8"/>
        <v>0</v>
      </c>
      <c r="G152" s="47">
        <f t="shared" si="8"/>
        <v>0</v>
      </c>
      <c r="H152" s="47">
        <f t="shared" si="8"/>
        <v>0</v>
      </c>
      <c r="I152" s="47">
        <f t="shared" si="8"/>
        <v>0</v>
      </c>
      <c r="J152" s="47">
        <f t="shared" si="8"/>
        <v>0</v>
      </c>
    </row>
    <row r="153" spans="1:10" hidden="1" x14ac:dyDescent="0.25">
      <c r="D153" s="44"/>
      <c r="J153" s="64"/>
    </row>
    <row r="154" spans="1:10" hidden="1" x14ac:dyDescent="0.25">
      <c r="J154" s="40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62" t="s">
        <v>173</v>
      </c>
      <c r="D177" s="362"/>
      <c r="E177" s="362"/>
      <c r="F177" s="362"/>
    </row>
    <row r="178" spans="3:7" ht="15.75" thickBot="1" x14ac:dyDescent="0.3">
      <c r="C178" s="381" t="s">
        <v>205</v>
      </c>
      <c r="D178" s="381"/>
      <c r="E178" s="381"/>
      <c r="F178" s="381"/>
    </row>
    <row r="179" spans="3:7" ht="16.5" thickBot="1" x14ac:dyDescent="0.35">
      <c r="C179" s="65" t="s">
        <v>5</v>
      </c>
      <c r="D179" s="284" t="s">
        <v>6</v>
      </c>
      <c r="E179" s="382" t="s">
        <v>57</v>
      </c>
      <c r="F179" s="383"/>
    </row>
    <row r="180" spans="3:7" ht="15.75" x14ac:dyDescent="0.3">
      <c r="C180" s="242"/>
      <c r="D180" s="243"/>
      <c r="E180" s="6" t="s">
        <v>12</v>
      </c>
      <c r="F180" s="244" t="s">
        <v>84</v>
      </c>
    </row>
    <row r="181" spans="3:7" ht="15.75" x14ac:dyDescent="0.3">
      <c r="C181" s="245"/>
      <c r="D181" s="5" t="s">
        <v>14</v>
      </c>
      <c r="E181" s="8">
        <f>+'[1]DICIEMBRE CTE-5'!C177</f>
        <v>28977736.02</v>
      </c>
      <c r="F181" s="246">
        <f>+'[1]DICIEMBRE CTE-5'!D177</f>
        <v>28977736.019999996</v>
      </c>
      <c r="G181" s="40"/>
    </row>
    <row r="182" spans="3:7" ht="15.75" x14ac:dyDescent="0.3">
      <c r="C182" s="247"/>
      <c r="D182" s="5"/>
      <c r="E182" s="42"/>
      <c r="F182" s="248"/>
      <c r="G182" s="40"/>
    </row>
    <row r="183" spans="3:7" ht="15.75" x14ac:dyDescent="0.3">
      <c r="C183" s="247"/>
      <c r="D183" s="5" t="s">
        <v>15</v>
      </c>
      <c r="E183" s="8"/>
      <c r="F183" s="246"/>
    </row>
    <row r="184" spans="3:7" x14ac:dyDescent="0.25">
      <c r="C184" s="422">
        <v>111</v>
      </c>
      <c r="D184" s="15" t="s">
        <v>16</v>
      </c>
      <c r="E184" s="38">
        <f>+'[1]DICIEMBRE CTE-5'!C180</f>
        <v>976898.20000000007</v>
      </c>
      <c r="F184" s="250">
        <v>975910.54</v>
      </c>
      <c r="G184" s="40"/>
    </row>
    <row r="185" spans="3:7" x14ac:dyDescent="0.25">
      <c r="C185" s="422">
        <v>113</v>
      </c>
      <c r="D185" s="15" t="s">
        <v>17</v>
      </c>
      <c r="E185" s="38">
        <f>+'[1]DICIEMBRE CTE-5'!C181</f>
        <v>124670.16</v>
      </c>
      <c r="F185" s="250">
        <v>124598.94</v>
      </c>
      <c r="G185" s="40"/>
    </row>
    <row r="186" spans="3:7" x14ac:dyDescent="0.25">
      <c r="C186" s="422">
        <v>122</v>
      </c>
      <c r="D186" s="15" t="s">
        <v>18</v>
      </c>
      <c r="E186" s="38">
        <f>+'[1]DICIEMBRE CTE-5'!C182</f>
        <v>60739.990000000005</v>
      </c>
      <c r="F186" s="250">
        <v>60739.99</v>
      </c>
      <c r="G186" s="40"/>
    </row>
    <row r="187" spans="3:7" x14ac:dyDescent="0.25">
      <c r="C187" s="422">
        <v>163</v>
      </c>
      <c r="D187" s="15" t="s">
        <v>19</v>
      </c>
      <c r="E187" s="38">
        <f>+'[1]DICIEMBRE CTE-5'!C183</f>
        <v>759242</v>
      </c>
      <c r="F187" s="250">
        <v>759241.08</v>
      </c>
      <c r="G187" s="40"/>
    </row>
    <row r="188" spans="3:7" ht="27" x14ac:dyDescent="0.25">
      <c r="C188" s="422">
        <v>168</v>
      </c>
      <c r="D188" s="187" t="s">
        <v>165</v>
      </c>
      <c r="E188" s="38">
        <f>+'[1]DICIEMBRE CTE-5'!C184</f>
        <v>0</v>
      </c>
      <c r="F188" s="250">
        <v>0</v>
      </c>
      <c r="G188" s="40"/>
    </row>
    <row r="189" spans="3:7" x14ac:dyDescent="0.25">
      <c r="C189" s="422">
        <v>169</v>
      </c>
      <c r="D189" s="15" t="s">
        <v>166</v>
      </c>
      <c r="E189" s="38">
        <f>+'[1]DICIEMBRE CTE-5'!C185</f>
        <v>42320</v>
      </c>
      <c r="F189" s="250">
        <v>41687</v>
      </c>
      <c r="G189" s="40"/>
    </row>
    <row r="190" spans="3:7" x14ac:dyDescent="0.25">
      <c r="C190" s="422">
        <v>171</v>
      </c>
      <c r="D190" s="15" t="s">
        <v>167</v>
      </c>
      <c r="E190" s="38">
        <f>+'[1]DICIEMBRE CTE-5'!C186</f>
        <v>43660</v>
      </c>
      <c r="F190" s="250">
        <v>43660</v>
      </c>
      <c r="G190" s="40"/>
    </row>
    <row r="191" spans="3:7" x14ac:dyDescent="0.25">
      <c r="C191" s="422">
        <v>174</v>
      </c>
      <c r="D191" s="15" t="s">
        <v>20</v>
      </c>
      <c r="E191" s="38">
        <f>+'[1]DICIEMBRE CTE-5'!C187</f>
        <v>88276</v>
      </c>
      <c r="F191" s="250">
        <v>88276</v>
      </c>
      <c r="G191" s="40"/>
    </row>
    <row r="192" spans="3:7" x14ac:dyDescent="0.25">
      <c r="C192" s="422">
        <v>182</v>
      </c>
      <c r="D192" s="15" t="s">
        <v>21</v>
      </c>
      <c r="E192" s="38">
        <f>+'[1]DICIEMBRE CTE-5'!C188</f>
        <v>2676004</v>
      </c>
      <c r="F192" s="250">
        <v>2675210</v>
      </c>
      <c r="G192" s="40"/>
    </row>
    <row r="193" spans="3:8" x14ac:dyDescent="0.25">
      <c r="C193" s="422">
        <v>197</v>
      </c>
      <c r="D193" s="15" t="s">
        <v>22</v>
      </c>
      <c r="E193" s="38">
        <f>+'[1]DICIEMBRE CTE-5'!C189</f>
        <v>504000</v>
      </c>
      <c r="F193" s="250">
        <v>504000</v>
      </c>
      <c r="G193" s="40"/>
    </row>
    <row r="194" spans="3:8" x14ac:dyDescent="0.25">
      <c r="C194" s="422">
        <v>199</v>
      </c>
      <c r="D194" s="15" t="s">
        <v>23</v>
      </c>
      <c r="E194" s="38">
        <f>+'[1]DICIEMBRE CTE-5'!C190</f>
        <v>643428.6</v>
      </c>
      <c r="F194" s="250">
        <v>631391.65</v>
      </c>
      <c r="G194" s="40"/>
    </row>
    <row r="195" spans="3:8" ht="16.5" thickBot="1" x14ac:dyDescent="0.35">
      <c r="C195" s="423"/>
      <c r="D195" s="17" t="s">
        <v>24</v>
      </c>
      <c r="E195" s="47">
        <f>SUM(E184:E194)</f>
        <v>5919238.9499999993</v>
      </c>
      <c r="F195" s="252">
        <f>SUM(F184:F194)</f>
        <v>5904715.2000000002</v>
      </c>
    </row>
    <row r="196" spans="3:8" ht="15.75" x14ac:dyDescent="0.3">
      <c r="C196" s="424"/>
      <c r="D196" s="254" t="s">
        <v>25</v>
      </c>
      <c r="E196" s="255"/>
      <c r="F196" s="256"/>
    </row>
    <row r="197" spans="3:8" x14ac:dyDescent="0.25">
      <c r="C197" s="422">
        <v>211</v>
      </c>
      <c r="D197" s="15" t="s">
        <v>26</v>
      </c>
      <c r="E197" s="38">
        <f>+'[1]DICIEMBRE CTE-5'!C193</f>
        <v>569542</v>
      </c>
      <c r="F197" s="250">
        <v>569134.5</v>
      </c>
      <c r="G197" s="40"/>
      <c r="H197" s="41"/>
    </row>
    <row r="198" spans="3:8" x14ac:dyDescent="0.25">
      <c r="C198" s="422">
        <v>232</v>
      </c>
      <c r="D198" s="15" t="s">
        <v>27</v>
      </c>
      <c r="E198" s="38">
        <f>+'[1]DICIEMBRE CTE-5'!C194</f>
        <v>120000</v>
      </c>
      <c r="F198" s="250">
        <v>119815</v>
      </c>
      <c r="G198" s="40"/>
    </row>
    <row r="199" spans="3:8" x14ac:dyDescent="0.25">
      <c r="C199" s="422">
        <v>261</v>
      </c>
      <c r="D199" s="15" t="s">
        <v>28</v>
      </c>
      <c r="E199" s="38">
        <f>+'[1]DICIEMBRE CTE-5'!C195</f>
        <v>713056.26</v>
      </c>
      <c r="F199" s="250">
        <v>713024.79</v>
      </c>
      <c r="G199" s="40"/>
    </row>
    <row r="200" spans="3:8" x14ac:dyDescent="0.25">
      <c r="C200" s="422">
        <v>262</v>
      </c>
      <c r="D200" s="15" t="s">
        <v>29</v>
      </c>
      <c r="E200" s="38">
        <f>+'[1]DICIEMBRE CTE-5'!C196</f>
        <v>7708.8499999999995</v>
      </c>
      <c r="F200" s="250">
        <v>7708.85</v>
      </c>
      <c r="G200" s="40"/>
    </row>
    <row r="201" spans="3:8" x14ac:dyDescent="0.25">
      <c r="C201" s="422">
        <v>266</v>
      </c>
      <c r="D201" s="15" t="s">
        <v>30</v>
      </c>
      <c r="E201" s="38">
        <f>+'[1]DICIEMBRE CTE-5'!C197</f>
        <v>3738471.1100000003</v>
      </c>
      <c r="F201" s="250">
        <v>3732346.68</v>
      </c>
      <c r="G201" s="40"/>
    </row>
    <row r="202" spans="3:8" x14ac:dyDescent="0.25">
      <c r="C202" s="422">
        <v>267</v>
      </c>
      <c r="D202" s="15" t="s">
        <v>31</v>
      </c>
      <c r="E202" s="38">
        <f>+'[1]DICIEMBRE CTE-5'!C198</f>
        <v>34288</v>
      </c>
      <c r="F202" s="250">
        <v>34286.5</v>
      </c>
      <c r="G202" s="40"/>
    </row>
    <row r="203" spans="3:8" x14ac:dyDescent="0.25">
      <c r="C203" s="422">
        <v>268</v>
      </c>
      <c r="D203" s="15" t="s">
        <v>32</v>
      </c>
      <c r="E203" s="38">
        <f>+'[1]DICIEMBRE CTE-5'!C199</f>
        <v>141735.52000000002</v>
      </c>
      <c r="F203" s="250">
        <v>141415.48000000001</v>
      </c>
      <c r="G203" s="40"/>
    </row>
    <row r="204" spans="3:8" x14ac:dyDescent="0.25">
      <c r="C204" s="422">
        <v>269</v>
      </c>
      <c r="D204" s="15" t="s">
        <v>33</v>
      </c>
      <c r="E204" s="38">
        <f>+'[1]DICIEMBRE CTE-5'!C200</f>
        <v>10000</v>
      </c>
      <c r="F204" s="250">
        <v>9508</v>
      </c>
      <c r="G204" s="40"/>
    </row>
    <row r="205" spans="3:8" x14ac:dyDescent="0.25">
      <c r="C205" s="422">
        <v>289</v>
      </c>
      <c r="D205" s="15" t="s">
        <v>34</v>
      </c>
      <c r="E205" s="38">
        <f>+'[1]DICIEMBRE CTE-5'!C201</f>
        <v>6592.5</v>
      </c>
      <c r="F205" s="250">
        <v>6592.5</v>
      </c>
      <c r="G205" s="40"/>
    </row>
    <row r="206" spans="3:8" x14ac:dyDescent="0.25">
      <c r="C206" s="422">
        <v>292</v>
      </c>
      <c r="D206" s="15" t="s">
        <v>35</v>
      </c>
      <c r="E206" s="38">
        <f>+'[1]DICIEMBRE CTE-5'!C202</f>
        <v>133054.93</v>
      </c>
      <c r="F206" s="250">
        <v>131919.94</v>
      </c>
      <c r="G206" s="40"/>
    </row>
    <row r="207" spans="3:8" x14ac:dyDescent="0.25">
      <c r="C207" s="422">
        <v>295</v>
      </c>
      <c r="D207" s="15" t="s">
        <v>36</v>
      </c>
      <c r="E207" s="38">
        <f>+'[1]DICIEMBRE CTE-5'!C203</f>
        <v>20292282.82</v>
      </c>
      <c r="F207" s="250">
        <v>20202280.870000001</v>
      </c>
      <c r="G207" s="40"/>
    </row>
    <row r="208" spans="3:8" x14ac:dyDescent="0.25">
      <c r="C208" s="422">
        <v>297</v>
      </c>
      <c r="D208" s="15" t="s">
        <v>37</v>
      </c>
      <c r="E208" s="38">
        <f>+'[1]DICIEMBRE CTE-5'!C204</f>
        <v>19068.55</v>
      </c>
      <c r="F208" s="250">
        <v>19068.55</v>
      </c>
      <c r="G208" s="40"/>
    </row>
    <row r="209" spans="2:8" x14ac:dyDescent="0.25">
      <c r="C209" s="422">
        <v>298</v>
      </c>
      <c r="D209" s="15" t="s">
        <v>38</v>
      </c>
      <c r="E209" s="38">
        <f>+'[1]DICIEMBRE CTE-5'!C205</f>
        <v>428722.49</v>
      </c>
      <c r="F209" s="250">
        <v>428697.1</v>
      </c>
      <c r="G209" s="40"/>
      <c r="H209" s="40"/>
    </row>
    <row r="210" spans="2:8" x14ac:dyDescent="0.25">
      <c r="C210" s="422">
        <v>299</v>
      </c>
      <c r="D210" s="15" t="s">
        <v>39</v>
      </c>
      <c r="E210" s="38">
        <f>+'[1]DICIEMBRE CTE-5'!C206</f>
        <v>228502</v>
      </c>
      <c r="F210" s="250">
        <v>228229.31</v>
      </c>
      <c r="G210" s="40"/>
    </row>
    <row r="211" spans="2:8" ht="16.5" thickBot="1" x14ac:dyDescent="0.35">
      <c r="C211" s="423"/>
      <c r="D211" s="21" t="s">
        <v>40</v>
      </c>
      <c r="E211" s="47">
        <f>SUM(E197:E210)</f>
        <v>26443025.030000001</v>
      </c>
      <c r="F211" s="252">
        <f>SUM(F197:F210)</f>
        <v>26344028.070000004</v>
      </c>
    </row>
    <row r="212" spans="2:8" ht="16.5" thickBot="1" x14ac:dyDescent="0.35">
      <c r="C212" s="425"/>
      <c r="D212" s="259" t="s">
        <v>58</v>
      </c>
      <c r="E212" s="260">
        <f>+E211+E195</f>
        <v>32362263.98</v>
      </c>
      <c r="F212" s="261">
        <f>+F211+F195</f>
        <v>32248743.270000003</v>
      </c>
      <c r="G212" s="40"/>
    </row>
    <row r="213" spans="2:8" ht="16.5" thickBot="1" x14ac:dyDescent="0.35">
      <c r="C213" s="426"/>
      <c r="D213" s="72" t="s">
        <v>41</v>
      </c>
      <c r="E213" s="73"/>
      <c r="F213" s="74"/>
    </row>
    <row r="214" spans="2:8" ht="15.75" hidden="1" thickBot="1" x14ac:dyDescent="0.3">
      <c r="C214" s="425"/>
      <c r="D214" s="263" t="s">
        <v>49</v>
      </c>
      <c r="E214" s="264" t="e">
        <f>+#REF!</f>
        <v>#REF!</v>
      </c>
      <c r="F214" s="265"/>
    </row>
    <row r="215" spans="2:8" x14ac:dyDescent="0.25">
      <c r="C215" s="424">
        <v>323</v>
      </c>
      <c r="D215" s="266" t="s">
        <v>42</v>
      </c>
      <c r="E215" s="255">
        <f>+'[1]DICIEMBRE CTE-5'!C211</f>
        <v>8660000</v>
      </c>
      <c r="F215" s="267">
        <v>8655044.0899999999</v>
      </c>
      <c r="G215" s="40"/>
    </row>
    <row r="216" spans="2:8" hidden="1" x14ac:dyDescent="0.25">
      <c r="C216" s="268"/>
      <c r="D216" s="24" t="s">
        <v>50</v>
      </c>
      <c r="E216" s="38" t="e">
        <f>+#REF!</f>
        <v>#REF!</v>
      </c>
      <c r="F216" s="269"/>
      <c r="G216" s="40"/>
    </row>
    <row r="217" spans="2:8" hidden="1" x14ac:dyDescent="0.25">
      <c r="C217" s="268"/>
      <c r="D217" s="24" t="s">
        <v>43</v>
      </c>
      <c r="E217" s="38" t="e">
        <f>+#REF!</f>
        <v>#REF!</v>
      </c>
      <c r="F217" s="269"/>
      <c r="G217" s="148"/>
    </row>
    <row r="218" spans="2:8" ht="15.75" x14ac:dyDescent="0.3">
      <c r="C218" s="268"/>
      <c r="D218" s="25" t="s">
        <v>44</v>
      </c>
      <c r="E218" s="8">
        <f>+E215</f>
        <v>8660000</v>
      </c>
      <c r="F218" s="246">
        <f>SUM(F214:F217)</f>
        <v>8655044.0899999999</v>
      </c>
    </row>
    <row r="219" spans="2:8" ht="16.5" thickBot="1" x14ac:dyDescent="0.35">
      <c r="C219" s="270"/>
      <c r="D219" s="271" t="s">
        <v>60</v>
      </c>
      <c r="E219" s="272">
        <f>+E218+E212+E181</f>
        <v>70000000</v>
      </c>
      <c r="F219" s="273">
        <f>+F212+F181+F218</f>
        <v>69881523.379999995</v>
      </c>
      <c r="G219" s="40"/>
    </row>
    <row r="220" spans="2:8" ht="15.75" x14ac:dyDescent="0.3">
      <c r="B220" s="39"/>
      <c r="C220" s="40"/>
      <c r="D220" s="418" t="s">
        <v>202</v>
      </c>
      <c r="E220" s="427"/>
      <c r="F220" s="428">
        <f>+E219-F219</f>
        <v>118476.62000000477</v>
      </c>
      <c r="G220" s="39"/>
    </row>
    <row r="221" spans="2:8" ht="16.5" thickBot="1" x14ac:dyDescent="0.35">
      <c r="B221" s="39"/>
      <c r="C221" s="40"/>
      <c r="D221" s="418" t="s">
        <v>203</v>
      </c>
      <c r="E221" s="429">
        <f>+E219</f>
        <v>70000000</v>
      </c>
      <c r="F221" s="429">
        <f>+F220+F219</f>
        <v>70000000</v>
      </c>
    </row>
    <row r="222" spans="2:8" ht="15.75" thickTop="1" x14ac:dyDescent="0.25"/>
    <row r="239" spans="2:10" x14ac:dyDescent="0.25">
      <c r="B239" s="58" t="s">
        <v>61</v>
      </c>
      <c r="D239" s="239" t="s">
        <v>89</v>
      </c>
      <c r="E239" s="239"/>
      <c r="F239" s="239"/>
      <c r="G239" s="39" t="s">
        <v>85</v>
      </c>
      <c r="H239" t="s">
        <v>90</v>
      </c>
    </row>
    <row r="240" spans="2:10" x14ac:dyDescent="0.25">
      <c r="D240" s="354" t="s">
        <v>91</v>
      </c>
      <c r="E240" s="354"/>
      <c r="F240" s="354"/>
      <c r="G240" s="39"/>
      <c r="H240" s="39" t="s">
        <v>68</v>
      </c>
      <c r="J240" s="39"/>
    </row>
    <row r="241" spans="2:10" x14ac:dyDescent="0.25">
      <c r="D241" s="354" t="s">
        <v>92</v>
      </c>
      <c r="E241" s="354"/>
      <c r="F241" s="354"/>
      <c r="G241" s="39"/>
      <c r="H241" s="39" t="s">
        <v>163</v>
      </c>
      <c r="J241" s="39"/>
    </row>
    <row r="242" spans="2:10" ht="9" customHeight="1" x14ac:dyDescent="0.25">
      <c r="D242" s="59"/>
      <c r="E242" s="59"/>
      <c r="H242" s="39"/>
      <c r="I242" s="39"/>
      <c r="J242" s="39"/>
    </row>
    <row r="243" spans="2:10" x14ac:dyDescent="0.25">
      <c r="B243" s="58" t="s">
        <v>66</v>
      </c>
      <c r="D243" s="39" t="s">
        <v>204</v>
      </c>
      <c r="H243" s="60"/>
      <c r="I243" s="60"/>
      <c r="J243" s="60"/>
    </row>
    <row r="245" spans="2:10" x14ac:dyDescent="0.25">
      <c r="D245" s="39"/>
    </row>
  </sheetData>
  <mergeCells count="28">
    <mergeCell ref="C178:F178"/>
    <mergeCell ref="E179:F179"/>
    <mergeCell ref="D240:F240"/>
    <mergeCell ref="D241:F241"/>
    <mergeCell ref="A123:J123"/>
    <mergeCell ref="C124:D124"/>
    <mergeCell ref="E124:F124"/>
    <mergeCell ref="G124:H124"/>
    <mergeCell ref="I124:J124"/>
    <mergeCell ref="C177:F177"/>
    <mergeCell ref="A46:J46"/>
    <mergeCell ref="C47:D47"/>
    <mergeCell ref="E47:F47"/>
    <mergeCell ref="A60:B60"/>
    <mergeCell ref="A73:J73"/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67"/>
  <sheetViews>
    <sheetView topLeftCell="A50" workbookViewId="0">
      <selection activeCell="A239" sqref="A239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2" width="14.28515625" bestFit="1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8" width="14.28515625" bestFit="1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4" width="14.28515625" bestFit="1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0" width="14.2851562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6" width="14.2851562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2" width="14.2851562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8" width="14.2851562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4" width="14.2851562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0" width="14.2851562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6" width="14.2851562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2" width="14.2851562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8" width="14.2851562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4" width="14.2851562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0" width="14.2851562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6" width="14.2851562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2" width="14.2851562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8" width="14.2851562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4" width="14.2851562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0" width="14.2851562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6" width="14.2851562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2" width="14.2851562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8" width="14.2851562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4" width="14.2851562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0" width="14.2851562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6" width="14.2851562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2" width="14.2851562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8" width="14.2851562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4" width="14.2851562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0" width="14.2851562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6" width="14.2851562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2" width="14.2851562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8" width="14.2851562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4" width="14.2851562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0" width="14.2851562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6" width="14.2851562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2" width="14.2851562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8" width="14.2851562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4" width="14.2851562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0" width="14.2851562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6" width="14.2851562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2" width="14.2851562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8" width="14.2851562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4" width="14.2851562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0" width="14.2851562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6" width="14.2851562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2" width="14.2851562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8" width="14.2851562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4" width="14.2851562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0" width="14.2851562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6" width="14.2851562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2" width="14.2851562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8" width="14.2851562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4" width="14.2851562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0" width="14.2851562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6" width="14.2851562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2" width="14.2851562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8" width="14.2851562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4" width="14.2851562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0" width="14.2851562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6" width="14.2851562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2" width="14.2851562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8" width="14.2851562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4" width="14.2851562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0" width="14.28515625" bestFit="1" customWidth="1"/>
  </cols>
  <sheetData>
    <row r="2" spans="1:27" x14ac:dyDescent="0.25">
      <c r="F2" s="77"/>
    </row>
    <row r="6" spans="1:27" ht="15.75" thickBot="1" x14ac:dyDescent="0.3"/>
    <row r="7" spans="1:27" ht="16.5" thickBot="1" x14ac:dyDescent="0.3">
      <c r="B7" s="371" t="s">
        <v>0</v>
      </c>
      <c r="C7" s="372"/>
      <c r="J7" s="1" t="s">
        <v>93</v>
      </c>
    </row>
    <row r="8" spans="1:27" ht="15.75" x14ac:dyDescent="0.25">
      <c r="J8" s="203"/>
    </row>
    <row r="9" spans="1:27" x14ac:dyDescent="0.25">
      <c r="A9" s="362" t="s">
        <v>2</v>
      </c>
      <c r="B9" s="362"/>
      <c r="C9" s="362"/>
      <c r="D9" s="362"/>
      <c r="E9" s="362"/>
      <c r="F9" s="362"/>
      <c r="G9" s="362"/>
      <c r="H9" s="362"/>
      <c r="I9" s="362"/>
      <c r="J9" s="362"/>
      <c r="K9" s="362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</row>
    <row r="10" spans="1:27" x14ac:dyDescent="0.25">
      <c r="A10" s="362" t="s">
        <v>3</v>
      </c>
      <c r="B10" s="362"/>
      <c r="C10" s="362"/>
      <c r="D10" s="362"/>
      <c r="E10" s="362"/>
      <c r="F10" s="362"/>
      <c r="G10" s="362"/>
      <c r="H10" s="362"/>
      <c r="I10" s="362"/>
      <c r="J10" s="362"/>
      <c r="K10" s="362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</row>
    <row r="11" spans="1:27" x14ac:dyDescent="0.25">
      <c r="A11" s="396" t="s">
        <v>175</v>
      </c>
      <c r="B11" s="396"/>
      <c r="C11" s="396"/>
      <c r="D11" s="396"/>
      <c r="E11" s="396"/>
      <c r="F11" s="396"/>
      <c r="G11" s="396"/>
      <c r="H11" s="396"/>
      <c r="I11" s="396"/>
      <c r="J11" s="396"/>
      <c r="K11" s="396"/>
    </row>
    <row r="13" spans="1:27" ht="15" customHeight="1" x14ac:dyDescent="0.25">
      <c r="A13" s="391" t="s">
        <v>176</v>
      </c>
      <c r="B13" s="391"/>
      <c r="C13" s="391"/>
      <c r="D13" s="391"/>
      <c r="E13" s="391"/>
      <c r="F13" s="391"/>
      <c r="G13" s="391"/>
      <c r="H13" s="391"/>
      <c r="I13" s="391"/>
      <c r="J13" s="391"/>
      <c r="K13" s="391"/>
      <c r="L13" s="78"/>
      <c r="M13" s="79"/>
    </row>
    <row r="14" spans="1:27" ht="9" customHeight="1" x14ac:dyDescent="0.25">
      <c r="A14" s="79"/>
      <c r="B14" s="79"/>
      <c r="C14" s="79"/>
      <c r="D14" s="79"/>
      <c r="E14" s="79"/>
      <c r="F14" s="79"/>
      <c r="G14" s="79"/>
      <c r="H14" s="79"/>
      <c r="I14" s="79"/>
      <c r="J14" s="79"/>
      <c r="K14" s="79"/>
      <c r="L14" s="79"/>
      <c r="M14" s="79"/>
    </row>
    <row r="15" spans="1:27" x14ac:dyDescent="0.25">
      <c r="A15" s="387" t="s">
        <v>94</v>
      </c>
      <c r="B15" s="389" t="s">
        <v>95</v>
      </c>
      <c r="C15" s="389"/>
      <c r="D15" s="395" t="s">
        <v>96</v>
      </c>
      <c r="E15" s="395"/>
      <c r="F15" s="395" t="s">
        <v>97</v>
      </c>
      <c r="G15" s="395"/>
      <c r="H15" s="389" t="s">
        <v>98</v>
      </c>
      <c r="I15" s="389"/>
      <c r="J15" s="395" t="s">
        <v>99</v>
      </c>
      <c r="K15" s="395"/>
    </row>
    <row r="16" spans="1:27" x14ac:dyDescent="0.25">
      <c r="A16" s="388"/>
      <c r="B16" s="80" t="s">
        <v>100</v>
      </c>
      <c r="C16" s="167" t="s">
        <v>101</v>
      </c>
      <c r="D16" s="80" t="s">
        <v>100</v>
      </c>
      <c r="E16" s="167" t="s">
        <v>101</v>
      </c>
      <c r="F16" s="80" t="s">
        <v>100</v>
      </c>
      <c r="G16" s="167" t="s">
        <v>101</v>
      </c>
      <c r="H16" s="80" t="s">
        <v>100</v>
      </c>
      <c r="I16" s="167" t="s">
        <v>101</v>
      </c>
      <c r="J16" s="80" t="s">
        <v>100</v>
      </c>
      <c r="K16" s="167" t="s">
        <v>101</v>
      </c>
      <c r="L16" s="81"/>
      <c r="M16" s="81"/>
    </row>
    <row r="17" spans="1:13" x14ac:dyDescent="0.25">
      <c r="A17" s="82" t="s">
        <v>75</v>
      </c>
      <c r="B17" s="83">
        <v>2414811.33</v>
      </c>
      <c r="C17" s="83">
        <v>2367268.7000000002</v>
      </c>
      <c r="D17" s="83">
        <v>2414811.34</v>
      </c>
      <c r="E17" s="84">
        <v>2396683.9</v>
      </c>
      <c r="F17" s="83">
        <v>2414811.34</v>
      </c>
      <c r="G17" s="84">
        <v>2410583.5299999998</v>
      </c>
      <c r="H17" s="83">
        <v>2414811.34</v>
      </c>
      <c r="I17" s="83">
        <v>2417060.7799999998</v>
      </c>
      <c r="J17" s="85">
        <f t="shared" ref="J17:K19" si="0">+B17+D17+F17+H17</f>
        <v>9659245.3499999996</v>
      </c>
      <c r="K17" s="85">
        <f t="shared" si="0"/>
        <v>9591596.9099999983</v>
      </c>
      <c r="L17" s="86"/>
      <c r="M17" s="86"/>
    </row>
    <row r="18" spans="1:13" x14ac:dyDescent="0.25">
      <c r="A18" s="82" t="s">
        <v>78</v>
      </c>
      <c r="B18" s="16">
        <v>2612557.86</v>
      </c>
      <c r="C18" s="16">
        <v>0</v>
      </c>
      <c r="D18" s="16">
        <v>2689873.49</v>
      </c>
      <c r="E18" s="84">
        <v>16502.89</v>
      </c>
      <c r="F18" s="16">
        <v>2771983.25</v>
      </c>
      <c r="G18" s="84">
        <v>132643.57</v>
      </c>
      <c r="H18" s="16">
        <v>2771983.25</v>
      </c>
      <c r="I18" s="83">
        <v>748869.8</v>
      </c>
      <c r="J18" s="85">
        <f t="shared" si="0"/>
        <v>10846397.85</v>
      </c>
      <c r="K18" s="85">
        <f t="shared" si="0"/>
        <v>898016.26</v>
      </c>
      <c r="L18" s="86"/>
      <c r="M18" s="86"/>
    </row>
    <row r="19" spans="1:13" ht="15.75" hidden="1" x14ac:dyDescent="0.3">
      <c r="A19" s="82" t="s">
        <v>102</v>
      </c>
      <c r="B19" s="16"/>
      <c r="C19" s="87"/>
      <c r="D19" s="16"/>
      <c r="E19" s="13"/>
      <c r="F19" s="16"/>
      <c r="G19" s="87"/>
      <c r="H19" s="16"/>
      <c r="I19" s="83"/>
      <c r="J19" s="85">
        <f t="shared" si="0"/>
        <v>0</v>
      </c>
      <c r="K19" s="85">
        <f t="shared" si="0"/>
        <v>0</v>
      </c>
      <c r="L19" s="86"/>
      <c r="M19" s="86"/>
    </row>
    <row r="20" spans="1:13" x14ac:dyDescent="0.25">
      <c r="A20" s="82" t="s">
        <v>103</v>
      </c>
      <c r="B20" s="33">
        <f t="shared" ref="B20:K20" si="1">SUM(B17:B19)</f>
        <v>5027369.1899999995</v>
      </c>
      <c r="C20" s="33">
        <f t="shared" si="1"/>
        <v>2367268.7000000002</v>
      </c>
      <c r="D20" s="33">
        <f t="shared" si="1"/>
        <v>5104684.83</v>
      </c>
      <c r="E20" s="88">
        <f t="shared" si="1"/>
        <v>2413186.79</v>
      </c>
      <c r="F20" s="88">
        <f t="shared" si="1"/>
        <v>5186794.59</v>
      </c>
      <c r="G20" s="88">
        <f t="shared" si="1"/>
        <v>2543227.0999999996</v>
      </c>
      <c r="H20" s="33">
        <f t="shared" si="1"/>
        <v>5186794.59</v>
      </c>
      <c r="I20" s="33">
        <f t="shared" si="1"/>
        <v>3165930.58</v>
      </c>
      <c r="J20" s="89">
        <f t="shared" si="1"/>
        <v>20505643.199999999</v>
      </c>
      <c r="K20" s="89">
        <f t="shared" si="1"/>
        <v>10489613.169999998</v>
      </c>
      <c r="L20" s="90"/>
      <c r="M20" s="86"/>
    </row>
    <row r="21" spans="1:13" x14ac:dyDescent="0.25">
      <c r="A21" s="27"/>
      <c r="B21" s="91"/>
      <c r="C21" s="92"/>
      <c r="D21" s="92"/>
      <c r="E21" s="92"/>
      <c r="F21" s="92"/>
      <c r="G21" s="92"/>
      <c r="H21" s="92"/>
      <c r="I21" s="92"/>
      <c r="J21" s="93"/>
      <c r="K21" s="92"/>
      <c r="L21" s="94"/>
      <c r="M21" s="204"/>
    </row>
    <row r="22" spans="1:13" ht="15" customHeight="1" x14ac:dyDescent="0.25">
      <c r="A22" s="391" t="s">
        <v>177</v>
      </c>
      <c r="B22" s="391"/>
      <c r="C22" s="391"/>
      <c r="D22" s="391"/>
      <c r="E22" s="391"/>
      <c r="F22" s="391"/>
      <c r="G22" s="391"/>
      <c r="H22" s="391"/>
      <c r="I22" s="391"/>
      <c r="J22" s="391"/>
      <c r="K22" s="391"/>
      <c r="L22" s="95"/>
      <c r="M22" s="169"/>
    </row>
    <row r="23" spans="1:13" ht="9" customHeight="1" x14ac:dyDescent="0.25">
      <c r="A23" s="100"/>
      <c r="B23" s="100"/>
      <c r="C23" s="100"/>
      <c r="D23" s="100"/>
      <c r="E23" s="100"/>
      <c r="F23" s="100"/>
      <c r="G23" s="100"/>
      <c r="H23" s="100"/>
      <c r="I23" s="100"/>
      <c r="J23" s="100"/>
      <c r="K23" s="100"/>
      <c r="L23" s="95"/>
      <c r="M23" s="169"/>
    </row>
    <row r="24" spans="1:13" ht="15" customHeight="1" x14ac:dyDescent="0.25">
      <c r="A24" s="392" t="s">
        <v>94</v>
      </c>
      <c r="B24" s="394" t="s">
        <v>104</v>
      </c>
      <c r="C24" s="394"/>
      <c r="D24" s="390" t="s">
        <v>105</v>
      </c>
      <c r="E24" s="390"/>
      <c r="F24" s="390" t="s">
        <v>72</v>
      </c>
      <c r="G24" s="390"/>
      <c r="H24" s="394" t="s">
        <v>73</v>
      </c>
      <c r="I24" s="394"/>
      <c r="J24" s="390" t="s">
        <v>99</v>
      </c>
      <c r="K24" s="390"/>
      <c r="L24" s="390" t="s">
        <v>159</v>
      </c>
      <c r="M24" s="390"/>
    </row>
    <row r="25" spans="1:13" ht="15" customHeight="1" x14ac:dyDescent="0.25">
      <c r="A25" s="393"/>
      <c r="B25" s="96" t="s">
        <v>100</v>
      </c>
      <c r="C25" s="168" t="s">
        <v>101</v>
      </c>
      <c r="D25" s="96" t="s">
        <v>100</v>
      </c>
      <c r="E25" s="168" t="s">
        <v>101</v>
      </c>
      <c r="F25" s="96" t="s">
        <v>100</v>
      </c>
      <c r="G25" s="168" t="s">
        <v>101</v>
      </c>
      <c r="H25" s="96" t="s">
        <v>100</v>
      </c>
      <c r="I25" s="168" t="s">
        <v>101</v>
      </c>
      <c r="J25" s="96" t="s">
        <v>100</v>
      </c>
      <c r="K25" s="168" t="s">
        <v>101</v>
      </c>
      <c r="L25" s="96" t="s">
        <v>100</v>
      </c>
      <c r="M25" s="168" t="s">
        <v>101</v>
      </c>
    </row>
    <row r="26" spans="1:13" ht="15" customHeight="1" x14ac:dyDescent="0.25">
      <c r="A26" s="82" t="s">
        <v>75</v>
      </c>
      <c r="B26" s="83">
        <v>2414811.34</v>
      </c>
      <c r="C26" s="84">
        <v>2417711.13</v>
      </c>
      <c r="D26" s="83">
        <v>2414811.34</v>
      </c>
      <c r="E26" s="84">
        <v>2408593.04</v>
      </c>
      <c r="F26" s="83">
        <v>2414811.34</v>
      </c>
      <c r="G26" s="16">
        <v>2416876.5499999998</v>
      </c>
      <c r="H26" s="83">
        <v>2414811.33</v>
      </c>
      <c r="I26" s="84">
        <v>2426363.11</v>
      </c>
      <c r="J26" s="85">
        <f t="shared" ref="J26:K28" si="2">+B26+D26+F26+H26</f>
        <v>9659245.3499999996</v>
      </c>
      <c r="K26" s="85">
        <f t="shared" si="2"/>
        <v>9669543.8300000001</v>
      </c>
      <c r="L26" s="85"/>
      <c r="M26" s="85"/>
    </row>
    <row r="27" spans="1:13" ht="15" customHeight="1" x14ac:dyDescent="0.25">
      <c r="A27" s="82" t="s">
        <v>78</v>
      </c>
      <c r="B27" s="16">
        <v>2771983.25</v>
      </c>
      <c r="C27" s="16">
        <v>1295730.78</v>
      </c>
      <c r="D27" s="16">
        <v>2771983.25</v>
      </c>
      <c r="E27" s="16">
        <v>3338607.88</v>
      </c>
      <c r="F27" s="16">
        <v>2771983.25</v>
      </c>
      <c r="G27" s="16">
        <v>2433144.64</v>
      </c>
      <c r="H27" s="16">
        <v>2771983.25</v>
      </c>
      <c r="I27" s="83">
        <v>4481129.28</v>
      </c>
      <c r="J27" s="85">
        <f t="shared" si="2"/>
        <v>11087933</v>
      </c>
      <c r="K27" s="85">
        <f t="shared" si="2"/>
        <v>11548612.580000002</v>
      </c>
      <c r="L27" s="85"/>
      <c r="M27" s="85"/>
    </row>
    <row r="28" spans="1:13" ht="15" hidden="1" customHeight="1" x14ac:dyDescent="0.25">
      <c r="A28" s="82" t="s">
        <v>102</v>
      </c>
      <c r="B28" s="16"/>
      <c r="C28" s="16"/>
      <c r="D28" s="16"/>
      <c r="E28" s="16"/>
      <c r="F28" s="16"/>
      <c r="G28" s="16"/>
      <c r="H28" s="16"/>
      <c r="I28" s="83"/>
      <c r="J28" s="85">
        <f t="shared" si="2"/>
        <v>0</v>
      </c>
      <c r="K28" s="85">
        <f t="shared" si="2"/>
        <v>0</v>
      </c>
      <c r="L28" s="85"/>
      <c r="M28" s="85"/>
    </row>
    <row r="29" spans="1:13" ht="15" customHeight="1" x14ac:dyDescent="0.25">
      <c r="A29" s="82" t="s">
        <v>103</v>
      </c>
      <c r="B29" s="33">
        <f t="shared" ref="B29:K29" si="3">SUM(B26:B28)</f>
        <v>5186794.59</v>
      </c>
      <c r="C29" s="33">
        <f t="shared" si="3"/>
        <v>3713441.91</v>
      </c>
      <c r="D29" s="33">
        <f t="shared" si="3"/>
        <v>5186794.59</v>
      </c>
      <c r="E29" s="88">
        <f t="shared" si="3"/>
        <v>5747200.9199999999</v>
      </c>
      <c r="F29" s="33">
        <f t="shared" si="3"/>
        <v>5186794.59</v>
      </c>
      <c r="G29" s="88">
        <f t="shared" si="3"/>
        <v>4850021.1899999995</v>
      </c>
      <c r="H29" s="33">
        <f t="shared" si="3"/>
        <v>5186794.58</v>
      </c>
      <c r="I29" s="33">
        <f t="shared" si="3"/>
        <v>6907492.3900000006</v>
      </c>
      <c r="J29" s="89">
        <f t="shared" si="3"/>
        <v>20747178.350000001</v>
      </c>
      <c r="K29" s="89">
        <f t="shared" si="3"/>
        <v>21218156.410000004</v>
      </c>
      <c r="L29" s="89"/>
      <c r="M29" s="89"/>
    </row>
    <row r="30" spans="1:13" ht="15" customHeight="1" x14ac:dyDescent="0.25">
      <c r="A30" s="97"/>
      <c r="B30" s="98"/>
      <c r="C30" s="98"/>
      <c r="D30" s="98"/>
      <c r="E30" s="98"/>
      <c r="F30" s="98"/>
      <c r="G30" s="98"/>
      <c r="H30" s="98"/>
      <c r="I30" s="98"/>
      <c r="J30" s="99"/>
      <c r="K30" s="99"/>
      <c r="L30" s="95"/>
      <c r="M30" s="169"/>
    </row>
    <row r="31" spans="1:13" ht="15" customHeight="1" x14ac:dyDescent="0.25">
      <c r="A31" s="391" t="s">
        <v>178</v>
      </c>
      <c r="B31" s="391"/>
      <c r="C31" s="391"/>
      <c r="D31" s="391"/>
      <c r="E31" s="391"/>
      <c r="F31" s="391"/>
      <c r="G31" s="391"/>
      <c r="H31" s="391"/>
      <c r="I31" s="391"/>
      <c r="J31" s="391"/>
      <c r="K31" s="391"/>
      <c r="L31" s="95"/>
      <c r="M31" s="169"/>
    </row>
    <row r="32" spans="1:13" ht="15" customHeight="1" x14ac:dyDescent="0.25">
      <c r="A32" s="100"/>
      <c r="B32" s="100"/>
      <c r="C32" s="100"/>
      <c r="D32" s="100"/>
      <c r="E32" s="100"/>
      <c r="F32" s="100"/>
      <c r="G32" s="100"/>
      <c r="H32" s="100"/>
      <c r="I32" s="100"/>
      <c r="J32" s="100"/>
      <c r="K32" s="100"/>
      <c r="L32" s="95"/>
      <c r="M32" s="169"/>
    </row>
    <row r="33" spans="1:13" ht="15" customHeight="1" x14ac:dyDescent="0.25">
      <c r="A33" s="392" t="s">
        <v>94</v>
      </c>
      <c r="B33" s="394" t="s">
        <v>74</v>
      </c>
      <c r="C33" s="394"/>
      <c r="D33" s="390" t="s">
        <v>106</v>
      </c>
      <c r="E33" s="390"/>
      <c r="F33" s="390" t="s">
        <v>107</v>
      </c>
      <c r="G33" s="390"/>
      <c r="H33" s="394" t="s">
        <v>108</v>
      </c>
      <c r="I33" s="394"/>
      <c r="J33" s="390" t="s">
        <v>99</v>
      </c>
      <c r="K33" s="390"/>
      <c r="L33" s="390" t="s">
        <v>159</v>
      </c>
      <c r="M33" s="390"/>
    </row>
    <row r="34" spans="1:13" ht="15" customHeight="1" x14ac:dyDescent="0.25">
      <c r="A34" s="393"/>
      <c r="B34" s="96" t="s">
        <v>100</v>
      </c>
      <c r="C34" s="168" t="s">
        <v>101</v>
      </c>
      <c r="D34" s="96" t="s">
        <v>100</v>
      </c>
      <c r="E34" s="168" t="s">
        <v>101</v>
      </c>
      <c r="F34" s="96" t="s">
        <v>100</v>
      </c>
      <c r="G34" s="168" t="s">
        <v>101</v>
      </c>
      <c r="H34" s="96" t="s">
        <v>100</v>
      </c>
      <c r="I34" s="168" t="s">
        <v>101</v>
      </c>
      <c r="J34" s="96" t="s">
        <v>100</v>
      </c>
      <c r="K34" s="168" t="s">
        <v>101</v>
      </c>
      <c r="L34" s="96" t="s">
        <v>100</v>
      </c>
      <c r="M34" s="168" t="s">
        <v>101</v>
      </c>
    </row>
    <row r="35" spans="1:13" ht="15" customHeight="1" x14ac:dyDescent="0.25">
      <c r="A35" s="82" t="s">
        <v>75</v>
      </c>
      <c r="B35" s="84">
        <v>2414811.33</v>
      </c>
      <c r="C35" s="83">
        <v>2400886.29</v>
      </c>
      <c r="D35" s="84"/>
      <c r="E35" s="16"/>
      <c r="F35" s="84"/>
      <c r="G35" s="16"/>
      <c r="H35" s="84"/>
      <c r="I35" s="16"/>
      <c r="J35" s="85">
        <f t="shared" ref="J35:K37" si="4">+B35+D35+F35+H35</f>
        <v>2414811.33</v>
      </c>
      <c r="K35" s="85">
        <f t="shared" si="4"/>
        <v>2400886.29</v>
      </c>
      <c r="L35" s="85"/>
      <c r="M35" s="85"/>
    </row>
    <row r="36" spans="1:13" ht="15" customHeight="1" x14ac:dyDescent="0.25">
      <c r="A36" s="82" t="s">
        <v>78</v>
      </c>
      <c r="B36" s="16">
        <v>2606983.33</v>
      </c>
      <c r="C36" s="16">
        <v>2328043.85</v>
      </c>
      <c r="D36" s="16"/>
      <c r="E36" s="16"/>
      <c r="F36" s="16"/>
      <c r="G36" s="16"/>
      <c r="H36" s="16"/>
      <c r="I36" s="16"/>
      <c r="J36" s="85">
        <f t="shared" si="4"/>
        <v>2606983.33</v>
      </c>
      <c r="K36" s="85">
        <f t="shared" si="4"/>
        <v>2328043.85</v>
      </c>
      <c r="L36" s="85"/>
      <c r="M36" s="85"/>
    </row>
    <row r="37" spans="1:13" ht="15" customHeight="1" x14ac:dyDescent="0.25">
      <c r="A37" s="82" t="s">
        <v>109</v>
      </c>
      <c r="B37" s="16">
        <v>4000000</v>
      </c>
      <c r="C37" s="16">
        <v>0</v>
      </c>
      <c r="D37" s="16"/>
      <c r="E37" s="16"/>
      <c r="F37" s="16"/>
      <c r="G37" s="16"/>
      <c r="H37" s="16"/>
      <c r="I37" s="16"/>
      <c r="J37" s="85">
        <f t="shared" si="4"/>
        <v>4000000</v>
      </c>
      <c r="K37" s="85">
        <f t="shared" si="4"/>
        <v>0</v>
      </c>
      <c r="L37" s="85"/>
      <c r="M37" s="85"/>
    </row>
    <row r="38" spans="1:13" ht="15" customHeight="1" x14ac:dyDescent="0.25">
      <c r="A38" s="82" t="s">
        <v>103</v>
      </c>
      <c r="B38" s="33">
        <f t="shared" ref="B38:K38" si="5">SUM(B35:B37)</f>
        <v>9021794.6600000001</v>
      </c>
      <c r="C38" s="33">
        <f t="shared" si="5"/>
        <v>4728930.1400000006</v>
      </c>
      <c r="D38" s="33">
        <f t="shared" si="5"/>
        <v>0</v>
      </c>
      <c r="E38" s="33">
        <f t="shared" si="5"/>
        <v>0</v>
      </c>
      <c r="F38" s="33">
        <f t="shared" si="5"/>
        <v>0</v>
      </c>
      <c r="G38" s="33">
        <f t="shared" si="5"/>
        <v>0</v>
      </c>
      <c r="H38" s="33">
        <f t="shared" si="5"/>
        <v>0</v>
      </c>
      <c r="I38" s="33">
        <f t="shared" si="5"/>
        <v>0</v>
      </c>
      <c r="J38" s="89">
        <f t="shared" si="5"/>
        <v>9021794.6600000001</v>
      </c>
      <c r="K38" s="89">
        <f t="shared" si="5"/>
        <v>4728930.1400000006</v>
      </c>
      <c r="L38" s="89"/>
      <c r="M38" s="89"/>
    </row>
    <row r="39" spans="1:13" ht="15" customHeight="1" x14ac:dyDescent="0.25">
      <c r="A39" s="101"/>
      <c r="B39" s="102"/>
      <c r="C39" s="102"/>
      <c r="D39" s="102"/>
      <c r="E39" s="102"/>
      <c r="F39" s="102"/>
      <c r="G39" s="102"/>
      <c r="H39" s="102"/>
      <c r="I39" s="102"/>
      <c r="J39" s="103"/>
      <c r="K39" s="103"/>
      <c r="L39" s="95"/>
      <c r="M39" s="169"/>
    </row>
    <row r="40" spans="1:13" ht="15" customHeight="1" x14ac:dyDescent="0.25">
      <c r="A40" s="104" t="s">
        <v>179</v>
      </c>
      <c r="B40" s="90"/>
      <c r="C40" s="86"/>
      <c r="D40" s="86"/>
      <c r="E40" s="86"/>
      <c r="F40" s="86"/>
      <c r="G40" s="86"/>
      <c r="H40" s="86"/>
      <c r="I40" s="86"/>
      <c r="J40" s="86"/>
      <c r="K40" s="86"/>
      <c r="L40" s="95"/>
      <c r="M40" s="169"/>
    </row>
    <row r="41" spans="1:13" ht="15" customHeight="1" x14ac:dyDescent="0.25">
      <c r="A41" s="387" t="s">
        <v>94</v>
      </c>
      <c r="B41" s="389" t="s">
        <v>180</v>
      </c>
      <c r="C41" s="389"/>
      <c r="D41" s="86"/>
      <c r="E41" s="86"/>
      <c r="F41" s="86"/>
      <c r="G41" s="86"/>
      <c r="H41" s="86"/>
      <c r="I41" s="86"/>
      <c r="J41" s="86"/>
      <c r="K41" s="86"/>
      <c r="L41" s="95"/>
      <c r="M41" s="169"/>
    </row>
    <row r="42" spans="1:13" ht="15" customHeight="1" x14ac:dyDescent="0.25">
      <c r="A42" s="388"/>
      <c r="B42" s="80" t="s">
        <v>100</v>
      </c>
      <c r="C42" s="167" t="s">
        <v>101</v>
      </c>
      <c r="D42" s="86"/>
      <c r="E42" s="86"/>
      <c r="F42" s="86"/>
      <c r="G42" s="86"/>
      <c r="H42" s="86"/>
      <c r="I42" s="86"/>
      <c r="J42" s="86"/>
      <c r="K42" s="86"/>
      <c r="L42" s="95"/>
      <c r="M42" s="169"/>
    </row>
    <row r="43" spans="1:13" ht="15" customHeight="1" x14ac:dyDescent="0.25">
      <c r="A43" s="105" t="s">
        <v>75</v>
      </c>
      <c r="B43" s="106">
        <f>+J17+J26+J35</f>
        <v>21733302.030000001</v>
      </c>
      <c r="C43" s="106">
        <f>+K17+K26+K35</f>
        <v>21662027.029999997</v>
      </c>
      <c r="D43" s="86"/>
      <c r="E43" s="86"/>
      <c r="F43" s="86"/>
      <c r="G43" s="86"/>
      <c r="H43" s="86"/>
      <c r="I43" s="86"/>
      <c r="J43" s="86"/>
      <c r="K43" s="86"/>
      <c r="L43" s="95"/>
      <c r="M43" s="169"/>
    </row>
    <row r="44" spans="1:13" ht="15" customHeight="1" x14ac:dyDescent="0.25">
      <c r="A44" s="105" t="s">
        <v>78</v>
      </c>
      <c r="B44" s="106">
        <f>+J18+J27+J36</f>
        <v>24541314.18</v>
      </c>
      <c r="C44" s="106">
        <f>+K18+K27+K36</f>
        <v>14774672.690000001</v>
      </c>
      <c r="D44" s="86"/>
      <c r="E44" s="86"/>
      <c r="F44" s="86"/>
      <c r="G44" s="86"/>
      <c r="H44" s="86"/>
      <c r="I44" s="86"/>
      <c r="J44" s="86"/>
      <c r="K44" s="86"/>
      <c r="L44" s="95"/>
      <c r="M44" s="169"/>
    </row>
    <row r="45" spans="1:13" ht="15" hidden="1" customHeight="1" x14ac:dyDescent="0.25">
      <c r="A45" s="105" t="s">
        <v>109</v>
      </c>
      <c r="B45" s="106">
        <f>+J37+J28+J19</f>
        <v>4000000</v>
      </c>
      <c r="C45" s="106">
        <f>K37+K28+K19</f>
        <v>0</v>
      </c>
      <c r="D45" s="86"/>
      <c r="E45" s="86"/>
      <c r="F45" s="86"/>
      <c r="G45" s="86"/>
      <c r="H45" s="86"/>
      <c r="I45" s="86"/>
      <c r="J45" s="86"/>
      <c r="K45" s="86"/>
      <c r="L45" s="95"/>
      <c r="M45" s="169"/>
    </row>
    <row r="46" spans="1:13" ht="15" customHeight="1" x14ac:dyDescent="0.25">
      <c r="A46" s="105" t="s">
        <v>103</v>
      </c>
      <c r="B46" s="107">
        <f>SUM(B43:B45)</f>
        <v>50274616.210000001</v>
      </c>
      <c r="C46" s="50">
        <f>SUM(C43:C45)</f>
        <v>36436699.719999999</v>
      </c>
      <c r="D46" s="86"/>
      <c r="E46" s="86"/>
      <c r="F46" s="86"/>
      <c r="G46" s="86"/>
      <c r="H46" s="86"/>
      <c r="I46" s="86"/>
      <c r="J46" s="86"/>
      <c r="K46" s="86"/>
      <c r="L46" s="95"/>
      <c r="M46" s="169"/>
    </row>
    <row r="47" spans="1:13" x14ac:dyDescent="0.25">
      <c r="A47" s="108"/>
      <c r="B47" s="90"/>
      <c r="C47" s="109"/>
      <c r="D47" s="86"/>
      <c r="E47" s="86"/>
      <c r="F47" s="86"/>
      <c r="G47" s="86"/>
      <c r="H47" s="86"/>
      <c r="I47" s="86"/>
      <c r="J47" s="86"/>
      <c r="K47" s="86"/>
      <c r="L47" s="95"/>
      <c r="M47" s="169"/>
    </row>
    <row r="48" spans="1:13" x14ac:dyDescent="0.25">
      <c r="A48" s="108"/>
      <c r="B48" s="40"/>
      <c r="C48" s="110"/>
    </row>
    <row r="64" spans="1:8" x14ac:dyDescent="0.25">
      <c r="A64" s="58" t="s">
        <v>61</v>
      </c>
      <c r="C64" t="s">
        <v>89</v>
      </c>
      <c r="F64" s="39" t="s">
        <v>85</v>
      </c>
      <c r="H64" t="s">
        <v>67</v>
      </c>
    </row>
    <row r="65" spans="1:11" x14ac:dyDescent="0.25">
      <c r="C65" s="354" t="s">
        <v>86</v>
      </c>
      <c r="D65" s="354"/>
      <c r="E65" s="354"/>
      <c r="F65" s="39"/>
      <c r="G65" s="39"/>
      <c r="H65" s="39" t="s">
        <v>68</v>
      </c>
      <c r="I65" s="39"/>
      <c r="J65" s="39"/>
      <c r="K65" s="39"/>
    </row>
    <row r="66" spans="1:11" x14ac:dyDescent="0.25">
      <c r="C66" s="354" t="s">
        <v>110</v>
      </c>
      <c r="D66" s="354"/>
      <c r="E66" s="354"/>
      <c r="F66" s="39"/>
      <c r="G66" s="39"/>
      <c r="H66" s="39" t="s">
        <v>163</v>
      </c>
      <c r="I66" s="39"/>
      <c r="J66" s="39"/>
      <c r="K66" s="39"/>
    </row>
    <row r="67" spans="1:11" x14ac:dyDescent="0.25">
      <c r="A67" s="58" t="s">
        <v>66</v>
      </c>
      <c r="C67" s="39" t="s">
        <v>172</v>
      </c>
      <c r="G67" s="60"/>
      <c r="H67" s="60"/>
      <c r="I67" s="60"/>
    </row>
  </sheetData>
  <mergeCells count="31">
    <mergeCell ref="B7:C7"/>
    <mergeCell ref="A9:K9"/>
    <mergeCell ref="A10:K10"/>
    <mergeCell ref="A11:K11"/>
    <mergeCell ref="A13:K13"/>
    <mergeCell ref="J15:K15"/>
    <mergeCell ref="A22:K22"/>
    <mergeCell ref="A24:A25"/>
    <mergeCell ref="B24:C24"/>
    <mergeCell ref="D24:E24"/>
    <mergeCell ref="F24:G24"/>
    <mergeCell ref="H24:I24"/>
    <mergeCell ref="J24:K24"/>
    <mergeCell ref="A15:A16"/>
    <mergeCell ref="B15:C15"/>
    <mergeCell ref="D15:E15"/>
    <mergeCell ref="F15:G15"/>
    <mergeCell ref="H15:I15"/>
    <mergeCell ref="A41:A42"/>
    <mergeCell ref="B41:C41"/>
    <mergeCell ref="C65:E65"/>
    <mergeCell ref="C66:E66"/>
    <mergeCell ref="L24:M24"/>
    <mergeCell ref="A31:K31"/>
    <mergeCell ref="A33:A34"/>
    <mergeCell ref="B33:C33"/>
    <mergeCell ref="D33:E33"/>
    <mergeCell ref="F33:G33"/>
    <mergeCell ref="H33:I33"/>
    <mergeCell ref="J33:K33"/>
    <mergeCell ref="L33:M33"/>
  </mergeCells>
  <hyperlinks>
    <hyperlink ref="A11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3"/>
  <sheetViews>
    <sheetView topLeftCell="A29" workbookViewId="0">
      <selection activeCell="C197" sqref="C197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2" width="14.28515625" bestFit="1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8" width="14.28515625" bestFit="1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4" width="14.28515625" bestFit="1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0" width="14.2851562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6" width="14.2851562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2" width="14.2851562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8" width="14.2851562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4" width="14.2851562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0" width="14.2851562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6" width="14.2851562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2" width="14.2851562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8" width="14.2851562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4" width="14.2851562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0" width="14.2851562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6" width="14.2851562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2" width="14.2851562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8" width="14.2851562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4" width="14.2851562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0" width="14.2851562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6" width="14.2851562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2" width="14.2851562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8" width="14.2851562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4" width="14.2851562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0" width="14.2851562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6" width="14.2851562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2" width="14.2851562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8" width="14.2851562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4" width="14.2851562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0" width="14.2851562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6" width="14.2851562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2" width="14.2851562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8" width="14.2851562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4" width="14.2851562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0" width="14.2851562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6" width="14.2851562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2" width="14.2851562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8" width="14.2851562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4" width="14.2851562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0" width="14.2851562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6" width="14.2851562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2" width="14.2851562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8" width="14.2851562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4" width="14.2851562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0" width="14.2851562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6" width="14.2851562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2" width="14.2851562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8" width="14.2851562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4" width="14.2851562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0" width="14.2851562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6" width="14.2851562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2" width="14.2851562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8" width="14.2851562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4" width="14.2851562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0" width="14.2851562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6" width="14.2851562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2" width="14.2851562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8" width="14.2851562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4" width="14.2851562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0" width="14.2851562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6" width="14.2851562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2" width="14.2851562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8" width="14.2851562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4" width="14.2851562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0" width="14.28515625" bestFit="1" customWidth="1"/>
  </cols>
  <sheetData>
    <row r="2" spans="1:27" x14ac:dyDescent="0.25">
      <c r="F2" s="77"/>
    </row>
    <row r="6" spans="1:27" ht="15.75" thickBot="1" x14ac:dyDescent="0.3"/>
    <row r="7" spans="1:27" ht="16.5" thickBot="1" x14ac:dyDescent="0.3">
      <c r="B7" s="371" t="s">
        <v>0</v>
      </c>
      <c r="C7" s="372"/>
      <c r="J7" s="274" t="s">
        <v>93</v>
      </c>
    </row>
    <row r="8" spans="1:27" ht="15.75" x14ac:dyDescent="0.25">
      <c r="J8" s="275"/>
    </row>
    <row r="9" spans="1:27" x14ac:dyDescent="0.25">
      <c r="A9" s="362" t="s">
        <v>2</v>
      </c>
      <c r="B9" s="362"/>
      <c r="C9" s="362"/>
      <c r="D9" s="362"/>
      <c r="E9" s="362"/>
      <c r="F9" s="362"/>
      <c r="G9" s="362"/>
      <c r="H9" s="362"/>
      <c r="I9" s="362"/>
      <c r="J9" s="362"/>
      <c r="K9" s="362"/>
      <c r="L9" s="234"/>
      <c r="M9" s="234"/>
      <c r="N9" s="234"/>
      <c r="O9" s="234"/>
      <c r="P9" s="234"/>
      <c r="Q9" s="234"/>
      <c r="R9" s="234"/>
      <c r="S9" s="234"/>
      <c r="T9" s="234"/>
      <c r="U9" s="234"/>
      <c r="V9" s="234"/>
      <c r="W9" s="234"/>
      <c r="X9" s="234"/>
      <c r="Y9" s="234"/>
      <c r="Z9" s="234"/>
      <c r="AA9" s="234"/>
    </row>
    <row r="10" spans="1:27" x14ac:dyDescent="0.25">
      <c r="A10" s="362" t="s">
        <v>3</v>
      </c>
      <c r="B10" s="362"/>
      <c r="C10" s="362"/>
      <c r="D10" s="362"/>
      <c r="E10" s="362"/>
      <c r="F10" s="362"/>
      <c r="G10" s="362"/>
      <c r="H10" s="362"/>
      <c r="I10" s="362"/>
      <c r="J10" s="362"/>
      <c r="K10" s="362"/>
      <c r="L10" s="234"/>
      <c r="M10" s="234"/>
      <c r="N10" s="234"/>
      <c r="O10" s="234"/>
      <c r="P10" s="234"/>
      <c r="Q10" s="234"/>
      <c r="R10" s="234"/>
      <c r="S10" s="234"/>
      <c r="T10" s="234"/>
      <c r="U10" s="234"/>
      <c r="V10" s="234"/>
      <c r="W10" s="234"/>
      <c r="X10" s="234"/>
      <c r="Y10" s="234"/>
      <c r="Z10" s="234"/>
      <c r="AA10" s="234"/>
    </row>
    <row r="11" spans="1:27" x14ac:dyDescent="0.25">
      <c r="A11" s="396" t="s">
        <v>175</v>
      </c>
      <c r="B11" s="396"/>
      <c r="C11" s="396"/>
      <c r="D11" s="396"/>
      <c r="E11" s="396"/>
      <c r="F11" s="396"/>
      <c r="G11" s="396"/>
      <c r="H11" s="396"/>
      <c r="I11" s="396"/>
      <c r="J11" s="396"/>
      <c r="K11" s="396"/>
    </row>
    <row r="13" spans="1:27" ht="15" customHeight="1" x14ac:dyDescent="0.25">
      <c r="A13" s="391" t="s">
        <v>176</v>
      </c>
      <c r="B13" s="391"/>
      <c r="C13" s="391"/>
      <c r="D13" s="391"/>
      <c r="E13" s="391"/>
      <c r="F13" s="391"/>
      <c r="G13" s="391"/>
      <c r="H13" s="391"/>
      <c r="I13" s="391"/>
      <c r="J13" s="391"/>
      <c r="K13" s="391"/>
      <c r="L13" s="78"/>
      <c r="M13" s="79"/>
    </row>
    <row r="14" spans="1:27" ht="9" customHeight="1" x14ac:dyDescent="0.25">
      <c r="A14" s="79"/>
      <c r="B14" s="79"/>
      <c r="C14" s="79"/>
      <c r="D14" s="79"/>
      <c r="E14" s="79"/>
      <c r="F14" s="79"/>
      <c r="G14" s="79"/>
      <c r="H14" s="79"/>
      <c r="I14" s="79"/>
      <c r="J14" s="79"/>
      <c r="K14" s="79"/>
      <c r="L14" s="79"/>
      <c r="M14" s="79"/>
    </row>
    <row r="15" spans="1:27" x14ac:dyDescent="0.25">
      <c r="A15" s="387" t="s">
        <v>94</v>
      </c>
      <c r="B15" s="389" t="s">
        <v>95</v>
      </c>
      <c r="C15" s="389"/>
      <c r="D15" s="395" t="s">
        <v>96</v>
      </c>
      <c r="E15" s="395"/>
      <c r="F15" s="395" t="s">
        <v>97</v>
      </c>
      <c r="G15" s="395"/>
      <c r="H15" s="389" t="s">
        <v>98</v>
      </c>
      <c r="I15" s="389"/>
      <c r="J15" s="395" t="s">
        <v>99</v>
      </c>
      <c r="K15" s="395"/>
    </row>
    <row r="16" spans="1:27" x14ac:dyDescent="0.25">
      <c r="A16" s="388"/>
      <c r="B16" s="80" t="s">
        <v>100</v>
      </c>
      <c r="C16" s="178" t="s">
        <v>101</v>
      </c>
      <c r="D16" s="80" t="s">
        <v>100</v>
      </c>
      <c r="E16" s="178" t="s">
        <v>101</v>
      </c>
      <c r="F16" s="80" t="s">
        <v>100</v>
      </c>
      <c r="G16" s="178" t="s">
        <v>101</v>
      </c>
      <c r="H16" s="80" t="s">
        <v>100</v>
      </c>
      <c r="I16" s="178" t="s">
        <v>101</v>
      </c>
      <c r="J16" s="80" t="s">
        <v>100</v>
      </c>
      <c r="K16" s="178" t="s">
        <v>101</v>
      </c>
      <c r="L16" s="81"/>
      <c r="M16" s="81"/>
    </row>
    <row r="17" spans="1:13" x14ac:dyDescent="0.25">
      <c r="A17" s="82" t="s">
        <v>75</v>
      </c>
      <c r="B17" s="83">
        <v>2414811.33</v>
      </c>
      <c r="C17" s="83">
        <v>2367268.7000000002</v>
      </c>
      <c r="D17" s="83">
        <v>2414811.34</v>
      </c>
      <c r="E17" s="84">
        <v>2396683.9</v>
      </c>
      <c r="F17" s="83">
        <v>2414811.34</v>
      </c>
      <c r="G17" s="84">
        <v>2410583.5299999998</v>
      </c>
      <c r="H17" s="83">
        <v>2414811.34</v>
      </c>
      <c r="I17" s="83">
        <v>2417060.7799999998</v>
      </c>
      <c r="J17" s="85">
        <f t="shared" ref="J17:K19" si="0">+B17+D17+F17+H17</f>
        <v>9659245.3499999996</v>
      </c>
      <c r="K17" s="85">
        <f t="shared" si="0"/>
        <v>9591596.9099999983</v>
      </c>
      <c r="L17" s="86"/>
      <c r="M17" s="86"/>
    </row>
    <row r="18" spans="1:13" x14ac:dyDescent="0.25">
      <c r="A18" s="82" t="s">
        <v>78</v>
      </c>
      <c r="B18" s="16">
        <v>2612557.86</v>
      </c>
      <c r="C18" s="16">
        <v>0</v>
      </c>
      <c r="D18" s="16">
        <v>2689873.49</v>
      </c>
      <c r="E18" s="84">
        <v>16502.89</v>
      </c>
      <c r="F18" s="16">
        <v>2771983.25</v>
      </c>
      <c r="G18" s="84">
        <v>132643.57</v>
      </c>
      <c r="H18" s="16">
        <v>2771983.25</v>
      </c>
      <c r="I18" s="83">
        <v>748869.8</v>
      </c>
      <c r="J18" s="85">
        <f t="shared" si="0"/>
        <v>10846397.85</v>
      </c>
      <c r="K18" s="85">
        <f t="shared" si="0"/>
        <v>898016.26</v>
      </c>
      <c r="L18" s="86"/>
      <c r="M18" s="86"/>
    </row>
    <row r="19" spans="1:13" ht="15.75" hidden="1" x14ac:dyDescent="0.3">
      <c r="A19" s="82" t="s">
        <v>102</v>
      </c>
      <c r="B19" s="16"/>
      <c r="C19" s="87"/>
      <c r="D19" s="16"/>
      <c r="E19" s="13"/>
      <c r="F19" s="16"/>
      <c r="G19" s="87"/>
      <c r="H19" s="16"/>
      <c r="I19" s="83"/>
      <c r="J19" s="85">
        <f t="shared" si="0"/>
        <v>0</v>
      </c>
      <c r="K19" s="85">
        <f t="shared" si="0"/>
        <v>0</v>
      </c>
      <c r="L19" s="86"/>
      <c r="M19" s="86"/>
    </row>
    <row r="20" spans="1:13" x14ac:dyDescent="0.25">
      <c r="A20" s="82" t="s">
        <v>103</v>
      </c>
      <c r="B20" s="33">
        <f t="shared" ref="B20:K20" si="1">SUM(B17:B19)</f>
        <v>5027369.1899999995</v>
      </c>
      <c r="C20" s="33">
        <f t="shared" si="1"/>
        <v>2367268.7000000002</v>
      </c>
      <c r="D20" s="33">
        <f t="shared" si="1"/>
        <v>5104684.83</v>
      </c>
      <c r="E20" s="88">
        <f t="shared" si="1"/>
        <v>2413186.79</v>
      </c>
      <c r="F20" s="88">
        <f t="shared" si="1"/>
        <v>5186794.59</v>
      </c>
      <c r="G20" s="88">
        <f t="shared" si="1"/>
        <v>2543227.0999999996</v>
      </c>
      <c r="H20" s="33">
        <f t="shared" si="1"/>
        <v>5186794.59</v>
      </c>
      <c r="I20" s="33">
        <f t="shared" si="1"/>
        <v>3165930.58</v>
      </c>
      <c r="J20" s="89">
        <f t="shared" si="1"/>
        <v>20505643.199999999</v>
      </c>
      <c r="K20" s="89">
        <f t="shared" si="1"/>
        <v>10489613.169999998</v>
      </c>
      <c r="L20" s="90"/>
      <c r="M20" s="86"/>
    </row>
    <row r="21" spans="1:13" x14ac:dyDescent="0.25">
      <c r="A21" s="27"/>
      <c r="B21" s="91"/>
      <c r="C21" s="92"/>
      <c r="D21" s="92"/>
      <c r="E21" s="92"/>
      <c r="F21" s="92"/>
      <c r="G21" s="92"/>
      <c r="H21" s="92"/>
      <c r="I21" s="92"/>
      <c r="J21" s="93"/>
      <c r="K21" s="92"/>
      <c r="L21" s="94"/>
      <c r="M21" s="276"/>
    </row>
    <row r="22" spans="1:13" ht="15" customHeight="1" x14ac:dyDescent="0.25">
      <c r="A22" s="391" t="s">
        <v>177</v>
      </c>
      <c r="B22" s="391"/>
      <c r="C22" s="391"/>
      <c r="D22" s="391"/>
      <c r="E22" s="391"/>
      <c r="F22" s="391"/>
      <c r="G22" s="391"/>
      <c r="H22" s="391"/>
      <c r="I22" s="391"/>
      <c r="J22" s="391"/>
      <c r="K22" s="391"/>
      <c r="L22" s="95"/>
      <c r="M22" s="179"/>
    </row>
    <row r="23" spans="1:13" ht="15" customHeight="1" x14ac:dyDescent="0.25">
      <c r="A23" s="100"/>
      <c r="B23" s="100"/>
      <c r="C23" s="100"/>
      <c r="D23" s="100"/>
      <c r="E23" s="100"/>
      <c r="F23" s="100"/>
      <c r="G23" s="100"/>
      <c r="H23" s="100"/>
      <c r="I23" s="100"/>
      <c r="J23" s="100"/>
      <c r="K23" s="100"/>
      <c r="L23" s="95"/>
      <c r="M23" s="179"/>
    </row>
    <row r="24" spans="1:13" ht="15" customHeight="1" x14ac:dyDescent="0.25">
      <c r="A24" s="392" t="s">
        <v>94</v>
      </c>
      <c r="B24" s="394" t="s">
        <v>104</v>
      </c>
      <c r="C24" s="394"/>
      <c r="D24" s="390" t="s">
        <v>105</v>
      </c>
      <c r="E24" s="390"/>
      <c r="F24" s="390" t="s">
        <v>72</v>
      </c>
      <c r="G24" s="390"/>
      <c r="H24" s="394" t="s">
        <v>73</v>
      </c>
      <c r="I24" s="394"/>
      <c r="J24" s="390" t="s">
        <v>99</v>
      </c>
      <c r="K24" s="390"/>
      <c r="L24" s="390" t="s">
        <v>159</v>
      </c>
      <c r="M24" s="390"/>
    </row>
    <row r="25" spans="1:13" ht="15" customHeight="1" x14ac:dyDescent="0.25">
      <c r="A25" s="393"/>
      <c r="B25" s="96" t="s">
        <v>100</v>
      </c>
      <c r="C25" s="177" t="s">
        <v>101</v>
      </c>
      <c r="D25" s="96" t="s">
        <v>100</v>
      </c>
      <c r="E25" s="177" t="s">
        <v>101</v>
      </c>
      <c r="F25" s="96" t="s">
        <v>100</v>
      </c>
      <c r="G25" s="177" t="s">
        <v>101</v>
      </c>
      <c r="H25" s="96" t="s">
        <v>100</v>
      </c>
      <c r="I25" s="177" t="s">
        <v>101</v>
      </c>
      <c r="J25" s="96" t="s">
        <v>100</v>
      </c>
      <c r="K25" s="177" t="s">
        <v>101</v>
      </c>
      <c r="L25" s="96" t="s">
        <v>100</v>
      </c>
      <c r="M25" s="177" t="s">
        <v>101</v>
      </c>
    </row>
    <row r="26" spans="1:13" ht="15" customHeight="1" x14ac:dyDescent="0.25">
      <c r="A26" s="82" t="s">
        <v>75</v>
      </c>
      <c r="B26" s="83">
        <v>2414811.34</v>
      </c>
      <c r="C26" s="84">
        <v>2417711.13</v>
      </c>
      <c r="D26" s="83">
        <v>2414811.34</v>
      </c>
      <c r="E26" s="84">
        <v>2408593.04</v>
      </c>
      <c r="F26" s="83">
        <v>2414811.34</v>
      </c>
      <c r="G26" s="16">
        <v>2416876.5499999998</v>
      </c>
      <c r="H26" s="83">
        <v>2414811.33</v>
      </c>
      <c r="I26" s="84">
        <v>2426363.11</v>
      </c>
      <c r="J26" s="85">
        <f t="shared" ref="J26:K28" si="2">+B26+D26+F26+H26</f>
        <v>9659245.3499999996</v>
      </c>
      <c r="K26" s="85">
        <f t="shared" si="2"/>
        <v>9669543.8300000001</v>
      </c>
      <c r="L26" s="85"/>
      <c r="M26" s="85"/>
    </row>
    <row r="27" spans="1:13" ht="15" customHeight="1" x14ac:dyDescent="0.25">
      <c r="A27" s="82" t="s">
        <v>78</v>
      </c>
      <c r="B27" s="16">
        <v>2771983.25</v>
      </c>
      <c r="C27" s="16">
        <v>1295730.78</v>
      </c>
      <c r="D27" s="16">
        <v>2771983.25</v>
      </c>
      <c r="E27" s="16">
        <v>3338607.88</v>
      </c>
      <c r="F27" s="16">
        <v>2771983.25</v>
      </c>
      <c r="G27" s="16">
        <v>2433144.64</v>
      </c>
      <c r="H27" s="16">
        <v>2771983.25</v>
      </c>
      <c r="I27" s="83">
        <v>4481129.28</v>
      </c>
      <c r="J27" s="85">
        <f t="shared" si="2"/>
        <v>11087933</v>
      </c>
      <c r="K27" s="85">
        <f t="shared" si="2"/>
        <v>11548612.580000002</v>
      </c>
      <c r="L27" s="85"/>
      <c r="M27" s="85"/>
    </row>
    <row r="28" spans="1:13" ht="15" hidden="1" customHeight="1" x14ac:dyDescent="0.25">
      <c r="A28" s="82" t="s">
        <v>102</v>
      </c>
      <c r="B28" s="16"/>
      <c r="C28" s="16"/>
      <c r="D28" s="16"/>
      <c r="E28" s="16"/>
      <c r="F28" s="16"/>
      <c r="G28" s="16"/>
      <c r="H28" s="16"/>
      <c r="I28" s="83"/>
      <c r="J28" s="85">
        <f t="shared" si="2"/>
        <v>0</v>
      </c>
      <c r="K28" s="85">
        <f t="shared" si="2"/>
        <v>0</v>
      </c>
      <c r="L28" s="85"/>
      <c r="M28" s="85"/>
    </row>
    <row r="29" spans="1:13" ht="15" customHeight="1" x14ac:dyDescent="0.25">
      <c r="A29" s="82" t="s">
        <v>103</v>
      </c>
      <c r="B29" s="33">
        <f t="shared" ref="B29:K29" si="3">SUM(B26:B28)</f>
        <v>5186794.59</v>
      </c>
      <c r="C29" s="33">
        <f t="shared" si="3"/>
        <v>3713441.91</v>
      </c>
      <c r="D29" s="33">
        <f t="shared" si="3"/>
        <v>5186794.59</v>
      </c>
      <c r="E29" s="88">
        <f t="shared" si="3"/>
        <v>5747200.9199999999</v>
      </c>
      <c r="F29" s="33">
        <f t="shared" si="3"/>
        <v>5186794.59</v>
      </c>
      <c r="G29" s="88">
        <f t="shared" si="3"/>
        <v>4850021.1899999995</v>
      </c>
      <c r="H29" s="33">
        <f t="shared" si="3"/>
        <v>5186794.58</v>
      </c>
      <c r="I29" s="33">
        <f t="shared" si="3"/>
        <v>6907492.3900000006</v>
      </c>
      <c r="J29" s="89">
        <f t="shared" si="3"/>
        <v>20747178.350000001</v>
      </c>
      <c r="K29" s="89">
        <f t="shared" si="3"/>
        <v>21218156.410000004</v>
      </c>
      <c r="L29" s="89"/>
      <c r="M29" s="89"/>
    </row>
    <row r="30" spans="1:13" ht="15" customHeight="1" x14ac:dyDescent="0.25">
      <c r="A30" s="97"/>
      <c r="B30" s="98"/>
      <c r="C30" s="98"/>
      <c r="D30" s="98"/>
      <c r="E30" s="98"/>
      <c r="F30" s="98"/>
      <c r="G30" s="98"/>
      <c r="H30" s="98"/>
      <c r="I30" s="98"/>
      <c r="J30" s="99"/>
      <c r="K30" s="99"/>
      <c r="L30" s="95"/>
      <c r="M30" s="179"/>
    </row>
    <row r="31" spans="1:13" ht="15" customHeight="1" x14ac:dyDescent="0.25">
      <c r="A31" s="97"/>
      <c r="B31" s="98"/>
      <c r="C31" s="98"/>
      <c r="D31" s="98"/>
      <c r="E31" s="98"/>
      <c r="F31" s="98"/>
      <c r="G31" s="98"/>
      <c r="H31" s="98"/>
      <c r="I31" s="98"/>
      <c r="J31" s="99"/>
      <c r="K31" s="99"/>
      <c r="L31" s="95"/>
      <c r="M31" s="179"/>
    </row>
    <row r="32" spans="1:13" ht="15" customHeight="1" x14ac:dyDescent="0.25">
      <c r="A32" s="391" t="s">
        <v>178</v>
      </c>
      <c r="B32" s="391"/>
      <c r="C32" s="391"/>
      <c r="D32" s="391"/>
      <c r="E32" s="391"/>
      <c r="F32" s="391"/>
      <c r="G32" s="391"/>
      <c r="H32" s="391"/>
      <c r="I32" s="391"/>
      <c r="J32" s="391"/>
      <c r="K32" s="391"/>
      <c r="L32" s="95"/>
      <c r="M32" s="179"/>
    </row>
    <row r="33" spans="1:13" ht="15" customHeight="1" x14ac:dyDescent="0.25">
      <c r="A33" s="100"/>
      <c r="B33" s="100"/>
      <c r="C33" s="100"/>
      <c r="D33" s="100"/>
      <c r="E33" s="100"/>
      <c r="F33" s="100"/>
      <c r="G33" s="100"/>
      <c r="H33" s="100"/>
      <c r="I33" s="100"/>
      <c r="J33" s="100"/>
      <c r="K33" s="100"/>
      <c r="L33" s="95"/>
      <c r="M33" s="179"/>
    </row>
    <row r="34" spans="1:13" ht="15" customHeight="1" x14ac:dyDescent="0.25">
      <c r="A34" s="392" t="s">
        <v>94</v>
      </c>
      <c r="B34" s="394" t="s">
        <v>74</v>
      </c>
      <c r="C34" s="394"/>
      <c r="D34" s="390" t="s">
        <v>106</v>
      </c>
      <c r="E34" s="390"/>
      <c r="F34" s="390" t="s">
        <v>107</v>
      </c>
      <c r="G34" s="390"/>
      <c r="H34" s="394" t="s">
        <v>108</v>
      </c>
      <c r="I34" s="394"/>
      <c r="J34" s="390" t="s">
        <v>99</v>
      </c>
      <c r="K34" s="390"/>
      <c r="L34" s="390" t="s">
        <v>159</v>
      </c>
      <c r="M34" s="390"/>
    </row>
    <row r="35" spans="1:13" ht="15" customHeight="1" x14ac:dyDescent="0.25">
      <c r="A35" s="393"/>
      <c r="B35" s="96" t="s">
        <v>100</v>
      </c>
      <c r="C35" s="177" t="s">
        <v>101</v>
      </c>
      <c r="D35" s="96" t="s">
        <v>100</v>
      </c>
      <c r="E35" s="177" t="s">
        <v>101</v>
      </c>
      <c r="F35" s="96" t="s">
        <v>100</v>
      </c>
      <c r="G35" s="177" t="s">
        <v>101</v>
      </c>
      <c r="H35" s="96" t="s">
        <v>100</v>
      </c>
      <c r="I35" s="177" t="s">
        <v>101</v>
      </c>
      <c r="J35" s="96" t="s">
        <v>100</v>
      </c>
      <c r="K35" s="177" t="s">
        <v>101</v>
      </c>
      <c r="L35" s="96" t="s">
        <v>100</v>
      </c>
      <c r="M35" s="177" t="s">
        <v>101</v>
      </c>
    </row>
    <row r="36" spans="1:13" ht="15" customHeight="1" x14ac:dyDescent="0.25">
      <c r="A36" s="82" t="s">
        <v>75</v>
      </c>
      <c r="B36" s="84">
        <v>2414811.33</v>
      </c>
      <c r="C36" s="83">
        <v>2400886.29</v>
      </c>
      <c r="D36" s="84">
        <v>2414811.33</v>
      </c>
      <c r="E36" s="16">
        <v>2409784.7000000002</v>
      </c>
      <c r="F36" s="84"/>
      <c r="G36" s="16"/>
      <c r="H36" s="84"/>
      <c r="I36" s="16"/>
      <c r="J36" s="85">
        <f t="shared" ref="J36:K38" si="4">+B36+D36+F36+H36</f>
        <v>4829622.66</v>
      </c>
      <c r="K36" s="85">
        <f t="shared" si="4"/>
        <v>4810670.99</v>
      </c>
      <c r="L36" s="85"/>
      <c r="M36" s="85"/>
    </row>
    <row r="37" spans="1:13" ht="15" customHeight="1" x14ac:dyDescent="0.25">
      <c r="A37" s="82" t="s">
        <v>78</v>
      </c>
      <c r="B37" s="16">
        <v>2606983.33</v>
      </c>
      <c r="C37" s="16">
        <v>2328043.85</v>
      </c>
      <c r="D37" s="16">
        <v>2606983.29</v>
      </c>
      <c r="E37" s="16">
        <v>3874897.3</v>
      </c>
      <c r="F37" s="16"/>
      <c r="G37" s="16"/>
      <c r="H37" s="16"/>
      <c r="I37" s="16"/>
      <c r="J37" s="85">
        <f t="shared" si="4"/>
        <v>5213966.62</v>
      </c>
      <c r="K37" s="85">
        <f t="shared" si="4"/>
        <v>6202941.1500000004</v>
      </c>
      <c r="L37" s="85"/>
      <c r="M37" s="85"/>
    </row>
    <row r="38" spans="1:13" ht="15" customHeight="1" x14ac:dyDescent="0.25">
      <c r="A38" s="82" t="s">
        <v>109</v>
      </c>
      <c r="B38" s="16">
        <v>4000000</v>
      </c>
      <c r="C38" s="16">
        <v>0</v>
      </c>
      <c r="D38" s="16">
        <v>4660000</v>
      </c>
      <c r="E38" s="16"/>
      <c r="F38" s="16"/>
      <c r="G38" s="16"/>
      <c r="H38" s="16"/>
      <c r="I38" s="16"/>
      <c r="J38" s="85">
        <f t="shared" si="4"/>
        <v>8660000</v>
      </c>
      <c r="K38" s="85">
        <f t="shared" si="4"/>
        <v>0</v>
      </c>
      <c r="L38" s="85"/>
      <c r="M38" s="85"/>
    </row>
    <row r="39" spans="1:13" ht="15" customHeight="1" x14ac:dyDescent="0.25">
      <c r="A39" s="82" t="s">
        <v>103</v>
      </c>
      <c r="B39" s="33">
        <f t="shared" ref="B39:K39" si="5">SUM(B36:B38)</f>
        <v>9021794.6600000001</v>
      </c>
      <c r="C39" s="33">
        <f t="shared" si="5"/>
        <v>4728930.1400000006</v>
      </c>
      <c r="D39" s="33">
        <f t="shared" si="5"/>
        <v>9681794.620000001</v>
      </c>
      <c r="E39" s="33">
        <f t="shared" si="5"/>
        <v>6284682</v>
      </c>
      <c r="F39" s="33">
        <f t="shared" si="5"/>
        <v>0</v>
      </c>
      <c r="G39" s="33">
        <f t="shared" si="5"/>
        <v>0</v>
      </c>
      <c r="H39" s="33">
        <f t="shared" si="5"/>
        <v>0</v>
      </c>
      <c r="I39" s="33">
        <f t="shared" si="5"/>
        <v>0</v>
      </c>
      <c r="J39" s="89">
        <f t="shared" si="5"/>
        <v>18703589.280000001</v>
      </c>
      <c r="K39" s="89">
        <f t="shared" si="5"/>
        <v>11013612.140000001</v>
      </c>
      <c r="L39" s="89"/>
      <c r="M39" s="89"/>
    </row>
    <row r="40" spans="1:13" ht="15" customHeight="1" x14ac:dyDescent="0.25">
      <c r="A40" s="101"/>
      <c r="B40" s="102"/>
      <c r="C40" s="102"/>
      <c r="D40" s="102"/>
      <c r="E40" s="102"/>
      <c r="F40" s="102"/>
      <c r="G40" s="102"/>
      <c r="H40" s="102"/>
      <c r="I40" s="102"/>
      <c r="J40" s="103"/>
      <c r="K40" s="103"/>
      <c r="L40" s="95"/>
      <c r="M40" s="179"/>
    </row>
    <row r="41" spans="1:13" ht="15" customHeight="1" x14ac:dyDescent="0.25">
      <c r="A41" s="101"/>
      <c r="B41" s="102"/>
      <c r="C41" s="102"/>
      <c r="D41" s="102"/>
      <c r="E41" s="102"/>
      <c r="F41" s="102"/>
      <c r="G41" s="102"/>
      <c r="H41" s="102"/>
      <c r="I41" s="102"/>
      <c r="J41" s="103"/>
      <c r="K41" s="103"/>
      <c r="L41" s="95"/>
      <c r="M41" s="179"/>
    </row>
    <row r="42" spans="1:13" ht="15" customHeight="1" x14ac:dyDescent="0.25">
      <c r="A42" s="101"/>
      <c r="B42" s="102"/>
      <c r="C42" s="102"/>
      <c r="D42" s="102"/>
      <c r="E42" s="102"/>
      <c r="F42" s="102"/>
      <c r="G42" s="102"/>
      <c r="H42" s="102"/>
      <c r="I42" s="102"/>
      <c r="J42" s="103"/>
      <c r="K42" s="103"/>
      <c r="L42" s="95"/>
      <c r="M42" s="179"/>
    </row>
    <row r="43" spans="1:13" ht="15" customHeight="1" x14ac:dyDescent="0.25">
      <c r="A43" s="101"/>
      <c r="B43" s="102"/>
      <c r="C43" s="102"/>
      <c r="D43" s="102"/>
      <c r="E43" s="102"/>
      <c r="F43" s="102"/>
      <c r="G43" s="102"/>
      <c r="H43" s="102"/>
      <c r="I43" s="102"/>
      <c r="J43" s="103"/>
      <c r="K43" s="103"/>
      <c r="L43" s="95"/>
      <c r="M43" s="179"/>
    </row>
    <row r="44" spans="1:13" ht="15" customHeight="1" x14ac:dyDescent="0.25">
      <c r="A44" s="101"/>
      <c r="B44" s="102"/>
      <c r="C44" s="102"/>
      <c r="D44" s="102"/>
      <c r="E44" s="102"/>
      <c r="F44" s="102"/>
      <c r="G44" s="102"/>
      <c r="H44" s="102"/>
      <c r="I44" s="102"/>
      <c r="J44" s="103"/>
      <c r="K44" s="103"/>
      <c r="L44" s="95"/>
      <c r="M44" s="179"/>
    </row>
    <row r="45" spans="1:13" ht="15" customHeight="1" x14ac:dyDescent="0.25">
      <c r="A45" s="101"/>
      <c r="B45" s="102"/>
      <c r="C45" s="102"/>
      <c r="D45" s="102"/>
      <c r="E45" s="102"/>
      <c r="F45" s="102"/>
      <c r="G45" s="102"/>
      <c r="H45" s="102"/>
      <c r="I45" s="102"/>
      <c r="J45" s="103"/>
      <c r="K45" s="103"/>
      <c r="L45" s="95"/>
      <c r="M45" s="179"/>
    </row>
    <row r="46" spans="1:13" ht="15" customHeight="1" x14ac:dyDescent="0.25">
      <c r="A46" s="104" t="s">
        <v>179</v>
      </c>
      <c r="B46" s="90"/>
      <c r="C46" s="86"/>
      <c r="D46" s="86"/>
      <c r="E46" s="86"/>
      <c r="F46" s="86"/>
      <c r="G46" s="86"/>
      <c r="H46" s="86"/>
      <c r="I46" s="86"/>
      <c r="J46" s="86"/>
      <c r="K46" s="86"/>
      <c r="L46" s="95"/>
      <c r="M46" s="179"/>
    </row>
    <row r="47" spans="1:13" ht="15" customHeight="1" x14ac:dyDescent="0.25">
      <c r="A47" s="387" t="s">
        <v>94</v>
      </c>
      <c r="B47" s="389" t="s">
        <v>180</v>
      </c>
      <c r="C47" s="389"/>
      <c r="D47" s="86"/>
      <c r="E47" s="86"/>
      <c r="F47" s="86"/>
      <c r="G47" s="86"/>
      <c r="H47" s="86"/>
      <c r="I47" s="86"/>
      <c r="J47" s="86"/>
      <c r="K47" s="86"/>
      <c r="L47" s="95"/>
      <c r="M47" s="179"/>
    </row>
    <row r="48" spans="1:13" ht="15" customHeight="1" x14ac:dyDescent="0.25">
      <c r="A48" s="388"/>
      <c r="B48" s="80" t="s">
        <v>100</v>
      </c>
      <c r="C48" s="178" t="s">
        <v>101</v>
      </c>
      <c r="D48" s="86"/>
      <c r="E48" s="86"/>
      <c r="F48" s="86"/>
      <c r="G48" s="86"/>
      <c r="H48" s="86"/>
      <c r="I48" s="86"/>
      <c r="J48" s="86"/>
      <c r="K48" s="86"/>
      <c r="L48" s="95"/>
      <c r="M48" s="179"/>
    </row>
    <row r="49" spans="1:13" ht="15" customHeight="1" x14ac:dyDescent="0.25">
      <c r="A49" s="105" t="s">
        <v>75</v>
      </c>
      <c r="B49" s="106">
        <f>+J17+J26+J36</f>
        <v>24148113.359999999</v>
      </c>
      <c r="C49" s="106">
        <f>+K17+K26+K36</f>
        <v>24071811.729999997</v>
      </c>
      <c r="D49" s="86"/>
      <c r="E49" s="86"/>
      <c r="F49" s="86"/>
      <c r="G49" s="86"/>
      <c r="H49" s="86"/>
      <c r="I49" s="86"/>
      <c r="J49" s="86"/>
      <c r="K49" s="86"/>
      <c r="L49" s="95"/>
      <c r="M49" s="179"/>
    </row>
    <row r="50" spans="1:13" ht="15" customHeight="1" x14ac:dyDescent="0.25">
      <c r="A50" s="105" t="s">
        <v>78</v>
      </c>
      <c r="B50" s="106">
        <f>+J18+J27+J37</f>
        <v>27148297.470000003</v>
      </c>
      <c r="C50" s="106">
        <f>+K18+K27+K37</f>
        <v>18649569.990000002</v>
      </c>
      <c r="D50" s="86"/>
      <c r="E50" s="86"/>
      <c r="F50" s="86"/>
      <c r="G50" s="86"/>
      <c r="H50" s="86"/>
      <c r="I50" s="86"/>
      <c r="J50" s="86"/>
      <c r="K50" s="86"/>
      <c r="L50" s="95"/>
      <c r="M50" s="179"/>
    </row>
    <row r="51" spans="1:13" ht="15" hidden="1" customHeight="1" x14ac:dyDescent="0.25">
      <c r="A51" s="105" t="s">
        <v>109</v>
      </c>
      <c r="B51" s="106">
        <f>+J38+J28+J19</f>
        <v>8660000</v>
      </c>
      <c r="C51" s="106">
        <f>K38+K28+K19</f>
        <v>0</v>
      </c>
      <c r="D51" s="86"/>
      <c r="E51" s="86"/>
      <c r="F51" s="86"/>
      <c r="G51" s="86"/>
      <c r="H51" s="86"/>
      <c r="I51" s="86"/>
      <c r="J51" s="86"/>
      <c r="K51" s="86"/>
      <c r="L51" s="95"/>
      <c r="M51" s="179"/>
    </row>
    <row r="52" spans="1:13" ht="15" customHeight="1" x14ac:dyDescent="0.25">
      <c r="A52" s="105" t="s">
        <v>103</v>
      </c>
      <c r="B52" s="107">
        <f>SUM(B49:B51)</f>
        <v>59956410.829999998</v>
      </c>
      <c r="C52" s="50">
        <f>SUM(C49:C51)</f>
        <v>42721381.719999999</v>
      </c>
      <c r="D52" s="86"/>
      <c r="E52" s="86"/>
      <c r="F52" s="86"/>
      <c r="G52" s="86"/>
      <c r="H52" s="86"/>
      <c r="I52" s="86"/>
      <c r="J52" s="86"/>
      <c r="K52" s="86"/>
      <c r="L52" s="95"/>
      <c r="M52" s="179"/>
    </row>
    <row r="53" spans="1:13" x14ac:dyDescent="0.25">
      <c r="A53" s="108"/>
      <c r="B53" s="90"/>
      <c r="C53" s="109"/>
      <c r="D53" s="86"/>
      <c r="E53" s="86"/>
      <c r="F53" s="86"/>
      <c r="G53" s="86"/>
      <c r="H53" s="86"/>
      <c r="I53" s="86"/>
      <c r="J53" s="86"/>
      <c r="K53" s="86"/>
      <c r="L53" s="95"/>
      <c r="M53" s="179"/>
    </row>
    <row r="54" spans="1:13" x14ac:dyDescent="0.25">
      <c r="A54" s="108"/>
      <c r="B54" s="40"/>
      <c r="C54" s="110"/>
    </row>
    <row r="70" spans="1:11" x14ac:dyDescent="0.25">
      <c r="A70" s="58" t="s">
        <v>61</v>
      </c>
      <c r="C70" s="239" t="s">
        <v>89</v>
      </c>
      <c r="D70" s="239"/>
      <c r="E70" s="239"/>
      <c r="F70" s="39" t="s">
        <v>85</v>
      </c>
      <c r="H70" t="s">
        <v>67</v>
      </c>
    </row>
    <row r="71" spans="1:11" x14ac:dyDescent="0.25">
      <c r="C71" s="354" t="s">
        <v>86</v>
      </c>
      <c r="D71" s="354"/>
      <c r="E71" s="354"/>
      <c r="F71" s="39"/>
      <c r="G71" s="39"/>
      <c r="H71" s="39" t="s">
        <v>68</v>
      </c>
      <c r="I71" s="39"/>
      <c r="J71" s="39"/>
      <c r="K71" s="39"/>
    </row>
    <row r="72" spans="1:11" x14ac:dyDescent="0.25">
      <c r="C72" s="354" t="s">
        <v>110</v>
      </c>
      <c r="D72" s="354"/>
      <c r="E72" s="354"/>
      <c r="F72" s="39"/>
      <c r="G72" s="39"/>
      <c r="H72" s="39" t="s">
        <v>163</v>
      </c>
      <c r="I72" s="39"/>
      <c r="J72" s="39"/>
      <c r="K72" s="39"/>
    </row>
    <row r="73" spans="1:11" x14ac:dyDescent="0.25">
      <c r="A73" s="58" t="s">
        <v>66</v>
      </c>
      <c r="C73" s="39" t="s">
        <v>192</v>
      </c>
      <c r="G73" s="60"/>
      <c r="H73" s="60"/>
      <c r="I73" s="60"/>
    </row>
  </sheetData>
  <mergeCells count="31">
    <mergeCell ref="A47:A48"/>
    <mergeCell ref="B47:C47"/>
    <mergeCell ref="C71:E71"/>
    <mergeCell ref="C72:E72"/>
    <mergeCell ref="L24:M24"/>
    <mergeCell ref="A32:K32"/>
    <mergeCell ref="A34:A35"/>
    <mergeCell ref="B34:C34"/>
    <mergeCell ref="D34:E34"/>
    <mergeCell ref="F34:G34"/>
    <mergeCell ref="H34:I34"/>
    <mergeCell ref="J34:K34"/>
    <mergeCell ref="L34:M34"/>
    <mergeCell ref="J15:K15"/>
    <mergeCell ref="A22:K22"/>
    <mergeCell ref="A24:A25"/>
    <mergeCell ref="B24:C24"/>
    <mergeCell ref="D24:E24"/>
    <mergeCell ref="F24:G24"/>
    <mergeCell ref="H24:I24"/>
    <mergeCell ref="J24:K24"/>
    <mergeCell ref="A15:A16"/>
    <mergeCell ref="B15:C15"/>
    <mergeCell ref="D15:E15"/>
    <mergeCell ref="F15:G15"/>
    <mergeCell ref="H15:I15"/>
    <mergeCell ref="B7:C7"/>
    <mergeCell ref="A9:K9"/>
    <mergeCell ref="A10:K10"/>
    <mergeCell ref="A11:K11"/>
    <mergeCell ref="A13:K13"/>
  </mergeCells>
  <hyperlinks>
    <hyperlink ref="A11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7"/>
  <sheetViews>
    <sheetView topLeftCell="A30" workbookViewId="0">
      <selection activeCell="C198" sqref="C198"/>
    </sheetView>
  </sheetViews>
  <sheetFormatPr baseColWidth="10" defaultRowHeight="15" x14ac:dyDescent="0.25"/>
  <cols>
    <col min="1" max="1" width="25.85546875" bestFit="1" customWidth="1"/>
    <col min="2" max="2" width="13.42578125" customWidth="1"/>
    <col min="3" max="3" width="13.42578125" bestFit="1" customWidth="1"/>
    <col min="4" max="4" width="13" customWidth="1"/>
    <col min="5" max="5" width="13.85546875" bestFit="1" customWidth="1"/>
    <col min="6" max="6" width="14.5703125" customWidth="1"/>
    <col min="7" max="7" width="13.85546875" bestFit="1" customWidth="1"/>
    <col min="8" max="8" width="14.42578125" customWidth="1"/>
    <col min="9" max="9" width="12.42578125" bestFit="1" customWidth="1"/>
    <col min="10" max="10" width="14.85546875" bestFit="1" customWidth="1"/>
    <col min="11" max="11" width="14.5703125" customWidth="1"/>
    <col min="12" max="13" width="14.85546875" bestFit="1" customWidth="1"/>
    <col min="257" max="257" width="25.85546875" bestFit="1" customWidth="1"/>
    <col min="258" max="258" width="13.42578125" customWidth="1"/>
    <col min="259" max="259" width="13.42578125" bestFit="1" customWidth="1"/>
    <col min="260" max="260" width="13" customWidth="1"/>
    <col min="261" max="261" width="13.85546875" bestFit="1" customWidth="1"/>
    <col min="262" max="262" width="14.5703125" customWidth="1"/>
    <col min="263" max="263" width="13.85546875" bestFit="1" customWidth="1"/>
    <col min="264" max="264" width="14.42578125" customWidth="1"/>
    <col min="265" max="265" width="12.42578125" bestFit="1" customWidth="1"/>
    <col min="266" max="266" width="14.85546875" bestFit="1" customWidth="1"/>
    <col min="267" max="267" width="14.5703125" customWidth="1"/>
    <col min="268" max="269" width="14.85546875" bestFit="1" customWidth="1"/>
    <col min="513" max="513" width="25.85546875" bestFit="1" customWidth="1"/>
    <col min="514" max="514" width="13.42578125" customWidth="1"/>
    <col min="515" max="515" width="13.42578125" bestFit="1" customWidth="1"/>
    <col min="516" max="516" width="13" customWidth="1"/>
    <col min="517" max="517" width="13.85546875" bestFit="1" customWidth="1"/>
    <col min="518" max="518" width="14.5703125" customWidth="1"/>
    <col min="519" max="519" width="13.85546875" bestFit="1" customWidth="1"/>
    <col min="520" max="520" width="14.42578125" customWidth="1"/>
    <col min="521" max="521" width="12.42578125" bestFit="1" customWidth="1"/>
    <col min="522" max="522" width="14.85546875" bestFit="1" customWidth="1"/>
    <col min="523" max="523" width="14.5703125" customWidth="1"/>
    <col min="524" max="525" width="14.85546875" bestFit="1" customWidth="1"/>
    <col min="769" max="769" width="25.85546875" bestFit="1" customWidth="1"/>
    <col min="770" max="770" width="13.42578125" customWidth="1"/>
    <col min="771" max="771" width="13.42578125" bestFit="1" customWidth="1"/>
    <col min="772" max="772" width="13" customWidth="1"/>
    <col min="773" max="773" width="13.85546875" bestFit="1" customWidth="1"/>
    <col min="774" max="774" width="14.5703125" customWidth="1"/>
    <col min="775" max="775" width="13.85546875" bestFit="1" customWidth="1"/>
    <col min="776" max="776" width="14.42578125" customWidth="1"/>
    <col min="777" max="777" width="12.42578125" bestFit="1" customWidth="1"/>
    <col min="778" max="778" width="14.85546875" bestFit="1" customWidth="1"/>
    <col min="779" max="779" width="14.5703125" customWidth="1"/>
    <col min="780" max="781" width="14.85546875" bestFit="1" customWidth="1"/>
    <col min="1025" max="1025" width="25.85546875" bestFit="1" customWidth="1"/>
    <col min="1026" max="1026" width="13.42578125" customWidth="1"/>
    <col min="1027" max="1027" width="13.42578125" bestFit="1" customWidth="1"/>
    <col min="1028" max="1028" width="13" customWidth="1"/>
    <col min="1029" max="1029" width="13.85546875" bestFit="1" customWidth="1"/>
    <col min="1030" max="1030" width="14.5703125" customWidth="1"/>
    <col min="1031" max="1031" width="13.85546875" bestFit="1" customWidth="1"/>
    <col min="1032" max="1032" width="14.42578125" customWidth="1"/>
    <col min="1033" max="1033" width="12.42578125" bestFit="1" customWidth="1"/>
    <col min="1034" max="1034" width="14.85546875" bestFit="1" customWidth="1"/>
    <col min="1035" max="1035" width="14.5703125" customWidth="1"/>
    <col min="1036" max="1037" width="14.85546875" bestFit="1" customWidth="1"/>
    <col min="1281" max="1281" width="25.85546875" bestFit="1" customWidth="1"/>
    <col min="1282" max="1282" width="13.42578125" customWidth="1"/>
    <col min="1283" max="1283" width="13.42578125" bestFit="1" customWidth="1"/>
    <col min="1284" max="1284" width="13" customWidth="1"/>
    <col min="1285" max="1285" width="13.85546875" bestFit="1" customWidth="1"/>
    <col min="1286" max="1286" width="14.5703125" customWidth="1"/>
    <col min="1287" max="1287" width="13.85546875" bestFit="1" customWidth="1"/>
    <col min="1288" max="1288" width="14.42578125" customWidth="1"/>
    <col min="1289" max="1289" width="12.42578125" bestFit="1" customWidth="1"/>
    <col min="1290" max="1290" width="14.85546875" bestFit="1" customWidth="1"/>
    <col min="1291" max="1291" width="14.5703125" customWidth="1"/>
    <col min="1292" max="1293" width="14.85546875" bestFit="1" customWidth="1"/>
    <col min="1537" max="1537" width="25.85546875" bestFit="1" customWidth="1"/>
    <col min="1538" max="1538" width="13.42578125" customWidth="1"/>
    <col min="1539" max="1539" width="13.42578125" bestFit="1" customWidth="1"/>
    <col min="1540" max="1540" width="13" customWidth="1"/>
    <col min="1541" max="1541" width="13.85546875" bestFit="1" customWidth="1"/>
    <col min="1542" max="1542" width="14.5703125" customWidth="1"/>
    <col min="1543" max="1543" width="13.85546875" bestFit="1" customWidth="1"/>
    <col min="1544" max="1544" width="14.42578125" customWidth="1"/>
    <col min="1545" max="1545" width="12.42578125" bestFit="1" customWidth="1"/>
    <col min="1546" max="1546" width="14.85546875" bestFit="1" customWidth="1"/>
    <col min="1547" max="1547" width="14.5703125" customWidth="1"/>
    <col min="1548" max="1549" width="14.85546875" bestFit="1" customWidth="1"/>
    <col min="1793" max="1793" width="25.85546875" bestFit="1" customWidth="1"/>
    <col min="1794" max="1794" width="13.42578125" customWidth="1"/>
    <col min="1795" max="1795" width="13.42578125" bestFit="1" customWidth="1"/>
    <col min="1796" max="1796" width="13" customWidth="1"/>
    <col min="1797" max="1797" width="13.85546875" bestFit="1" customWidth="1"/>
    <col min="1798" max="1798" width="14.5703125" customWidth="1"/>
    <col min="1799" max="1799" width="13.85546875" bestFit="1" customWidth="1"/>
    <col min="1800" max="1800" width="14.42578125" customWidth="1"/>
    <col min="1801" max="1801" width="12.42578125" bestFit="1" customWidth="1"/>
    <col min="1802" max="1802" width="14.85546875" bestFit="1" customWidth="1"/>
    <col min="1803" max="1803" width="14.5703125" customWidth="1"/>
    <col min="1804" max="1805" width="14.85546875" bestFit="1" customWidth="1"/>
    <col min="2049" max="2049" width="25.85546875" bestFit="1" customWidth="1"/>
    <col min="2050" max="2050" width="13.42578125" customWidth="1"/>
    <col min="2051" max="2051" width="13.42578125" bestFit="1" customWidth="1"/>
    <col min="2052" max="2052" width="13" customWidth="1"/>
    <col min="2053" max="2053" width="13.85546875" bestFit="1" customWidth="1"/>
    <col min="2054" max="2054" width="14.5703125" customWidth="1"/>
    <col min="2055" max="2055" width="13.85546875" bestFit="1" customWidth="1"/>
    <col min="2056" max="2056" width="14.42578125" customWidth="1"/>
    <col min="2057" max="2057" width="12.42578125" bestFit="1" customWidth="1"/>
    <col min="2058" max="2058" width="14.85546875" bestFit="1" customWidth="1"/>
    <col min="2059" max="2059" width="14.5703125" customWidth="1"/>
    <col min="2060" max="2061" width="14.85546875" bestFit="1" customWidth="1"/>
    <col min="2305" max="2305" width="25.85546875" bestFit="1" customWidth="1"/>
    <col min="2306" max="2306" width="13.42578125" customWidth="1"/>
    <col min="2307" max="2307" width="13.42578125" bestFit="1" customWidth="1"/>
    <col min="2308" max="2308" width="13" customWidth="1"/>
    <col min="2309" max="2309" width="13.85546875" bestFit="1" customWidth="1"/>
    <col min="2310" max="2310" width="14.5703125" customWidth="1"/>
    <col min="2311" max="2311" width="13.85546875" bestFit="1" customWidth="1"/>
    <col min="2312" max="2312" width="14.42578125" customWidth="1"/>
    <col min="2313" max="2313" width="12.42578125" bestFit="1" customWidth="1"/>
    <col min="2314" max="2314" width="14.85546875" bestFit="1" customWidth="1"/>
    <col min="2315" max="2315" width="14.5703125" customWidth="1"/>
    <col min="2316" max="2317" width="14.85546875" bestFit="1" customWidth="1"/>
    <col min="2561" max="2561" width="25.85546875" bestFit="1" customWidth="1"/>
    <col min="2562" max="2562" width="13.42578125" customWidth="1"/>
    <col min="2563" max="2563" width="13.42578125" bestFit="1" customWidth="1"/>
    <col min="2564" max="2564" width="13" customWidth="1"/>
    <col min="2565" max="2565" width="13.85546875" bestFit="1" customWidth="1"/>
    <col min="2566" max="2566" width="14.5703125" customWidth="1"/>
    <col min="2567" max="2567" width="13.85546875" bestFit="1" customWidth="1"/>
    <col min="2568" max="2568" width="14.42578125" customWidth="1"/>
    <col min="2569" max="2569" width="12.42578125" bestFit="1" customWidth="1"/>
    <col min="2570" max="2570" width="14.85546875" bestFit="1" customWidth="1"/>
    <col min="2571" max="2571" width="14.5703125" customWidth="1"/>
    <col min="2572" max="2573" width="14.85546875" bestFit="1" customWidth="1"/>
    <col min="2817" max="2817" width="25.85546875" bestFit="1" customWidth="1"/>
    <col min="2818" max="2818" width="13.42578125" customWidth="1"/>
    <col min="2819" max="2819" width="13.42578125" bestFit="1" customWidth="1"/>
    <col min="2820" max="2820" width="13" customWidth="1"/>
    <col min="2821" max="2821" width="13.85546875" bestFit="1" customWidth="1"/>
    <col min="2822" max="2822" width="14.5703125" customWidth="1"/>
    <col min="2823" max="2823" width="13.85546875" bestFit="1" customWidth="1"/>
    <col min="2824" max="2824" width="14.42578125" customWidth="1"/>
    <col min="2825" max="2825" width="12.42578125" bestFit="1" customWidth="1"/>
    <col min="2826" max="2826" width="14.85546875" bestFit="1" customWidth="1"/>
    <col min="2827" max="2827" width="14.5703125" customWidth="1"/>
    <col min="2828" max="2829" width="14.85546875" bestFit="1" customWidth="1"/>
    <col min="3073" max="3073" width="25.85546875" bestFit="1" customWidth="1"/>
    <col min="3074" max="3074" width="13.42578125" customWidth="1"/>
    <col min="3075" max="3075" width="13.42578125" bestFit="1" customWidth="1"/>
    <col min="3076" max="3076" width="13" customWidth="1"/>
    <col min="3077" max="3077" width="13.85546875" bestFit="1" customWidth="1"/>
    <col min="3078" max="3078" width="14.5703125" customWidth="1"/>
    <col min="3079" max="3079" width="13.85546875" bestFit="1" customWidth="1"/>
    <col min="3080" max="3080" width="14.42578125" customWidth="1"/>
    <col min="3081" max="3081" width="12.42578125" bestFit="1" customWidth="1"/>
    <col min="3082" max="3082" width="14.85546875" bestFit="1" customWidth="1"/>
    <col min="3083" max="3083" width="14.5703125" customWidth="1"/>
    <col min="3084" max="3085" width="14.85546875" bestFit="1" customWidth="1"/>
    <col min="3329" max="3329" width="25.85546875" bestFit="1" customWidth="1"/>
    <col min="3330" max="3330" width="13.42578125" customWidth="1"/>
    <col min="3331" max="3331" width="13.42578125" bestFit="1" customWidth="1"/>
    <col min="3332" max="3332" width="13" customWidth="1"/>
    <col min="3333" max="3333" width="13.85546875" bestFit="1" customWidth="1"/>
    <col min="3334" max="3334" width="14.5703125" customWidth="1"/>
    <col min="3335" max="3335" width="13.85546875" bestFit="1" customWidth="1"/>
    <col min="3336" max="3336" width="14.42578125" customWidth="1"/>
    <col min="3337" max="3337" width="12.42578125" bestFit="1" customWidth="1"/>
    <col min="3338" max="3338" width="14.85546875" bestFit="1" customWidth="1"/>
    <col min="3339" max="3339" width="14.5703125" customWidth="1"/>
    <col min="3340" max="3341" width="14.85546875" bestFit="1" customWidth="1"/>
    <col min="3585" max="3585" width="25.85546875" bestFit="1" customWidth="1"/>
    <col min="3586" max="3586" width="13.42578125" customWidth="1"/>
    <col min="3587" max="3587" width="13.42578125" bestFit="1" customWidth="1"/>
    <col min="3588" max="3588" width="13" customWidth="1"/>
    <col min="3589" max="3589" width="13.85546875" bestFit="1" customWidth="1"/>
    <col min="3590" max="3590" width="14.5703125" customWidth="1"/>
    <col min="3591" max="3591" width="13.85546875" bestFit="1" customWidth="1"/>
    <col min="3592" max="3592" width="14.42578125" customWidth="1"/>
    <col min="3593" max="3593" width="12.42578125" bestFit="1" customWidth="1"/>
    <col min="3594" max="3594" width="14.85546875" bestFit="1" customWidth="1"/>
    <col min="3595" max="3595" width="14.5703125" customWidth="1"/>
    <col min="3596" max="3597" width="14.85546875" bestFit="1" customWidth="1"/>
    <col min="3841" max="3841" width="25.85546875" bestFit="1" customWidth="1"/>
    <col min="3842" max="3842" width="13.42578125" customWidth="1"/>
    <col min="3843" max="3843" width="13.42578125" bestFit="1" customWidth="1"/>
    <col min="3844" max="3844" width="13" customWidth="1"/>
    <col min="3845" max="3845" width="13.85546875" bestFit="1" customWidth="1"/>
    <col min="3846" max="3846" width="14.5703125" customWidth="1"/>
    <col min="3847" max="3847" width="13.85546875" bestFit="1" customWidth="1"/>
    <col min="3848" max="3848" width="14.42578125" customWidth="1"/>
    <col min="3849" max="3849" width="12.42578125" bestFit="1" customWidth="1"/>
    <col min="3850" max="3850" width="14.85546875" bestFit="1" customWidth="1"/>
    <col min="3851" max="3851" width="14.5703125" customWidth="1"/>
    <col min="3852" max="3853" width="14.85546875" bestFit="1" customWidth="1"/>
    <col min="4097" max="4097" width="25.85546875" bestFit="1" customWidth="1"/>
    <col min="4098" max="4098" width="13.42578125" customWidth="1"/>
    <col min="4099" max="4099" width="13.42578125" bestFit="1" customWidth="1"/>
    <col min="4100" max="4100" width="13" customWidth="1"/>
    <col min="4101" max="4101" width="13.85546875" bestFit="1" customWidth="1"/>
    <col min="4102" max="4102" width="14.5703125" customWidth="1"/>
    <col min="4103" max="4103" width="13.85546875" bestFit="1" customWidth="1"/>
    <col min="4104" max="4104" width="14.42578125" customWidth="1"/>
    <col min="4105" max="4105" width="12.42578125" bestFit="1" customWidth="1"/>
    <col min="4106" max="4106" width="14.85546875" bestFit="1" customWidth="1"/>
    <col min="4107" max="4107" width="14.5703125" customWidth="1"/>
    <col min="4108" max="4109" width="14.85546875" bestFit="1" customWidth="1"/>
    <col min="4353" max="4353" width="25.85546875" bestFit="1" customWidth="1"/>
    <col min="4354" max="4354" width="13.42578125" customWidth="1"/>
    <col min="4355" max="4355" width="13.42578125" bestFit="1" customWidth="1"/>
    <col min="4356" max="4356" width="13" customWidth="1"/>
    <col min="4357" max="4357" width="13.85546875" bestFit="1" customWidth="1"/>
    <col min="4358" max="4358" width="14.5703125" customWidth="1"/>
    <col min="4359" max="4359" width="13.85546875" bestFit="1" customWidth="1"/>
    <col min="4360" max="4360" width="14.42578125" customWidth="1"/>
    <col min="4361" max="4361" width="12.42578125" bestFit="1" customWidth="1"/>
    <col min="4362" max="4362" width="14.85546875" bestFit="1" customWidth="1"/>
    <col min="4363" max="4363" width="14.5703125" customWidth="1"/>
    <col min="4364" max="4365" width="14.85546875" bestFit="1" customWidth="1"/>
    <col min="4609" max="4609" width="25.85546875" bestFit="1" customWidth="1"/>
    <col min="4610" max="4610" width="13.42578125" customWidth="1"/>
    <col min="4611" max="4611" width="13.42578125" bestFit="1" customWidth="1"/>
    <col min="4612" max="4612" width="13" customWidth="1"/>
    <col min="4613" max="4613" width="13.85546875" bestFit="1" customWidth="1"/>
    <col min="4614" max="4614" width="14.5703125" customWidth="1"/>
    <col min="4615" max="4615" width="13.85546875" bestFit="1" customWidth="1"/>
    <col min="4616" max="4616" width="14.42578125" customWidth="1"/>
    <col min="4617" max="4617" width="12.42578125" bestFit="1" customWidth="1"/>
    <col min="4618" max="4618" width="14.85546875" bestFit="1" customWidth="1"/>
    <col min="4619" max="4619" width="14.5703125" customWidth="1"/>
    <col min="4620" max="4621" width="14.85546875" bestFit="1" customWidth="1"/>
    <col min="4865" max="4865" width="25.85546875" bestFit="1" customWidth="1"/>
    <col min="4866" max="4866" width="13.42578125" customWidth="1"/>
    <col min="4867" max="4867" width="13.42578125" bestFit="1" customWidth="1"/>
    <col min="4868" max="4868" width="13" customWidth="1"/>
    <col min="4869" max="4869" width="13.85546875" bestFit="1" customWidth="1"/>
    <col min="4870" max="4870" width="14.5703125" customWidth="1"/>
    <col min="4871" max="4871" width="13.85546875" bestFit="1" customWidth="1"/>
    <col min="4872" max="4872" width="14.42578125" customWidth="1"/>
    <col min="4873" max="4873" width="12.42578125" bestFit="1" customWidth="1"/>
    <col min="4874" max="4874" width="14.85546875" bestFit="1" customWidth="1"/>
    <col min="4875" max="4875" width="14.5703125" customWidth="1"/>
    <col min="4876" max="4877" width="14.85546875" bestFit="1" customWidth="1"/>
    <col min="5121" max="5121" width="25.85546875" bestFit="1" customWidth="1"/>
    <col min="5122" max="5122" width="13.42578125" customWidth="1"/>
    <col min="5123" max="5123" width="13.42578125" bestFit="1" customWidth="1"/>
    <col min="5124" max="5124" width="13" customWidth="1"/>
    <col min="5125" max="5125" width="13.85546875" bestFit="1" customWidth="1"/>
    <col min="5126" max="5126" width="14.5703125" customWidth="1"/>
    <col min="5127" max="5127" width="13.85546875" bestFit="1" customWidth="1"/>
    <col min="5128" max="5128" width="14.42578125" customWidth="1"/>
    <col min="5129" max="5129" width="12.42578125" bestFit="1" customWidth="1"/>
    <col min="5130" max="5130" width="14.85546875" bestFit="1" customWidth="1"/>
    <col min="5131" max="5131" width="14.5703125" customWidth="1"/>
    <col min="5132" max="5133" width="14.85546875" bestFit="1" customWidth="1"/>
    <col min="5377" max="5377" width="25.85546875" bestFit="1" customWidth="1"/>
    <col min="5378" max="5378" width="13.42578125" customWidth="1"/>
    <col min="5379" max="5379" width="13.42578125" bestFit="1" customWidth="1"/>
    <col min="5380" max="5380" width="13" customWidth="1"/>
    <col min="5381" max="5381" width="13.85546875" bestFit="1" customWidth="1"/>
    <col min="5382" max="5382" width="14.5703125" customWidth="1"/>
    <col min="5383" max="5383" width="13.85546875" bestFit="1" customWidth="1"/>
    <col min="5384" max="5384" width="14.42578125" customWidth="1"/>
    <col min="5385" max="5385" width="12.42578125" bestFit="1" customWidth="1"/>
    <col min="5386" max="5386" width="14.85546875" bestFit="1" customWidth="1"/>
    <col min="5387" max="5387" width="14.5703125" customWidth="1"/>
    <col min="5388" max="5389" width="14.85546875" bestFit="1" customWidth="1"/>
    <col min="5633" max="5633" width="25.85546875" bestFit="1" customWidth="1"/>
    <col min="5634" max="5634" width="13.42578125" customWidth="1"/>
    <col min="5635" max="5635" width="13.42578125" bestFit="1" customWidth="1"/>
    <col min="5636" max="5636" width="13" customWidth="1"/>
    <col min="5637" max="5637" width="13.85546875" bestFit="1" customWidth="1"/>
    <col min="5638" max="5638" width="14.5703125" customWidth="1"/>
    <col min="5639" max="5639" width="13.85546875" bestFit="1" customWidth="1"/>
    <col min="5640" max="5640" width="14.42578125" customWidth="1"/>
    <col min="5641" max="5641" width="12.42578125" bestFit="1" customWidth="1"/>
    <col min="5642" max="5642" width="14.85546875" bestFit="1" customWidth="1"/>
    <col min="5643" max="5643" width="14.5703125" customWidth="1"/>
    <col min="5644" max="5645" width="14.85546875" bestFit="1" customWidth="1"/>
    <col min="5889" max="5889" width="25.85546875" bestFit="1" customWidth="1"/>
    <col min="5890" max="5890" width="13.42578125" customWidth="1"/>
    <col min="5891" max="5891" width="13.42578125" bestFit="1" customWidth="1"/>
    <col min="5892" max="5892" width="13" customWidth="1"/>
    <col min="5893" max="5893" width="13.85546875" bestFit="1" customWidth="1"/>
    <col min="5894" max="5894" width="14.5703125" customWidth="1"/>
    <col min="5895" max="5895" width="13.85546875" bestFit="1" customWidth="1"/>
    <col min="5896" max="5896" width="14.42578125" customWidth="1"/>
    <col min="5897" max="5897" width="12.42578125" bestFit="1" customWidth="1"/>
    <col min="5898" max="5898" width="14.85546875" bestFit="1" customWidth="1"/>
    <col min="5899" max="5899" width="14.5703125" customWidth="1"/>
    <col min="5900" max="5901" width="14.85546875" bestFit="1" customWidth="1"/>
    <col min="6145" max="6145" width="25.85546875" bestFit="1" customWidth="1"/>
    <col min="6146" max="6146" width="13.42578125" customWidth="1"/>
    <col min="6147" max="6147" width="13.42578125" bestFit="1" customWidth="1"/>
    <col min="6148" max="6148" width="13" customWidth="1"/>
    <col min="6149" max="6149" width="13.85546875" bestFit="1" customWidth="1"/>
    <col min="6150" max="6150" width="14.5703125" customWidth="1"/>
    <col min="6151" max="6151" width="13.85546875" bestFit="1" customWidth="1"/>
    <col min="6152" max="6152" width="14.42578125" customWidth="1"/>
    <col min="6153" max="6153" width="12.42578125" bestFit="1" customWidth="1"/>
    <col min="6154" max="6154" width="14.85546875" bestFit="1" customWidth="1"/>
    <col min="6155" max="6155" width="14.5703125" customWidth="1"/>
    <col min="6156" max="6157" width="14.85546875" bestFit="1" customWidth="1"/>
    <col min="6401" max="6401" width="25.85546875" bestFit="1" customWidth="1"/>
    <col min="6402" max="6402" width="13.42578125" customWidth="1"/>
    <col min="6403" max="6403" width="13.42578125" bestFit="1" customWidth="1"/>
    <col min="6404" max="6404" width="13" customWidth="1"/>
    <col min="6405" max="6405" width="13.85546875" bestFit="1" customWidth="1"/>
    <col min="6406" max="6406" width="14.5703125" customWidth="1"/>
    <col min="6407" max="6407" width="13.85546875" bestFit="1" customWidth="1"/>
    <col min="6408" max="6408" width="14.42578125" customWidth="1"/>
    <col min="6409" max="6409" width="12.42578125" bestFit="1" customWidth="1"/>
    <col min="6410" max="6410" width="14.85546875" bestFit="1" customWidth="1"/>
    <col min="6411" max="6411" width="14.5703125" customWidth="1"/>
    <col min="6412" max="6413" width="14.85546875" bestFit="1" customWidth="1"/>
    <col min="6657" max="6657" width="25.85546875" bestFit="1" customWidth="1"/>
    <col min="6658" max="6658" width="13.42578125" customWidth="1"/>
    <col min="6659" max="6659" width="13.42578125" bestFit="1" customWidth="1"/>
    <col min="6660" max="6660" width="13" customWidth="1"/>
    <col min="6661" max="6661" width="13.85546875" bestFit="1" customWidth="1"/>
    <col min="6662" max="6662" width="14.5703125" customWidth="1"/>
    <col min="6663" max="6663" width="13.85546875" bestFit="1" customWidth="1"/>
    <col min="6664" max="6664" width="14.42578125" customWidth="1"/>
    <col min="6665" max="6665" width="12.42578125" bestFit="1" customWidth="1"/>
    <col min="6666" max="6666" width="14.85546875" bestFit="1" customWidth="1"/>
    <col min="6667" max="6667" width="14.5703125" customWidth="1"/>
    <col min="6668" max="6669" width="14.85546875" bestFit="1" customWidth="1"/>
    <col min="6913" max="6913" width="25.85546875" bestFit="1" customWidth="1"/>
    <col min="6914" max="6914" width="13.42578125" customWidth="1"/>
    <col min="6915" max="6915" width="13.42578125" bestFit="1" customWidth="1"/>
    <col min="6916" max="6916" width="13" customWidth="1"/>
    <col min="6917" max="6917" width="13.85546875" bestFit="1" customWidth="1"/>
    <col min="6918" max="6918" width="14.5703125" customWidth="1"/>
    <col min="6919" max="6919" width="13.85546875" bestFit="1" customWidth="1"/>
    <col min="6920" max="6920" width="14.42578125" customWidth="1"/>
    <col min="6921" max="6921" width="12.42578125" bestFit="1" customWidth="1"/>
    <col min="6922" max="6922" width="14.85546875" bestFit="1" customWidth="1"/>
    <col min="6923" max="6923" width="14.5703125" customWidth="1"/>
    <col min="6924" max="6925" width="14.85546875" bestFit="1" customWidth="1"/>
    <col min="7169" max="7169" width="25.85546875" bestFit="1" customWidth="1"/>
    <col min="7170" max="7170" width="13.42578125" customWidth="1"/>
    <col min="7171" max="7171" width="13.42578125" bestFit="1" customWidth="1"/>
    <col min="7172" max="7172" width="13" customWidth="1"/>
    <col min="7173" max="7173" width="13.85546875" bestFit="1" customWidth="1"/>
    <col min="7174" max="7174" width="14.5703125" customWidth="1"/>
    <col min="7175" max="7175" width="13.85546875" bestFit="1" customWidth="1"/>
    <col min="7176" max="7176" width="14.42578125" customWidth="1"/>
    <col min="7177" max="7177" width="12.42578125" bestFit="1" customWidth="1"/>
    <col min="7178" max="7178" width="14.85546875" bestFit="1" customWidth="1"/>
    <col min="7179" max="7179" width="14.5703125" customWidth="1"/>
    <col min="7180" max="7181" width="14.85546875" bestFit="1" customWidth="1"/>
    <col min="7425" max="7425" width="25.85546875" bestFit="1" customWidth="1"/>
    <col min="7426" max="7426" width="13.42578125" customWidth="1"/>
    <col min="7427" max="7427" width="13.42578125" bestFit="1" customWidth="1"/>
    <col min="7428" max="7428" width="13" customWidth="1"/>
    <col min="7429" max="7429" width="13.85546875" bestFit="1" customWidth="1"/>
    <col min="7430" max="7430" width="14.5703125" customWidth="1"/>
    <col min="7431" max="7431" width="13.85546875" bestFit="1" customWidth="1"/>
    <col min="7432" max="7432" width="14.42578125" customWidth="1"/>
    <col min="7433" max="7433" width="12.42578125" bestFit="1" customWidth="1"/>
    <col min="7434" max="7434" width="14.85546875" bestFit="1" customWidth="1"/>
    <col min="7435" max="7435" width="14.5703125" customWidth="1"/>
    <col min="7436" max="7437" width="14.85546875" bestFit="1" customWidth="1"/>
    <col min="7681" max="7681" width="25.85546875" bestFit="1" customWidth="1"/>
    <col min="7682" max="7682" width="13.42578125" customWidth="1"/>
    <col min="7683" max="7683" width="13.42578125" bestFit="1" customWidth="1"/>
    <col min="7684" max="7684" width="13" customWidth="1"/>
    <col min="7685" max="7685" width="13.85546875" bestFit="1" customWidth="1"/>
    <col min="7686" max="7686" width="14.5703125" customWidth="1"/>
    <col min="7687" max="7687" width="13.85546875" bestFit="1" customWidth="1"/>
    <col min="7688" max="7688" width="14.42578125" customWidth="1"/>
    <col min="7689" max="7689" width="12.42578125" bestFit="1" customWidth="1"/>
    <col min="7690" max="7690" width="14.85546875" bestFit="1" customWidth="1"/>
    <col min="7691" max="7691" width="14.5703125" customWidth="1"/>
    <col min="7692" max="7693" width="14.85546875" bestFit="1" customWidth="1"/>
    <col min="7937" max="7937" width="25.85546875" bestFit="1" customWidth="1"/>
    <col min="7938" max="7938" width="13.42578125" customWidth="1"/>
    <col min="7939" max="7939" width="13.42578125" bestFit="1" customWidth="1"/>
    <col min="7940" max="7940" width="13" customWidth="1"/>
    <col min="7941" max="7941" width="13.85546875" bestFit="1" customWidth="1"/>
    <col min="7942" max="7942" width="14.5703125" customWidth="1"/>
    <col min="7943" max="7943" width="13.85546875" bestFit="1" customWidth="1"/>
    <col min="7944" max="7944" width="14.42578125" customWidth="1"/>
    <col min="7945" max="7945" width="12.42578125" bestFit="1" customWidth="1"/>
    <col min="7946" max="7946" width="14.85546875" bestFit="1" customWidth="1"/>
    <col min="7947" max="7947" width="14.5703125" customWidth="1"/>
    <col min="7948" max="7949" width="14.85546875" bestFit="1" customWidth="1"/>
    <col min="8193" max="8193" width="25.85546875" bestFit="1" customWidth="1"/>
    <col min="8194" max="8194" width="13.42578125" customWidth="1"/>
    <col min="8195" max="8195" width="13.42578125" bestFit="1" customWidth="1"/>
    <col min="8196" max="8196" width="13" customWidth="1"/>
    <col min="8197" max="8197" width="13.85546875" bestFit="1" customWidth="1"/>
    <col min="8198" max="8198" width="14.5703125" customWidth="1"/>
    <col min="8199" max="8199" width="13.85546875" bestFit="1" customWidth="1"/>
    <col min="8200" max="8200" width="14.42578125" customWidth="1"/>
    <col min="8201" max="8201" width="12.42578125" bestFit="1" customWidth="1"/>
    <col min="8202" max="8202" width="14.85546875" bestFit="1" customWidth="1"/>
    <col min="8203" max="8203" width="14.5703125" customWidth="1"/>
    <col min="8204" max="8205" width="14.85546875" bestFit="1" customWidth="1"/>
    <col min="8449" max="8449" width="25.85546875" bestFit="1" customWidth="1"/>
    <col min="8450" max="8450" width="13.42578125" customWidth="1"/>
    <col min="8451" max="8451" width="13.42578125" bestFit="1" customWidth="1"/>
    <col min="8452" max="8452" width="13" customWidth="1"/>
    <col min="8453" max="8453" width="13.85546875" bestFit="1" customWidth="1"/>
    <col min="8454" max="8454" width="14.5703125" customWidth="1"/>
    <col min="8455" max="8455" width="13.85546875" bestFit="1" customWidth="1"/>
    <col min="8456" max="8456" width="14.42578125" customWidth="1"/>
    <col min="8457" max="8457" width="12.42578125" bestFit="1" customWidth="1"/>
    <col min="8458" max="8458" width="14.85546875" bestFit="1" customWidth="1"/>
    <col min="8459" max="8459" width="14.5703125" customWidth="1"/>
    <col min="8460" max="8461" width="14.85546875" bestFit="1" customWidth="1"/>
    <col min="8705" max="8705" width="25.85546875" bestFit="1" customWidth="1"/>
    <col min="8706" max="8706" width="13.42578125" customWidth="1"/>
    <col min="8707" max="8707" width="13.42578125" bestFit="1" customWidth="1"/>
    <col min="8708" max="8708" width="13" customWidth="1"/>
    <col min="8709" max="8709" width="13.85546875" bestFit="1" customWidth="1"/>
    <col min="8710" max="8710" width="14.5703125" customWidth="1"/>
    <col min="8711" max="8711" width="13.85546875" bestFit="1" customWidth="1"/>
    <col min="8712" max="8712" width="14.42578125" customWidth="1"/>
    <col min="8713" max="8713" width="12.42578125" bestFit="1" customWidth="1"/>
    <col min="8714" max="8714" width="14.85546875" bestFit="1" customWidth="1"/>
    <col min="8715" max="8715" width="14.5703125" customWidth="1"/>
    <col min="8716" max="8717" width="14.85546875" bestFit="1" customWidth="1"/>
    <col min="8961" max="8961" width="25.85546875" bestFit="1" customWidth="1"/>
    <col min="8962" max="8962" width="13.42578125" customWidth="1"/>
    <col min="8963" max="8963" width="13.42578125" bestFit="1" customWidth="1"/>
    <col min="8964" max="8964" width="13" customWidth="1"/>
    <col min="8965" max="8965" width="13.85546875" bestFit="1" customWidth="1"/>
    <col min="8966" max="8966" width="14.5703125" customWidth="1"/>
    <col min="8967" max="8967" width="13.85546875" bestFit="1" customWidth="1"/>
    <col min="8968" max="8968" width="14.42578125" customWidth="1"/>
    <col min="8969" max="8969" width="12.42578125" bestFit="1" customWidth="1"/>
    <col min="8970" max="8970" width="14.85546875" bestFit="1" customWidth="1"/>
    <col min="8971" max="8971" width="14.5703125" customWidth="1"/>
    <col min="8972" max="8973" width="14.85546875" bestFit="1" customWidth="1"/>
    <col min="9217" max="9217" width="25.85546875" bestFit="1" customWidth="1"/>
    <col min="9218" max="9218" width="13.42578125" customWidth="1"/>
    <col min="9219" max="9219" width="13.42578125" bestFit="1" customWidth="1"/>
    <col min="9220" max="9220" width="13" customWidth="1"/>
    <col min="9221" max="9221" width="13.85546875" bestFit="1" customWidth="1"/>
    <col min="9222" max="9222" width="14.5703125" customWidth="1"/>
    <col min="9223" max="9223" width="13.85546875" bestFit="1" customWidth="1"/>
    <col min="9224" max="9224" width="14.42578125" customWidth="1"/>
    <col min="9225" max="9225" width="12.42578125" bestFit="1" customWidth="1"/>
    <col min="9226" max="9226" width="14.85546875" bestFit="1" customWidth="1"/>
    <col min="9227" max="9227" width="14.5703125" customWidth="1"/>
    <col min="9228" max="9229" width="14.85546875" bestFit="1" customWidth="1"/>
    <col min="9473" max="9473" width="25.85546875" bestFit="1" customWidth="1"/>
    <col min="9474" max="9474" width="13.42578125" customWidth="1"/>
    <col min="9475" max="9475" width="13.42578125" bestFit="1" customWidth="1"/>
    <col min="9476" max="9476" width="13" customWidth="1"/>
    <col min="9477" max="9477" width="13.85546875" bestFit="1" customWidth="1"/>
    <col min="9478" max="9478" width="14.5703125" customWidth="1"/>
    <col min="9479" max="9479" width="13.85546875" bestFit="1" customWidth="1"/>
    <col min="9480" max="9480" width="14.42578125" customWidth="1"/>
    <col min="9481" max="9481" width="12.42578125" bestFit="1" customWidth="1"/>
    <col min="9482" max="9482" width="14.85546875" bestFit="1" customWidth="1"/>
    <col min="9483" max="9483" width="14.5703125" customWidth="1"/>
    <col min="9484" max="9485" width="14.85546875" bestFit="1" customWidth="1"/>
    <col min="9729" max="9729" width="25.85546875" bestFit="1" customWidth="1"/>
    <col min="9730" max="9730" width="13.42578125" customWidth="1"/>
    <col min="9731" max="9731" width="13.42578125" bestFit="1" customWidth="1"/>
    <col min="9732" max="9732" width="13" customWidth="1"/>
    <col min="9733" max="9733" width="13.85546875" bestFit="1" customWidth="1"/>
    <col min="9734" max="9734" width="14.5703125" customWidth="1"/>
    <col min="9735" max="9735" width="13.85546875" bestFit="1" customWidth="1"/>
    <col min="9736" max="9736" width="14.42578125" customWidth="1"/>
    <col min="9737" max="9737" width="12.42578125" bestFit="1" customWidth="1"/>
    <col min="9738" max="9738" width="14.85546875" bestFit="1" customWidth="1"/>
    <col min="9739" max="9739" width="14.5703125" customWidth="1"/>
    <col min="9740" max="9741" width="14.85546875" bestFit="1" customWidth="1"/>
    <col min="9985" max="9985" width="25.85546875" bestFit="1" customWidth="1"/>
    <col min="9986" max="9986" width="13.42578125" customWidth="1"/>
    <col min="9987" max="9987" width="13.42578125" bestFit="1" customWidth="1"/>
    <col min="9988" max="9988" width="13" customWidth="1"/>
    <col min="9989" max="9989" width="13.85546875" bestFit="1" customWidth="1"/>
    <col min="9990" max="9990" width="14.5703125" customWidth="1"/>
    <col min="9991" max="9991" width="13.85546875" bestFit="1" customWidth="1"/>
    <col min="9992" max="9992" width="14.42578125" customWidth="1"/>
    <col min="9993" max="9993" width="12.42578125" bestFit="1" customWidth="1"/>
    <col min="9994" max="9994" width="14.85546875" bestFit="1" customWidth="1"/>
    <col min="9995" max="9995" width="14.5703125" customWidth="1"/>
    <col min="9996" max="9997" width="14.85546875" bestFit="1" customWidth="1"/>
    <col min="10241" max="10241" width="25.85546875" bestFit="1" customWidth="1"/>
    <col min="10242" max="10242" width="13.42578125" customWidth="1"/>
    <col min="10243" max="10243" width="13.42578125" bestFit="1" customWidth="1"/>
    <col min="10244" max="10244" width="13" customWidth="1"/>
    <col min="10245" max="10245" width="13.85546875" bestFit="1" customWidth="1"/>
    <col min="10246" max="10246" width="14.5703125" customWidth="1"/>
    <col min="10247" max="10247" width="13.85546875" bestFit="1" customWidth="1"/>
    <col min="10248" max="10248" width="14.42578125" customWidth="1"/>
    <col min="10249" max="10249" width="12.42578125" bestFit="1" customWidth="1"/>
    <col min="10250" max="10250" width="14.85546875" bestFit="1" customWidth="1"/>
    <col min="10251" max="10251" width="14.5703125" customWidth="1"/>
    <col min="10252" max="10253" width="14.85546875" bestFit="1" customWidth="1"/>
    <col min="10497" max="10497" width="25.85546875" bestFit="1" customWidth="1"/>
    <col min="10498" max="10498" width="13.42578125" customWidth="1"/>
    <col min="10499" max="10499" width="13.42578125" bestFit="1" customWidth="1"/>
    <col min="10500" max="10500" width="13" customWidth="1"/>
    <col min="10501" max="10501" width="13.85546875" bestFit="1" customWidth="1"/>
    <col min="10502" max="10502" width="14.5703125" customWidth="1"/>
    <col min="10503" max="10503" width="13.85546875" bestFit="1" customWidth="1"/>
    <col min="10504" max="10504" width="14.42578125" customWidth="1"/>
    <col min="10505" max="10505" width="12.42578125" bestFit="1" customWidth="1"/>
    <col min="10506" max="10506" width="14.85546875" bestFit="1" customWidth="1"/>
    <col min="10507" max="10507" width="14.5703125" customWidth="1"/>
    <col min="10508" max="10509" width="14.85546875" bestFit="1" customWidth="1"/>
    <col min="10753" max="10753" width="25.85546875" bestFit="1" customWidth="1"/>
    <col min="10754" max="10754" width="13.42578125" customWidth="1"/>
    <col min="10755" max="10755" width="13.42578125" bestFit="1" customWidth="1"/>
    <col min="10756" max="10756" width="13" customWidth="1"/>
    <col min="10757" max="10757" width="13.85546875" bestFit="1" customWidth="1"/>
    <col min="10758" max="10758" width="14.5703125" customWidth="1"/>
    <col min="10759" max="10759" width="13.85546875" bestFit="1" customWidth="1"/>
    <col min="10760" max="10760" width="14.42578125" customWidth="1"/>
    <col min="10761" max="10761" width="12.42578125" bestFit="1" customWidth="1"/>
    <col min="10762" max="10762" width="14.85546875" bestFit="1" customWidth="1"/>
    <col min="10763" max="10763" width="14.5703125" customWidth="1"/>
    <col min="10764" max="10765" width="14.85546875" bestFit="1" customWidth="1"/>
    <col min="11009" max="11009" width="25.85546875" bestFit="1" customWidth="1"/>
    <col min="11010" max="11010" width="13.42578125" customWidth="1"/>
    <col min="11011" max="11011" width="13.42578125" bestFit="1" customWidth="1"/>
    <col min="11012" max="11012" width="13" customWidth="1"/>
    <col min="11013" max="11013" width="13.85546875" bestFit="1" customWidth="1"/>
    <col min="11014" max="11014" width="14.5703125" customWidth="1"/>
    <col min="11015" max="11015" width="13.85546875" bestFit="1" customWidth="1"/>
    <col min="11016" max="11016" width="14.42578125" customWidth="1"/>
    <col min="11017" max="11017" width="12.42578125" bestFit="1" customWidth="1"/>
    <col min="11018" max="11018" width="14.85546875" bestFit="1" customWidth="1"/>
    <col min="11019" max="11019" width="14.5703125" customWidth="1"/>
    <col min="11020" max="11021" width="14.85546875" bestFit="1" customWidth="1"/>
    <col min="11265" max="11265" width="25.85546875" bestFit="1" customWidth="1"/>
    <col min="11266" max="11266" width="13.42578125" customWidth="1"/>
    <col min="11267" max="11267" width="13.42578125" bestFit="1" customWidth="1"/>
    <col min="11268" max="11268" width="13" customWidth="1"/>
    <col min="11269" max="11269" width="13.85546875" bestFit="1" customWidth="1"/>
    <col min="11270" max="11270" width="14.5703125" customWidth="1"/>
    <col min="11271" max="11271" width="13.85546875" bestFit="1" customWidth="1"/>
    <col min="11272" max="11272" width="14.42578125" customWidth="1"/>
    <col min="11273" max="11273" width="12.42578125" bestFit="1" customWidth="1"/>
    <col min="11274" max="11274" width="14.85546875" bestFit="1" customWidth="1"/>
    <col min="11275" max="11275" width="14.5703125" customWidth="1"/>
    <col min="11276" max="11277" width="14.85546875" bestFit="1" customWidth="1"/>
    <col min="11521" max="11521" width="25.85546875" bestFit="1" customWidth="1"/>
    <col min="11522" max="11522" width="13.42578125" customWidth="1"/>
    <col min="11523" max="11523" width="13.42578125" bestFit="1" customWidth="1"/>
    <col min="11524" max="11524" width="13" customWidth="1"/>
    <col min="11525" max="11525" width="13.85546875" bestFit="1" customWidth="1"/>
    <col min="11526" max="11526" width="14.5703125" customWidth="1"/>
    <col min="11527" max="11527" width="13.85546875" bestFit="1" customWidth="1"/>
    <col min="11528" max="11528" width="14.42578125" customWidth="1"/>
    <col min="11529" max="11529" width="12.42578125" bestFit="1" customWidth="1"/>
    <col min="11530" max="11530" width="14.85546875" bestFit="1" customWidth="1"/>
    <col min="11531" max="11531" width="14.5703125" customWidth="1"/>
    <col min="11532" max="11533" width="14.85546875" bestFit="1" customWidth="1"/>
    <col min="11777" max="11777" width="25.85546875" bestFit="1" customWidth="1"/>
    <col min="11778" max="11778" width="13.42578125" customWidth="1"/>
    <col min="11779" max="11779" width="13.42578125" bestFit="1" customWidth="1"/>
    <col min="11780" max="11780" width="13" customWidth="1"/>
    <col min="11781" max="11781" width="13.85546875" bestFit="1" customWidth="1"/>
    <col min="11782" max="11782" width="14.5703125" customWidth="1"/>
    <col min="11783" max="11783" width="13.85546875" bestFit="1" customWidth="1"/>
    <col min="11784" max="11784" width="14.42578125" customWidth="1"/>
    <col min="11785" max="11785" width="12.42578125" bestFit="1" customWidth="1"/>
    <col min="11786" max="11786" width="14.85546875" bestFit="1" customWidth="1"/>
    <col min="11787" max="11787" width="14.5703125" customWidth="1"/>
    <col min="11788" max="11789" width="14.85546875" bestFit="1" customWidth="1"/>
    <col min="12033" max="12033" width="25.85546875" bestFit="1" customWidth="1"/>
    <col min="12034" max="12034" width="13.42578125" customWidth="1"/>
    <col min="12035" max="12035" width="13.42578125" bestFit="1" customWidth="1"/>
    <col min="12036" max="12036" width="13" customWidth="1"/>
    <col min="12037" max="12037" width="13.85546875" bestFit="1" customWidth="1"/>
    <col min="12038" max="12038" width="14.5703125" customWidth="1"/>
    <col min="12039" max="12039" width="13.85546875" bestFit="1" customWidth="1"/>
    <col min="12040" max="12040" width="14.42578125" customWidth="1"/>
    <col min="12041" max="12041" width="12.42578125" bestFit="1" customWidth="1"/>
    <col min="12042" max="12042" width="14.85546875" bestFit="1" customWidth="1"/>
    <col min="12043" max="12043" width="14.5703125" customWidth="1"/>
    <col min="12044" max="12045" width="14.85546875" bestFit="1" customWidth="1"/>
    <col min="12289" max="12289" width="25.85546875" bestFit="1" customWidth="1"/>
    <col min="12290" max="12290" width="13.42578125" customWidth="1"/>
    <col min="12291" max="12291" width="13.42578125" bestFit="1" customWidth="1"/>
    <col min="12292" max="12292" width="13" customWidth="1"/>
    <col min="12293" max="12293" width="13.85546875" bestFit="1" customWidth="1"/>
    <col min="12294" max="12294" width="14.5703125" customWidth="1"/>
    <col min="12295" max="12295" width="13.85546875" bestFit="1" customWidth="1"/>
    <col min="12296" max="12296" width="14.42578125" customWidth="1"/>
    <col min="12297" max="12297" width="12.42578125" bestFit="1" customWidth="1"/>
    <col min="12298" max="12298" width="14.85546875" bestFit="1" customWidth="1"/>
    <col min="12299" max="12299" width="14.5703125" customWidth="1"/>
    <col min="12300" max="12301" width="14.85546875" bestFit="1" customWidth="1"/>
    <col min="12545" max="12545" width="25.85546875" bestFit="1" customWidth="1"/>
    <col min="12546" max="12546" width="13.42578125" customWidth="1"/>
    <col min="12547" max="12547" width="13.42578125" bestFit="1" customWidth="1"/>
    <col min="12548" max="12548" width="13" customWidth="1"/>
    <col min="12549" max="12549" width="13.85546875" bestFit="1" customWidth="1"/>
    <col min="12550" max="12550" width="14.5703125" customWidth="1"/>
    <col min="12551" max="12551" width="13.85546875" bestFit="1" customWidth="1"/>
    <col min="12552" max="12552" width="14.42578125" customWidth="1"/>
    <col min="12553" max="12553" width="12.42578125" bestFit="1" customWidth="1"/>
    <col min="12554" max="12554" width="14.85546875" bestFit="1" customWidth="1"/>
    <col min="12555" max="12555" width="14.5703125" customWidth="1"/>
    <col min="12556" max="12557" width="14.85546875" bestFit="1" customWidth="1"/>
    <col min="12801" max="12801" width="25.85546875" bestFit="1" customWidth="1"/>
    <col min="12802" max="12802" width="13.42578125" customWidth="1"/>
    <col min="12803" max="12803" width="13.42578125" bestFit="1" customWidth="1"/>
    <col min="12804" max="12804" width="13" customWidth="1"/>
    <col min="12805" max="12805" width="13.85546875" bestFit="1" customWidth="1"/>
    <col min="12806" max="12806" width="14.5703125" customWidth="1"/>
    <col min="12807" max="12807" width="13.85546875" bestFit="1" customWidth="1"/>
    <col min="12808" max="12808" width="14.42578125" customWidth="1"/>
    <col min="12809" max="12809" width="12.42578125" bestFit="1" customWidth="1"/>
    <col min="12810" max="12810" width="14.85546875" bestFit="1" customWidth="1"/>
    <col min="12811" max="12811" width="14.5703125" customWidth="1"/>
    <col min="12812" max="12813" width="14.85546875" bestFit="1" customWidth="1"/>
    <col min="13057" max="13057" width="25.85546875" bestFit="1" customWidth="1"/>
    <col min="13058" max="13058" width="13.42578125" customWidth="1"/>
    <col min="13059" max="13059" width="13.42578125" bestFit="1" customWidth="1"/>
    <col min="13060" max="13060" width="13" customWidth="1"/>
    <col min="13061" max="13061" width="13.85546875" bestFit="1" customWidth="1"/>
    <col min="13062" max="13062" width="14.5703125" customWidth="1"/>
    <col min="13063" max="13063" width="13.85546875" bestFit="1" customWidth="1"/>
    <col min="13064" max="13064" width="14.42578125" customWidth="1"/>
    <col min="13065" max="13065" width="12.42578125" bestFit="1" customWidth="1"/>
    <col min="13066" max="13066" width="14.85546875" bestFit="1" customWidth="1"/>
    <col min="13067" max="13067" width="14.5703125" customWidth="1"/>
    <col min="13068" max="13069" width="14.85546875" bestFit="1" customWidth="1"/>
    <col min="13313" max="13313" width="25.85546875" bestFit="1" customWidth="1"/>
    <col min="13314" max="13314" width="13.42578125" customWidth="1"/>
    <col min="13315" max="13315" width="13.42578125" bestFit="1" customWidth="1"/>
    <col min="13316" max="13316" width="13" customWidth="1"/>
    <col min="13317" max="13317" width="13.85546875" bestFit="1" customWidth="1"/>
    <col min="13318" max="13318" width="14.5703125" customWidth="1"/>
    <col min="13319" max="13319" width="13.85546875" bestFit="1" customWidth="1"/>
    <col min="13320" max="13320" width="14.42578125" customWidth="1"/>
    <col min="13321" max="13321" width="12.42578125" bestFit="1" customWidth="1"/>
    <col min="13322" max="13322" width="14.85546875" bestFit="1" customWidth="1"/>
    <col min="13323" max="13323" width="14.5703125" customWidth="1"/>
    <col min="13324" max="13325" width="14.85546875" bestFit="1" customWidth="1"/>
    <col min="13569" max="13569" width="25.85546875" bestFit="1" customWidth="1"/>
    <col min="13570" max="13570" width="13.42578125" customWidth="1"/>
    <col min="13571" max="13571" width="13.42578125" bestFit="1" customWidth="1"/>
    <col min="13572" max="13572" width="13" customWidth="1"/>
    <col min="13573" max="13573" width="13.85546875" bestFit="1" customWidth="1"/>
    <col min="13574" max="13574" width="14.5703125" customWidth="1"/>
    <col min="13575" max="13575" width="13.85546875" bestFit="1" customWidth="1"/>
    <col min="13576" max="13576" width="14.42578125" customWidth="1"/>
    <col min="13577" max="13577" width="12.42578125" bestFit="1" customWidth="1"/>
    <col min="13578" max="13578" width="14.85546875" bestFit="1" customWidth="1"/>
    <col min="13579" max="13579" width="14.5703125" customWidth="1"/>
    <col min="13580" max="13581" width="14.85546875" bestFit="1" customWidth="1"/>
    <col min="13825" max="13825" width="25.85546875" bestFit="1" customWidth="1"/>
    <col min="13826" max="13826" width="13.42578125" customWidth="1"/>
    <col min="13827" max="13827" width="13.42578125" bestFit="1" customWidth="1"/>
    <col min="13828" max="13828" width="13" customWidth="1"/>
    <col min="13829" max="13829" width="13.85546875" bestFit="1" customWidth="1"/>
    <col min="13830" max="13830" width="14.5703125" customWidth="1"/>
    <col min="13831" max="13831" width="13.85546875" bestFit="1" customWidth="1"/>
    <col min="13832" max="13832" width="14.42578125" customWidth="1"/>
    <col min="13833" max="13833" width="12.42578125" bestFit="1" customWidth="1"/>
    <col min="13834" max="13834" width="14.85546875" bestFit="1" customWidth="1"/>
    <col min="13835" max="13835" width="14.5703125" customWidth="1"/>
    <col min="13836" max="13837" width="14.85546875" bestFit="1" customWidth="1"/>
    <col min="14081" max="14081" width="25.85546875" bestFit="1" customWidth="1"/>
    <col min="14082" max="14082" width="13.42578125" customWidth="1"/>
    <col min="14083" max="14083" width="13.42578125" bestFit="1" customWidth="1"/>
    <col min="14084" max="14084" width="13" customWidth="1"/>
    <col min="14085" max="14085" width="13.85546875" bestFit="1" customWidth="1"/>
    <col min="14086" max="14086" width="14.5703125" customWidth="1"/>
    <col min="14087" max="14087" width="13.85546875" bestFit="1" customWidth="1"/>
    <col min="14088" max="14088" width="14.42578125" customWidth="1"/>
    <col min="14089" max="14089" width="12.42578125" bestFit="1" customWidth="1"/>
    <col min="14090" max="14090" width="14.85546875" bestFit="1" customWidth="1"/>
    <col min="14091" max="14091" width="14.5703125" customWidth="1"/>
    <col min="14092" max="14093" width="14.85546875" bestFit="1" customWidth="1"/>
    <col min="14337" max="14337" width="25.85546875" bestFit="1" customWidth="1"/>
    <col min="14338" max="14338" width="13.42578125" customWidth="1"/>
    <col min="14339" max="14339" width="13.42578125" bestFit="1" customWidth="1"/>
    <col min="14340" max="14340" width="13" customWidth="1"/>
    <col min="14341" max="14341" width="13.85546875" bestFit="1" customWidth="1"/>
    <col min="14342" max="14342" width="14.5703125" customWidth="1"/>
    <col min="14343" max="14343" width="13.85546875" bestFit="1" customWidth="1"/>
    <col min="14344" max="14344" width="14.42578125" customWidth="1"/>
    <col min="14345" max="14345" width="12.42578125" bestFit="1" customWidth="1"/>
    <col min="14346" max="14346" width="14.85546875" bestFit="1" customWidth="1"/>
    <col min="14347" max="14347" width="14.5703125" customWidth="1"/>
    <col min="14348" max="14349" width="14.85546875" bestFit="1" customWidth="1"/>
    <col min="14593" max="14593" width="25.85546875" bestFit="1" customWidth="1"/>
    <col min="14594" max="14594" width="13.42578125" customWidth="1"/>
    <col min="14595" max="14595" width="13.42578125" bestFit="1" customWidth="1"/>
    <col min="14596" max="14596" width="13" customWidth="1"/>
    <col min="14597" max="14597" width="13.85546875" bestFit="1" customWidth="1"/>
    <col min="14598" max="14598" width="14.5703125" customWidth="1"/>
    <col min="14599" max="14599" width="13.85546875" bestFit="1" customWidth="1"/>
    <col min="14600" max="14600" width="14.42578125" customWidth="1"/>
    <col min="14601" max="14601" width="12.42578125" bestFit="1" customWidth="1"/>
    <col min="14602" max="14602" width="14.85546875" bestFit="1" customWidth="1"/>
    <col min="14603" max="14603" width="14.5703125" customWidth="1"/>
    <col min="14604" max="14605" width="14.85546875" bestFit="1" customWidth="1"/>
    <col min="14849" max="14849" width="25.85546875" bestFit="1" customWidth="1"/>
    <col min="14850" max="14850" width="13.42578125" customWidth="1"/>
    <col min="14851" max="14851" width="13.42578125" bestFit="1" customWidth="1"/>
    <col min="14852" max="14852" width="13" customWidth="1"/>
    <col min="14853" max="14853" width="13.85546875" bestFit="1" customWidth="1"/>
    <col min="14854" max="14854" width="14.5703125" customWidth="1"/>
    <col min="14855" max="14855" width="13.85546875" bestFit="1" customWidth="1"/>
    <col min="14856" max="14856" width="14.42578125" customWidth="1"/>
    <col min="14857" max="14857" width="12.42578125" bestFit="1" customWidth="1"/>
    <col min="14858" max="14858" width="14.85546875" bestFit="1" customWidth="1"/>
    <col min="14859" max="14859" width="14.5703125" customWidth="1"/>
    <col min="14860" max="14861" width="14.85546875" bestFit="1" customWidth="1"/>
    <col min="15105" max="15105" width="25.85546875" bestFit="1" customWidth="1"/>
    <col min="15106" max="15106" width="13.42578125" customWidth="1"/>
    <col min="15107" max="15107" width="13.42578125" bestFit="1" customWidth="1"/>
    <col min="15108" max="15108" width="13" customWidth="1"/>
    <col min="15109" max="15109" width="13.85546875" bestFit="1" customWidth="1"/>
    <col min="15110" max="15110" width="14.5703125" customWidth="1"/>
    <col min="15111" max="15111" width="13.85546875" bestFit="1" customWidth="1"/>
    <col min="15112" max="15112" width="14.42578125" customWidth="1"/>
    <col min="15113" max="15113" width="12.42578125" bestFit="1" customWidth="1"/>
    <col min="15114" max="15114" width="14.85546875" bestFit="1" customWidth="1"/>
    <col min="15115" max="15115" width="14.5703125" customWidth="1"/>
    <col min="15116" max="15117" width="14.85546875" bestFit="1" customWidth="1"/>
    <col min="15361" max="15361" width="25.85546875" bestFit="1" customWidth="1"/>
    <col min="15362" max="15362" width="13.42578125" customWidth="1"/>
    <col min="15363" max="15363" width="13.42578125" bestFit="1" customWidth="1"/>
    <col min="15364" max="15364" width="13" customWidth="1"/>
    <col min="15365" max="15365" width="13.85546875" bestFit="1" customWidth="1"/>
    <col min="15366" max="15366" width="14.5703125" customWidth="1"/>
    <col min="15367" max="15367" width="13.85546875" bestFit="1" customWidth="1"/>
    <col min="15368" max="15368" width="14.42578125" customWidth="1"/>
    <col min="15369" max="15369" width="12.42578125" bestFit="1" customWidth="1"/>
    <col min="15370" max="15370" width="14.85546875" bestFit="1" customWidth="1"/>
    <col min="15371" max="15371" width="14.5703125" customWidth="1"/>
    <col min="15372" max="15373" width="14.85546875" bestFit="1" customWidth="1"/>
    <col min="15617" max="15617" width="25.85546875" bestFit="1" customWidth="1"/>
    <col min="15618" max="15618" width="13.42578125" customWidth="1"/>
    <col min="15619" max="15619" width="13.42578125" bestFit="1" customWidth="1"/>
    <col min="15620" max="15620" width="13" customWidth="1"/>
    <col min="15621" max="15621" width="13.85546875" bestFit="1" customWidth="1"/>
    <col min="15622" max="15622" width="14.5703125" customWidth="1"/>
    <col min="15623" max="15623" width="13.85546875" bestFit="1" customWidth="1"/>
    <col min="15624" max="15624" width="14.42578125" customWidth="1"/>
    <col min="15625" max="15625" width="12.42578125" bestFit="1" customWidth="1"/>
    <col min="15626" max="15626" width="14.85546875" bestFit="1" customWidth="1"/>
    <col min="15627" max="15627" width="14.5703125" customWidth="1"/>
    <col min="15628" max="15629" width="14.85546875" bestFit="1" customWidth="1"/>
    <col min="15873" max="15873" width="25.85546875" bestFit="1" customWidth="1"/>
    <col min="15874" max="15874" width="13.42578125" customWidth="1"/>
    <col min="15875" max="15875" width="13.42578125" bestFit="1" customWidth="1"/>
    <col min="15876" max="15876" width="13" customWidth="1"/>
    <col min="15877" max="15877" width="13.85546875" bestFit="1" customWidth="1"/>
    <col min="15878" max="15878" width="14.5703125" customWidth="1"/>
    <col min="15879" max="15879" width="13.85546875" bestFit="1" customWidth="1"/>
    <col min="15880" max="15880" width="14.42578125" customWidth="1"/>
    <col min="15881" max="15881" width="12.42578125" bestFit="1" customWidth="1"/>
    <col min="15882" max="15882" width="14.85546875" bestFit="1" customWidth="1"/>
    <col min="15883" max="15883" width="14.5703125" customWidth="1"/>
    <col min="15884" max="15885" width="14.85546875" bestFit="1" customWidth="1"/>
    <col min="16129" max="16129" width="25.85546875" bestFit="1" customWidth="1"/>
    <col min="16130" max="16130" width="13.42578125" customWidth="1"/>
    <col min="16131" max="16131" width="13.42578125" bestFit="1" customWidth="1"/>
    <col min="16132" max="16132" width="13" customWidth="1"/>
    <col min="16133" max="16133" width="13.85546875" bestFit="1" customWidth="1"/>
    <col min="16134" max="16134" width="14.5703125" customWidth="1"/>
    <col min="16135" max="16135" width="13.85546875" bestFit="1" customWidth="1"/>
    <col min="16136" max="16136" width="14.42578125" customWidth="1"/>
    <col min="16137" max="16137" width="12.42578125" bestFit="1" customWidth="1"/>
    <col min="16138" max="16138" width="14.85546875" bestFit="1" customWidth="1"/>
    <col min="16139" max="16139" width="14.5703125" customWidth="1"/>
    <col min="16140" max="16141" width="14.85546875" bestFit="1" customWidth="1"/>
  </cols>
  <sheetData>
    <row r="2" spans="1:27" x14ac:dyDescent="0.25">
      <c r="F2" s="77"/>
    </row>
    <row r="6" spans="1:27" ht="15.75" thickBot="1" x14ac:dyDescent="0.3"/>
    <row r="7" spans="1:27" ht="16.5" thickBot="1" x14ac:dyDescent="0.3">
      <c r="B7" s="371" t="s">
        <v>0</v>
      </c>
      <c r="C7" s="372"/>
      <c r="J7" s="274" t="s">
        <v>93</v>
      </c>
    </row>
    <row r="8" spans="1:27" ht="15.75" x14ac:dyDescent="0.25">
      <c r="J8" s="275"/>
    </row>
    <row r="9" spans="1:27" x14ac:dyDescent="0.25">
      <c r="A9" s="362" t="s">
        <v>2</v>
      </c>
      <c r="B9" s="362"/>
      <c r="C9" s="362"/>
      <c r="D9" s="362"/>
      <c r="E9" s="362"/>
      <c r="F9" s="362"/>
      <c r="G9" s="362"/>
      <c r="H9" s="362"/>
      <c r="I9" s="362"/>
      <c r="J9" s="362"/>
      <c r="K9" s="362"/>
      <c r="L9" s="234"/>
      <c r="M9" s="234"/>
      <c r="N9" s="234"/>
      <c r="O9" s="234"/>
      <c r="P9" s="234"/>
      <c r="Q9" s="234"/>
      <c r="R9" s="234"/>
      <c r="S9" s="234"/>
      <c r="T9" s="234"/>
      <c r="U9" s="234"/>
      <c r="V9" s="234"/>
      <c r="W9" s="234"/>
      <c r="X9" s="234"/>
      <c r="Y9" s="234"/>
      <c r="Z9" s="234"/>
      <c r="AA9" s="234"/>
    </row>
    <row r="10" spans="1:27" x14ac:dyDescent="0.25">
      <c r="A10" s="362" t="s">
        <v>3</v>
      </c>
      <c r="B10" s="362"/>
      <c r="C10" s="362"/>
      <c r="D10" s="362"/>
      <c r="E10" s="362"/>
      <c r="F10" s="362"/>
      <c r="G10" s="362"/>
      <c r="H10" s="362"/>
      <c r="I10" s="362"/>
      <c r="J10" s="362"/>
      <c r="K10" s="362"/>
      <c r="L10" s="234"/>
      <c r="M10" s="234"/>
      <c r="N10" s="234"/>
      <c r="O10" s="234"/>
      <c r="P10" s="234"/>
      <c r="Q10" s="234"/>
      <c r="R10" s="234"/>
      <c r="S10" s="234"/>
      <c r="T10" s="234"/>
      <c r="U10" s="234"/>
      <c r="V10" s="234"/>
      <c r="W10" s="234"/>
      <c r="X10" s="234"/>
      <c r="Y10" s="234"/>
      <c r="Z10" s="234"/>
      <c r="AA10" s="234"/>
    </row>
    <row r="11" spans="1:27" x14ac:dyDescent="0.25">
      <c r="A11" s="396" t="s">
        <v>175</v>
      </c>
      <c r="B11" s="396"/>
      <c r="C11" s="396"/>
      <c r="D11" s="396"/>
      <c r="E11" s="396"/>
      <c r="F11" s="396"/>
      <c r="G11" s="396"/>
      <c r="H11" s="396"/>
      <c r="I11" s="396"/>
      <c r="J11" s="396"/>
      <c r="K11" s="396"/>
    </row>
    <row r="13" spans="1:27" ht="15" customHeight="1" x14ac:dyDescent="0.25">
      <c r="A13" s="391" t="s">
        <v>176</v>
      </c>
      <c r="B13" s="391"/>
      <c r="C13" s="391"/>
      <c r="D13" s="391"/>
      <c r="E13" s="391"/>
      <c r="F13" s="391"/>
      <c r="G13" s="391"/>
      <c r="H13" s="391"/>
      <c r="I13" s="391"/>
      <c r="J13" s="391"/>
      <c r="K13" s="391"/>
      <c r="L13" s="78"/>
      <c r="M13" s="79"/>
    </row>
    <row r="14" spans="1:27" ht="9" customHeight="1" x14ac:dyDescent="0.25">
      <c r="A14" s="79"/>
      <c r="B14" s="79"/>
      <c r="C14" s="79"/>
      <c r="D14" s="79"/>
      <c r="E14" s="79"/>
      <c r="F14" s="79"/>
      <c r="G14" s="79"/>
      <c r="H14" s="79"/>
      <c r="I14" s="79"/>
      <c r="J14" s="79"/>
      <c r="K14" s="79"/>
      <c r="L14" s="79"/>
      <c r="M14" s="79"/>
    </row>
    <row r="15" spans="1:27" x14ac:dyDescent="0.25">
      <c r="A15" s="387" t="s">
        <v>94</v>
      </c>
      <c r="B15" s="389" t="s">
        <v>95</v>
      </c>
      <c r="C15" s="389"/>
      <c r="D15" s="395" t="s">
        <v>96</v>
      </c>
      <c r="E15" s="395"/>
      <c r="F15" s="395" t="s">
        <v>97</v>
      </c>
      <c r="G15" s="395"/>
      <c r="H15" s="389" t="s">
        <v>98</v>
      </c>
      <c r="I15" s="389"/>
      <c r="J15" s="395" t="s">
        <v>99</v>
      </c>
      <c r="K15" s="395"/>
    </row>
    <row r="16" spans="1:27" x14ac:dyDescent="0.25">
      <c r="A16" s="388"/>
      <c r="B16" s="80" t="s">
        <v>100</v>
      </c>
      <c r="C16" s="231" t="s">
        <v>101</v>
      </c>
      <c r="D16" s="80" t="s">
        <v>100</v>
      </c>
      <c r="E16" s="231" t="s">
        <v>101</v>
      </c>
      <c r="F16" s="80" t="s">
        <v>100</v>
      </c>
      <c r="G16" s="231" t="s">
        <v>101</v>
      </c>
      <c r="H16" s="80" t="s">
        <v>100</v>
      </c>
      <c r="I16" s="231" t="s">
        <v>101</v>
      </c>
      <c r="J16" s="80" t="s">
        <v>100</v>
      </c>
      <c r="K16" s="231" t="s">
        <v>101</v>
      </c>
      <c r="L16" s="81"/>
      <c r="M16" s="81"/>
    </row>
    <row r="17" spans="1:13" x14ac:dyDescent="0.25">
      <c r="A17" s="105" t="s">
        <v>75</v>
      </c>
      <c r="B17" s="106">
        <v>2414811.33</v>
      </c>
      <c r="C17" s="106">
        <v>2367268.7000000002</v>
      </c>
      <c r="D17" s="106">
        <v>2414811.34</v>
      </c>
      <c r="E17" s="318">
        <v>2396683.9</v>
      </c>
      <c r="F17" s="106">
        <v>2414811.34</v>
      </c>
      <c r="G17" s="318">
        <v>2410583.5299999998</v>
      </c>
      <c r="H17" s="106">
        <v>2414811.34</v>
      </c>
      <c r="I17" s="106">
        <v>2417060.7799999998</v>
      </c>
      <c r="J17" s="319">
        <f t="shared" ref="J17:K19" si="0">+B17+D17+F17+H17</f>
        <v>9659245.3499999996</v>
      </c>
      <c r="K17" s="319">
        <f t="shared" si="0"/>
        <v>9591596.9099999983</v>
      </c>
      <c r="L17" s="86"/>
      <c r="M17" s="86"/>
    </row>
    <row r="18" spans="1:13" x14ac:dyDescent="0.25">
      <c r="A18" s="105" t="s">
        <v>78</v>
      </c>
      <c r="B18" s="38">
        <v>2612557.86</v>
      </c>
      <c r="C18" s="38">
        <v>0</v>
      </c>
      <c r="D18" s="38">
        <v>2689873.49</v>
      </c>
      <c r="E18" s="318">
        <v>16502.89</v>
      </c>
      <c r="F18" s="38">
        <v>2771883.25</v>
      </c>
      <c r="G18" s="318">
        <v>132643.57</v>
      </c>
      <c r="H18" s="38">
        <v>2771883.25</v>
      </c>
      <c r="I18" s="106">
        <v>748869.8</v>
      </c>
      <c r="J18" s="319">
        <f t="shared" si="0"/>
        <v>10846197.85</v>
      </c>
      <c r="K18" s="319">
        <f t="shared" si="0"/>
        <v>898016.26</v>
      </c>
      <c r="L18" s="86"/>
      <c r="M18" s="86"/>
    </row>
    <row r="19" spans="1:13" ht="15.75" hidden="1" x14ac:dyDescent="0.3">
      <c r="A19" s="105" t="s">
        <v>102</v>
      </c>
      <c r="B19" s="38"/>
      <c r="C19" s="320"/>
      <c r="D19" s="38"/>
      <c r="E19" s="8"/>
      <c r="F19" s="38"/>
      <c r="G19" s="320"/>
      <c r="H19" s="38"/>
      <c r="I19" s="106"/>
      <c r="J19" s="319">
        <f t="shared" si="0"/>
        <v>0</v>
      </c>
      <c r="K19" s="319">
        <f t="shared" si="0"/>
        <v>0</v>
      </c>
      <c r="L19" s="86"/>
      <c r="M19" s="86"/>
    </row>
    <row r="20" spans="1:13" x14ac:dyDescent="0.25">
      <c r="A20" s="105" t="s">
        <v>103</v>
      </c>
      <c r="B20" s="50">
        <f t="shared" ref="B20:K20" si="1">SUM(B17:B19)</f>
        <v>5027369.1899999995</v>
      </c>
      <c r="C20" s="50">
        <f t="shared" si="1"/>
        <v>2367268.7000000002</v>
      </c>
      <c r="D20" s="50">
        <f t="shared" si="1"/>
        <v>5104684.83</v>
      </c>
      <c r="E20" s="321">
        <f t="shared" si="1"/>
        <v>2413186.79</v>
      </c>
      <c r="F20" s="321">
        <f t="shared" si="1"/>
        <v>5186694.59</v>
      </c>
      <c r="G20" s="321">
        <f t="shared" si="1"/>
        <v>2543227.0999999996</v>
      </c>
      <c r="H20" s="50">
        <f t="shared" si="1"/>
        <v>5186694.59</v>
      </c>
      <c r="I20" s="50">
        <f t="shared" si="1"/>
        <v>3165930.58</v>
      </c>
      <c r="J20" s="322">
        <f t="shared" si="1"/>
        <v>20505443.199999999</v>
      </c>
      <c r="K20" s="322">
        <f t="shared" si="1"/>
        <v>10489613.169999998</v>
      </c>
      <c r="L20" s="90"/>
      <c r="M20" s="86"/>
    </row>
    <row r="21" spans="1:13" x14ac:dyDescent="0.25">
      <c r="A21" s="323"/>
      <c r="B21" s="276"/>
      <c r="C21" s="94"/>
      <c r="D21" s="94"/>
      <c r="E21" s="94"/>
      <c r="F21" s="94"/>
      <c r="G21" s="94"/>
      <c r="H21" s="94"/>
      <c r="I21" s="94"/>
      <c r="J21" s="324"/>
      <c r="K21" s="94"/>
      <c r="L21" s="94"/>
      <c r="M21" s="276"/>
    </row>
    <row r="22" spans="1:13" ht="15" customHeight="1" x14ac:dyDescent="0.25">
      <c r="A22" s="391" t="s">
        <v>177</v>
      </c>
      <c r="B22" s="391"/>
      <c r="C22" s="391"/>
      <c r="D22" s="391"/>
      <c r="E22" s="391"/>
      <c r="F22" s="391"/>
      <c r="G22" s="391"/>
      <c r="H22" s="391"/>
      <c r="I22" s="391"/>
      <c r="J22" s="391"/>
      <c r="K22" s="391"/>
      <c r="L22" s="95"/>
      <c r="M22" s="232"/>
    </row>
    <row r="23" spans="1:13" ht="15" customHeight="1" x14ac:dyDescent="0.25">
      <c r="A23" s="232"/>
      <c r="B23" s="232"/>
      <c r="C23" s="232"/>
      <c r="D23" s="232"/>
      <c r="E23" s="232"/>
      <c r="F23" s="232"/>
      <c r="G23" s="232"/>
      <c r="H23" s="232"/>
      <c r="I23" s="232"/>
      <c r="J23" s="232"/>
      <c r="K23" s="232"/>
      <c r="L23" s="95"/>
      <c r="M23" s="232"/>
    </row>
    <row r="24" spans="1:13" ht="15" customHeight="1" x14ac:dyDescent="0.25">
      <c r="A24" s="387" t="s">
        <v>94</v>
      </c>
      <c r="B24" s="389" t="s">
        <v>104</v>
      </c>
      <c r="C24" s="389"/>
      <c r="D24" s="395" t="s">
        <v>105</v>
      </c>
      <c r="E24" s="395"/>
      <c r="F24" s="395" t="s">
        <v>72</v>
      </c>
      <c r="G24" s="395"/>
      <c r="H24" s="389" t="s">
        <v>73</v>
      </c>
      <c r="I24" s="389"/>
      <c r="J24" s="395" t="s">
        <v>99</v>
      </c>
      <c r="K24" s="395"/>
      <c r="L24" s="390" t="s">
        <v>159</v>
      </c>
      <c r="M24" s="390"/>
    </row>
    <row r="25" spans="1:13" ht="15" customHeight="1" x14ac:dyDescent="0.25">
      <c r="A25" s="388"/>
      <c r="B25" s="80" t="s">
        <v>100</v>
      </c>
      <c r="C25" s="231" t="s">
        <v>101</v>
      </c>
      <c r="D25" s="80" t="s">
        <v>100</v>
      </c>
      <c r="E25" s="231" t="s">
        <v>101</v>
      </c>
      <c r="F25" s="80" t="s">
        <v>100</v>
      </c>
      <c r="G25" s="231" t="s">
        <v>101</v>
      </c>
      <c r="H25" s="80" t="s">
        <v>100</v>
      </c>
      <c r="I25" s="231" t="s">
        <v>101</v>
      </c>
      <c r="J25" s="80" t="s">
        <v>100</v>
      </c>
      <c r="K25" s="231" t="s">
        <v>101</v>
      </c>
      <c r="L25" s="96" t="s">
        <v>100</v>
      </c>
      <c r="M25" s="230" t="s">
        <v>101</v>
      </c>
    </row>
    <row r="26" spans="1:13" ht="15" customHeight="1" x14ac:dyDescent="0.25">
      <c r="A26" s="105" t="s">
        <v>75</v>
      </c>
      <c r="B26" s="106">
        <v>2414811.34</v>
      </c>
      <c r="C26" s="318">
        <v>2417711.13</v>
      </c>
      <c r="D26" s="106">
        <v>2414811.34</v>
      </c>
      <c r="E26" s="318">
        <v>2408593.04</v>
      </c>
      <c r="F26" s="106">
        <v>2414811.34</v>
      </c>
      <c r="G26" s="38">
        <v>2416876.5499999998</v>
      </c>
      <c r="H26" s="106">
        <v>2414811.33</v>
      </c>
      <c r="I26" s="318">
        <v>2426363.11</v>
      </c>
      <c r="J26" s="319">
        <f t="shared" ref="J26:K28" si="2">+B26+D26+F26+H26</f>
        <v>9659245.3499999996</v>
      </c>
      <c r="K26" s="319">
        <f t="shared" si="2"/>
        <v>9669543.8300000001</v>
      </c>
      <c r="L26" s="85">
        <f>+J26+J17</f>
        <v>19318490.699999999</v>
      </c>
      <c r="M26" s="85">
        <f>+K26+K17</f>
        <v>19261140.739999998</v>
      </c>
    </row>
    <row r="27" spans="1:13" ht="15" customHeight="1" x14ac:dyDescent="0.25">
      <c r="A27" s="105" t="s">
        <v>78</v>
      </c>
      <c r="B27" s="38">
        <v>2771883.25</v>
      </c>
      <c r="C27" s="38">
        <v>1295730.78</v>
      </c>
      <c r="D27" s="38">
        <v>2771883.25</v>
      </c>
      <c r="E27" s="38">
        <v>3338607.88</v>
      </c>
      <c r="F27" s="38">
        <v>2771883.25</v>
      </c>
      <c r="G27" s="38">
        <v>2433144.64</v>
      </c>
      <c r="H27" s="38">
        <v>2771883.25</v>
      </c>
      <c r="I27" s="106">
        <v>4481129.28</v>
      </c>
      <c r="J27" s="319">
        <f t="shared" si="2"/>
        <v>11087533</v>
      </c>
      <c r="K27" s="319">
        <f t="shared" si="2"/>
        <v>11548612.580000002</v>
      </c>
      <c r="L27" s="85">
        <f>+J27+J18</f>
        <v>21933730.850000001</v>
      </c>
      <c r="M27" s="85">
        <f>+K27+K18</f>
        <v>12446628.840000002</v>
      </c>
    </row>
    <row r="28" spans="1:13" ht="15" hidden="1" customHeight="1" x14ac:dyDescent="0.25">
      <c r="A28" s="105" t="s">
        <v>102</v>
      </c>
      <c r="B28" s="38"/>
      <c r="C28" s="38"/>
      <c r="D28" s="38"/>
      <c r="E28" s="38"/>
      <c r="F28" s="38"/>
      <c r="G28" s="38"/>
      <c r="H28" s="38"/>
      <c r="I28" s="106"/>
      <c r="J28" s="319">
        <f t="shared" si="2"/>
        <v>0</v>
      </c>
      <c r="K28" s="319">
        <f t="shared" si="2"/>
        <v>0</v>
      </c>
      <c r="L28" s="85"/>
      <c r="M28" s="85"/>
    </row>
    <row r="29" spans="1:13" ht="15" customHeight="1" x14ac:dyDescent="0.25">
      <c r="A29" s="105" t="s">
        <v>103</v>
      </c>
      <c r="B29" s="50">
        <f t="shared" ref="B29:K29" si="3">SUM(B26:B28)</f>
        <v>5186694.59</v>
      </c>
      <c r="C29" s="50">
        <f t="shared" si="3"/>
        <v>3713441.91</v>
      </c>
      <c r="D29" s="50">
        <f t="shared" si="3"/>
        <v>5186694.59</v>
      </c>
      <c r="E29" s="321">
        <f t="shared" si="3"/>
        <v>5747200.9199999999</v>
      </c>
      <c r="F29" s="50">
        <f t="shared" si="3"/>
        <v>5186694.59</v>
      </c>
      <c r="G29" s="321">
        <f t="shared" si="3"/>
        <v>4850021.1899999995</v>
      </c>
      <c r="H29" s="50">
        <f t="shared" si="3"/>
        <v>5186694.58</v>
      </c>
      <c r="I29" s="50">
        <f t="shared" si="3"/>
        <v>6907492.3900000006</v>
      </c>
      <c r="J29" s="322">
        <f t="shared" si="3"/>
        <v>20746778.350000001</v>
      </c>
      <c r="K29" s="322">
        <f t="shared" si="3"/>
        <v>21218156.410000004</v>
      </c>
      <c r="L29" s="89">
        <f>+J29+J20</f>
        <v>41252221.549999997</v>
      </c>
      <c r="M29" s="89">
        <f>+K29+K20</f>
        <v>31707769.580000002</v>
      </c>
    </row>
    <row r="30" spans="1:13" ht="15" customHeight="1" x14ac:dyDescent="0.25">
      <c r="A30" s="101"/>
      <c r="B30" s="102"/>
      <c r="C30" s="102"/>
      <c r="D30" s="102"/>
      <c r="E30" s="102"/>
      <c r="F30" s="102"/>
      <c r="G30" s="102"/>
      <c r="H30" s="102"/>
      <c r="I30" s="102"/>
      <c r="J30" s="103"/>
      <c r="K30" s="103"/>
      <c r="L30" s="95"/>
      <c r="M30" s="232"/>
    </row>
    <row r="31" spans="1:13" ht="15" customHeight="1" x14ac:dyDescent="0.25">
      <c r="A31" s="101"/>
      <c r="B31" s="102"/>
      <c r="C31" s="102"/>
      <c r="D31" s="102"/>
      <c r="E31" s="102"/>
      <c r="F31" s="102"/>
      <c r="G31" s="102"/>
      <c r="H31" s="102"/>
      <c r="I31" s="102"/>
      <c r="J31" s="103"/>
      <c r="K31" s="103"/>
      <c r="L31" s="95"/>
      <c r="M31" s="232"/>
    </row>
    <row r="32" spans="1:13" ht="15" customHeight="1" x14ac:dyDescent="0.25">
      <c r="A32" s="391" t="s">
        <v>178</v>
      </c>
      <c r="B32" s="391"/>
      <c r="C32" s="391"/>
      <c r="D32" s="391"/>
      <c r="E32" s="391"/>
      <c r="F32" s="391"/>
      <c r="G32" s="391"/>
      <c r="H32" s="391"/>
      <c r="I32" s="391"/>
      <c r="J32" s="391"/>
      <c r="K32" s="391"/>
      <c r="L32" s="95"/>
      <c r="M32" s="232"/>
    </row>
    <row r="33" spans="1:13" ht="15" customHeight="1" x14ac:dyDescent="0.25">
      <c r="A33" s="232"/>
      <c r="B33" s="232"/>
      <c r="C33" s="232"/>
      <c r="D33" s="232"/>
      <c r="E33" s="232"/>
      <c r="F33" s="232"/>
      <c r="G33" s="232"/>
      <c r="H33" s="232"/>
      <c r="I33" s="232"/>
      <c r="J33" s="232"/>
      <c r="K33" s="232"/>
      <c r="L33" s="95"/>
      <c r="M33" s="232"/>
    </row>
    <row r="34" spans="1:13" ht="15" customHeight="1" x14ac:dyDescent="0.25">
      <c r="A34" s="387" t="s">
        <v>94</v>
      </c>
      <c r="B34" s="389" t="s">
        <v>74</v>
      </c>
      <c r="C34" s="389"/>
      <c r="D34" s="395" t="s">
        <v>106</v>
      </c>
      <c r="E34" s="395"/>
      <c r="F34" s="395" t="s">
        <v>107</v>
      </c>
      <c r="G34" s="395"/>
      <c r="H34" s="389" t="s">
        <v>108</v>
      </c>
      <c r="I34" s="389"/>
      <c r="J34" s="395" t="s">
        <v>99</v>
      </c>
      <c r="K34" s="395"/>
      <c r="L34" s="390" t="s">
        <v>159</v>
      </c>
      <c r="M34" s="390"/>
    </row>
    <row r="35" spans="1:13" ht="15" customHeight="1" x14ac:dyDescent="0.25">
      <c r="A35" s="388"/>
      <c r="B35" s="80" t="s">
        <v>100</v>
      </c>
      <c r="C35" s="231" t="s">
        <v>101</v>
      </c>
      <c r="D35" s="80" t="s">
        <v>100</v>
      </c>
      <c r="E35" s="231" t="s">
        <v>101</v>
      </c>
      <c r="F35" s="80" t="s">
        <v>100</v>
      </c>
      <c r="G35" s="231" t="s">
        <v>101</v>
      </c>
      <c r="H35" s="80" t="s">
        <v>100</v>
      </c>
      <c r="I35" s="231" t="s">
        <v>101</v>
      </c>
      <c r="J35" s="80" t="s">
        <v>100</v>
      </c>
      <c r="K35" s="231" t="s">
        <v>101</v>
      </c>
      <c r="L35" s="96" t="s">
        <v>100</v>
      </c>
      <c r="M35" s="230" t="s">
        <v>101</v>
      </c>
    </row>
    <row r="36" spans="1:13" ht="15" customHeight="1" x14ac:dyDescent="0.25">
      <c r="A36" s="105" t="s">
        <v>75</v>
      </c>
      <c r="B36" s="318">
        <v>2414811.33</v>
      </c>
      <c r="C36" s="106">
        <v>2400886.29</v>
      </c>
      <c r="D36" s="318">
        <v>2414811.33</v>
      </c>
      <c r="E36" s="38">
        <v>2409784.7000000002</v>
      </c>
      <c r="F36" s="318">
        <v>2414811.33</v>
      </c>
      <c r="G36" s="38">
        <v>2486510.27</v>
      </c>
      <c r="H36" s="318"/>
      <c r="I36" s="38"/>
      <c r="J36" s="319">
        <f t="shared" ref="J36:K38" si="4">+B36+D36+F36+H36</f>
        <v>7244433.9900000002</v>
      </c>
      <c r="K36" s="319">
        <f t="shared" si="4"/>
        <v>7297181.2599999998</v>
      </c>
      <c r="L36" s="85">
        <f>+L26+J36</f>
        <v>26562924.689999998</v>
      </c>
      <c r="M36" s="85">
        <f>+M26+K36</f>
        <v>26558322</v>
      </c>
    </row>
    <row r="37" spans="1:13" ht="15" customHeight="1" x14ac:dyDescent="0.25">
      <c r="A37" s="105" t="s">
        <v>78</v>
      </c>
      <c r="B37" s="38">
        <v>2573947.4</v>
      </c>
      <c r="C37" s="38">
        <v>2328043.85</v>
      </c>
      <c r="D37" s="38">
        <v>2497041.9500000002</v>
      </c>
      <c r="E37" s="38">
        <v>3874897.3</v>
      </c>
      <c r="F37" s="38">
        <v>2678771.89</v>
      </c>
      <c r="G37" s="38">
        <v>2968160.43</v>
      </c>
      <c r="H37" s="38"/>
      <c r="I37" s="38"/>
      <c r="J37" s="319">
        <f t="shared" si="4"/>
        <v>7749761.2400000002</v>
      </c>
      <c r="K37" s="319">
        <f t="shared" si="4"/>
        <v>9171101.5800000001</v>
      </c>
      <c r="L37" s="85">
        <f>+L27+J37</f>
        <v>29683492.090000004</v>
      </c>
      <c r="M37" s="85">
        <f>+M27+K37</f>
        <v>21617730.420000002</v>
      </c>
    </row>
    <row r="38" spans="1:13" ht="15" customHeight="1" x14ac:dyDescent="0.25">
      <c r="A38" s="105" t="s">
        <v>109</v>
      </c>
      <c r="B38" s="38">
        <v>4000000</v>
      </c>
      <c r="C38" s="38">
        <v>0</v>
      </c>
      <c r="D38" s="38">
        <v>4660000</v>
      </c>
      <c r="E38" s="38"/>
      <c r="F38" s="38">
        <v>0</v>
      </c>
      <c r="G38" s="38">
        <v>30000</v>
      </c>
      <c r="H38" s="38"/>
      <c r="I38" s="38"/>
      <c r="J38" s="319">
        <f t="shared" si="4"/>
        <v>8660000</v>
      </c>
      <c r="K38" s="319">
        <f t="shared" si="4"/>
        <v>30000</v>
      </c>
      <c r="L38" s="85">
        <f>+J38</f>
        <v>8660000</v>
      </c>
      <c r="M38" s="85">
        <f>+M28+K38</f>
        <v>30000</v>
      </c>
    </row>
    <row r="39" spans="1:13" ht="15" customHeight="1" x14ac:dyDescent="0.25">
      <c r="A39" s="105" t="s">
        <v>103</v>
      </c>
      <c r="B39" s="50">
        <f t="shared" ref="B39:K39" si="5">SUM(B36:B38)</f>
        <v>8988758.7300000004</v>
      </c>
      <c r="C39" s="50">
        <f t="shared" si="5"/>
        <v>4728930.1400000006</v>
      </c>
      <c r="D39" s="50">
        <f t="shared" si="5"/>
        <v>9571853.2800000012</v>
      </c>
      <c r="E39" s="50">
        <f t="shared" si="5"/>
        <v>6284682</v>
      </c>
      <c r="F39" s="50">
        <f t="shared" si="5"/>
        <v>5093583.2200000007</v>
      </c>
      <c r="G39" s="50">
        <f t="shared" si="5"/>
        <v>5484670.7000000002</v>
      </c>
      <c r="H39" s="50">
        <f t="shared" si="5"/>
        <v>0</v>
      </c>
      <c r="I39" s="50">
        <f t="shared" si="5"/>
        <v>0</v>
      </c>
      <c r="J39" s="322">
        <f t="shared" si="5"/>
        <v>23654195.23</v>
      </c>
      <c r="K39" s="322">
        <f t="shared" si="5"/>
        <v>16498282.84</v>
      </c>
      <c r="L39" s="89">
        <f>+L29+J39</f>
        <v>64906416.780000001</v>
      </c>
      <c r="M39" s="89">
        <f>+M29+K39</f>
        <v>48206052.420000002</v>
      </c>
    </row>
    <row r="40" spans="1:13" ht="15" customHeight="1" x14ac:dyDescent="0.25">
      <c r="A40" s="101"/>
      <c r="B40" s="102"/>
      <c r="C40" s="102"/>
      <c r="D40" s="102"/>
      <c r="E40" s="102"/>
      <c r="F40" s="102"/>
      <c r="G40" s="102"/>
      <c r="H40" s="102"/>
      <c r="I40" s="102"/>
      <c r="J40" s="103"/>
      <c r="K40" s="103"/>
      <c r="L40" s="95"/>
      <c r="M40" s="232"/>
    </row>
    <row r="41" spans="1:13" ht="15" customHeight="1" x14ac:dyDescent="0.25">
      <c r="A41" s="101"/>
      <c r="B41" s="102"/>
      <c r="C41" s="102"/>
      <c r="D41" s="102"/>
      <c r="E41" s="102"/>
      <c r="F41" s="102"/>
      <c r="G41" s="102"/>
      <c r="H41" s="102"/>
      <c r="I41" s="102"/>
      <c r="J41" s="103"/>
      <c r="K41" s="103"/>
      <c r="L41" s="95"/>
      <c r="M41" s="232"/>
    </row>
    <row r="42" spans="1:13" ht="15" customHeight="1" x14ac:dyDescent="0.25">
      <c r="A42" s="104" t="s">
        <v>179</v>
      </c>
      <c r="B42" s="90"/>
      <c r="C42" s="86"/>
      <c r="D42" s="86"/>
      <c r="E42" s="86"/>
      <c r="F42" s="86"/>
      <c r="G42" s="86"/>
      <c r="H42" s="86"/>
      <c r="I42" s="86"/>
      <c r="J42" s="86"/>
      <c r="K42" s="86"/>
      <c r="L42" s="95"/>
      <c r="M42" s="232"/>
    </row>
    <row r="43" spans="1:13" ht="15" customHeight="1" x14ac:dyDescent="0.25">
      <c r="A43" s="387" t="s">
        <v>94</v>
      </c>
      <c r="B43" s="389" t="s">
        <v>180</v>
      </c>
      <c r="C43" s="389"/>
      <c r="D43" s="86"/>
      <c r="E43" s="86"/>
      <c r="F43" s="86"/>
      <c r="G43" s="86"/>
      <c r="H43" s="86"/>
      <c r="I43" s="86"/>
      <c r="J43" s="86"/>
      <c r="K43" s="86"/>
      <c r="L43" s="95"/>
      <c r="M43" s="232"/>
    </row>
    <row r="44" spans="1:13" ht="15" customHeight="1" x14ac:dyDescent="0.25">
      <c r="A44" s="388"/>
      <c r="B44" s="80" t="s">
        <v>100</v>
      </c>
      <c r="C44" s="231" t="s">
        <v>101</v>
      </c>
      <c r="D44" s="86"/>
      <c r="E44" s="86"/>
      <c r="F44" s="86"/>
      <c r="G44" s="86"/>
      <c r="H44" s="86"/>
      <c r="I44" s="86"/>
      <c r="J44" s="86"/>
      <c r="K44" s="86"/>
      <c r="L44" s="95"/>
      <c r="M44" s="232"/>
    </row>
    <row r="45" spans="1:13" ht="15" customHeight="1" x14ac:dyDescent="0.25">
      <c r="A45" s="105" t="s">
        <v>75</v>
      </c>
      <c r="B45" s="106">
        <f>+J17+J26+J36</f>
        <v>26562924.689999998</v>
      </c>
      <c r="C45" s="106">
        <f>+K17+K26+K36</f>
        <v>26558322</v>
      </c>
      <c r="D45" s="86"/>
      <c r="E45" s="86"/>
      <c r="F45" s="86"/>
      <c r="G45" s="86"/>
      <c r="H45" s="86"/>
      <c r="I45" s="86"/>
      <c r="J45" s="86"/>
      <c r="K45" s="86"/>
      <c r="L45" s="95"/>
      <c r="M45" s="232"/>
    </row>
    <row r="46" spans="1:13" ht="15" customHeight="1" x14ac:dyDescent="0.25">
      <c r="A46" s="105" t="s">
        <v>78</v>
      </c>
      <c r="B46" s="106">
        <f>+J18+J27+J37</f>
        <v>29683492.090000004</v>
      </c>
      <c r="C46" s="106">
        <f>+K18+K27+K37</f>
        <v>21617730.420000002</v>
      </c>
      <c r="D46" s="86"/>
      <c r="E46" s="86"/>
      <c r="F46" s="86"/>
      <c r="G46" s="86"/>
      <c r="H46" s="86"/>
      <c r="I46" s="86"/>
      <c r="J46" s="86"/>
      <c r="K46" s="86"/>
      <c r="L46" s="95"/>
      <c r="M46" s="232"/>
    </row>
    <row r="47" spans="1:13" ht="15" customHeight="1" x14ac:dyDescent="0.25">
      <c r="A47" s="105" t="s">
        <v>109</v>
      </c>
      <c r="B47" s="106">
        <f>+J38+J28+J19</f>
        <v>8660000</v>
      </c>
      <c r="C47" s="106">
        <f>K38+K28+K19</f>
        <v>30000</v>
      </c>
      <c r="D47" s="86"/>
      <c r="E47" s="86"/>
      <c r="F47" s="86"/>
      <c r="G47" s="86"/>
      <c r="H47" s="86"/>
      <c r="I47" s="86"/>
      <c r="J47" s="86"/>
      <c r="K47" s="86"/>
      <c r="L47" s="95"/>
      <c r="M47" s="232"/>
    </row>
    <row r="48" spans="1:13" ht="15" customHeight="1" x14ac:dyDescent="0.25">
      <c r="A48" s="105" t="s">
        <v>103</v>
      </c>
      <c r="B48" s="107">
        <f>SUM(B45:B47)</f>
        <v>64906416.780000001</v>
      </c>
      <c r="C48" s="50">
        <f>SUM(C45:C47)</f>
        <v>48206052.420000002</v>
      </c>
      <c r="D48" s="86"/>
      <c r="E48" s="86"/>
      <c r="F48" s="86"/>
      <c r="G48" s="86"/>
      <c r="H48" s="86"/>
      <c r="I48" s="86"/>
      <c r="J48" s="86"/>
      <c r="K48" s="86"/>
      <c r="L48" s="95"/>
      <c r="M48" s="232"/>
    </row>
    <row r="49" spans="1:13" x14ac:dyDescent="0.25">
      <c r="A49" s="108"/>
      <c r="B49" s="90"/>
      <c r="C49" s="109"/>
      <c r="D49" s="86"/>
      <c r="E49" s="86"/>
      <c r="F49" s="86"/>
      <c r="G49" s="86"/>
      <c r="H49" s="86"/>
      <c r="I49" s="86"/>
      <c r="J49" s="86"/>
      <c r="K49" s="86"/>
      <c r="L49" s="95"/>
      <c r="M49" s="232"/>
    </row>
    <row r="50" spans="1:13" x14ac:dyDescent="0.25">
      <c r="A50" s="108"/>
      <c r="B50" s="325"/>
      <c r="C50" s="110"/>
      <c r="D50" s="323"/>
      <c r="E50" s="323"/>
      <c r="F50" s="323"/>
      <c r="G50" s="323"/>
      <c r="H50" s="323"/>
      <c r="I50" s="323"/>
      <c r="J50" s="323"/>
      <c r="K50" s="323"/>
    </row>
    <row r="51" spans="1:13" x14ac:dyDescent="0.25">
      <c r="A51" s="323"/>
      <c r="B51" s="323"/>
      <c r="C51" s="323"/>
      <c r="D51" s="323"/>
      <c r="E51" s="323"/>
      <c r="F51" s="323"/>
      <c r="G51" s="323"/>
      <c r="H51" s="323"/>
      <c r="I51" s="323"/>
      <c r="J51" s="323"/>
      <c r="K51" s="323"/>
    </row>
    <row r="52" spans="1:13" x14ac:dyDescent="0.25">
      <c r="A52" s="323"/>
      <c r="B52" s="323"/>
      <c r="C52" s="323"/>
      <c r="D52" s="323"/>
      <c r="E52" s="323"/>
      <c r="F52" s="323"/>
      <c r="G52" s="323"/>
      <c r="H52" s="323"/>
      <c r="I52" s="323"/>
      <c r="J52" s="323"/>
      <c r="K52" s="323"/>
    </row>
    <row r="53" spans="1:13" x14ac:dyDescent="0.25">
      <c r="A53" s="323"/>
      <c r="B53" s="323"/>
      <c r="C53" s="323"/>
      <c r="D53" s="323"/>
      <c r="E53" s="323"/>
      <c r="F53" s="323"/>
      <c r="G53" s="323"/>
      <c r="H53" s="323"/>
      <c r="I53" s="323"/>
      <c r="J53" s="323"/>
      <c r="K53" s="323"/>
    </row>
    <row r="54" spans="1:13" x14ac:dyDescent="0.25">
      <c r="A54" s="323"/>
      <c r="B54" s="323"/>
      <c r="C54" s="323"/>
      <c r="D54" s="323"/>
      <c r="E54" s="323"/>
      <c r="F54" s="323"/>
      <c r="G54" s="323"/>
      <c r="H54" s="323"/>
      <c r="I54" s="323"/>
      <c r="J54" s="323"/>
      <c r="K54" s="323"/>
    </row>
    <row r="55" spans="1:13" x14ac:dyDescent="0.25">
      <c r="A55" s="323"/>
      <c r="B55" s="323"/>
      <c r="C55" s="323"/>
      <c r="D55" s="323"/>
      <c r="E55" s="323"/>
      <c r="F55" s="323"/>
      <c r="G55" s="323"/>
      <c r="H55" s="323"/>
      <c r="I55" s="323"/>
      <c r="J55" s="323"/>
      <c r="K55" s="323"/>
    </row>
    <row r="56" spans="1:13" x14ac:dyDescent="0.25">
      <c r="A56" s="323"/>
      <c r="B56" s="323"/>
      <c r="C56" s="323"/>
      <c r="D56" s="323"/>
      <c r="E56" s="323"/>
      <c r="F56" s="323"/>
      <c r="G56" s="323"/>
      <c r="H56" s="323"/>
      <c r="I56" s="323"/>
      <c r="J56" s="323"/>
      <c r="K56" s="323"/>
    </row>
    <row r="57" spans="1:13" x14ac:dyDescent="0.25">
      <c r="A57" s="323"/>
      <c r="B57" s="323"/>
      <c r="C57" s="323"/>
      <c r="D57" s="323"/>
      <c r="E57" s="323"/>
      <c r="F57" s="323"/>
      <c r="G57" s="323"/>
      <c r="H57" s="323"/>
      <c r="I57" s="323"/>
      <c r="J57" s="323"/>
      <c r="K57" s="323"/>
    </row>
    <row r="58" spans="1:13" x14ac:dyDescent="0.25">
      <c r="A58" s="323"/>
      <c r="B58" s="323"/>
      <c r="C58" s="323"/>
      <c r="D58" s="323"/>
      <c r="E58" s="323"/>
      <c r="F58" s="323"/>
      <c r="G58" s="323"/>
      <c r="H58" s="323"/>
      <c r="I58" s="323"/>
      <c r="J58" s="323"/>
      <c r="K58" s="323"/>
    </row>
    <row r="59" spans="1:13" x14ac:dyDescent="0.25">
      <c r="A59" s="323"/>
      <c r="B59" s="323"/>
      <c r="C59" s="323"/>
      <c r="D59" s="323"/>
      <c r="E59" s="323"/>
      <c r="F59" s="323"/>
      <c r="G59" s="323"/>
      <c r="H59" s="323"/>
      <c r="I59" s="323"/>
      <c r="J59" s="323"/>
      <c r="K59" s="323"/>
    </row>
    <row r="60" spans="1:13" x14ac:dyDescent="0.25">
      <c r="A60" s="323"/>
      <c r="B60" s="323"/>
      <c r="C60" s="323"/>
      <c r="D60" s="323"/>
      <c r="E60" s="323"/>
      <c r="F60" s="323"/>
      <c r="G60" s="323"/>
      <c r="H60" s="323"/>
      <c r="I60" s="323"/>
      <c r="J60" s="323"/>
      <c r="K60" s="323"/>
    </row>
    <row r="61" spans="1:13" x14ac:dyDescent="0.25">
      <c r="A61" s="323"/>
      <c r="B61" s="323"/>
      <c r="C61" s="323"/>
      <c r="D61" s="323"/>
      <c r="E61" s="323"/>
      <c r="F61" s="323"/>
      <c r="G61" s="323"/>
      <c r="H61" s="323"/>
      <c r="I61" s="323"/>
      <c r="J61" s="323"/>
      <c r="K61" s="323"/>
    </row>
    <row r="62" spans="1:13" x14ac:dyDescent="0.25">
      <c r="A62" s="323"/>
      <c r="B62" s="323"/>
      <c r="C62" s="323"/>
      <c r="D62" s="323"/>
      <c r="E62" s="323"/>
      <c r="F62" s="323"/>
      <c r="G62" s="323"/>
      <c r="H62" s="323"/>
      <c r="I62" s="323"/>
      <c r="J62" s="323"/>
      <c r="K62" s="323"/>
    </row>
    <row r="63" spans="1:13" x14ac:dyDescent="0.25">
      <c r="A63" s="323"/>
      <c r="B63" s="323"/>
      <c r="C63" s="323"/>
      <c r="D63" s="323"/>
      <c r="E63" s="323"/>
      <c r="F63" s="323"/>
      <c r="G63" s="323"/>
      <c r="H63" s="323"/>
      <c r="I63" s="323"/>
      <c r="J63" s="323"/>
      <c r="K63" s="323"/>
    </row>
    <row r="64" spans="1:13" x14ac:dyDescent="0.25">
      <c r="A64" s="323"/>
      <c r="B64" s="323"/>
      <c r="C64" s="323"/>
      <c r="D64" s="323"/>
      <c r="E64" s="323"/>
      <c r="F64" s="323"/>
      <c r="G64" s="323"/>
      <c r="H64" s="323"/>
      <c r="I64" s="323"/>
      <c r="J64" s="323"/>
      <c r="K64" s="323"/>
    </row>
    <row r="65" spans="1:11" x14ac:dyDescent="0.25">
      <c r="A65" s="323"/>
      <c r="B65" s="323"/>
      <c r="C65" s="323"/>
      <c r="D65" s="323"/>
      <c r="E65" s="323"/>
      <c r="F65" s="323"/>
      <c r="G65" s="323"/>
      <c r="H65" s="323"/>
      <c r="I65" s="323"/>
      <c r="J65" s="323"/>
      <c r="K65" s="323"/>
    </row>
    <row r="66" spans="1:11" x14ac:dyDescent="0.25">
      <c r="A66" s="323"/>
      <c r="B66" s="323"/>
      <c r="C66" s="323"/>
      <c r="D66" s="323"/>
      <c r="E66" s="323"/>
      <c r="F66" s="323"/>
      <c r="G66" s="323"/>
      <c r="H66" s="323"/>
      <c r="I66" s="323"/>
      <c r="J66" s="323"/>
      <c r="K66" s="323"/>
    </row>
    <row r="67" spans="1:11" x14ac:dyDescent="0.25">
      <c r="A67" s="323"/>
      <c r="B67" s="323"/>
      <c r="C67" s="323"/>
      <c r="D67" s="323"/>
      <c r="E67" s="323"/>
      <c r="F67" s="323"/>
      <c r="G67" s="323"/>
      <c r="H67" s="323"/>
      <c r="I67" s="323"/>
      <c r="J67" s="323"/>
      <c r="K67" s="323"/>
    </row>
    <row r="68" spans="1:11" x14ac:dyDescent="0.25">
      <c r="A68" s="323"/>
      <c r="B68" s="323"/>
      <c r="C68" s="323"/>
      <c r="D68" s="323"/>
      <c r="E68" s="323"/>
      <c r="F68" s="323"/>
      <c r="G68" s="323"/>
      <c r="H68" s="323"/>
      <c r="I68" s="323"/>
      <c r="J68" s="323"/>
      <c r="K68" s="323"/>
    </row>
    <row r="69" spans="1:11" x14ac:dyDescent="0.25">
      <c r="A69" s="323"/>
      <c r="B69" s="323"/>
      <c r="C69" s="323"/>
      <c r="D69" s="323"/>
      <c r="E69" s="323"/>
      <c r="F69" s="323"/>
      <c r="G69" s="323"/>
      <c r="H69" s="323"/>
      <c r="I69" s="323"/>
      <c r="J69" s="323"/>
      <c r="K69" s="323"/>
    </row>
    <row r="70" spans="1:11" x14ac:dyDescent="0.25">
      <c r="A70" s="323"/>
      <c r="B70" s="323"/>
      <c r="C70" s="323"/>
      <c r="D70" s="323"/>
      <c r="E70" s="323"/>
      <c r="F70" s="323"/>
      <c r="G70" s="323"/>
      <c r="H70" s="323"/>
      <c r="I70" s="323"/>
      <c r="J70" s="323"/>
      <c r="K70" s="323"/>
    </row>
    <row r="71" spans="1:11" x14ac:dyDescent="0.25">
      <c r="A71" s="323"/>
      <c r="B71" s="323"/>
      <c r="C71" s="323"/>
      <c r="D71" s="323"/>
      <c r="E71" s="323"/>
      <c r="F71" s="323"/>
      <c r="G71" s="323"/>
      <c r="H71" s="323"/>
      <c r="I71" s="323"/>
      <c r="J71" s="323"/>
      <c r="K71" s="323"/>
    </row>
    <row r="72" spans="1:11" x14ac:dyDescent="0.25">
      <c r="A72" s="323"/>
      <c r="B72" s="323"/>
      <c r="C72" s="323"/>
      <c r="D72" s="323"/>
      <c r="E72" s="323"/>
      <c r="F72" s="323"/>
      <c r="G72" s="323"/>
      <c r="H72" s="323"/>
      <c r="I72" s="323"/>
      <c r="J72" s="323"/>
      <c r="K72" s="323"/>
    </row>
    <row r="73" spans="1:11" x14ac:dyDescent="0.25">
      <c r="A73" s="323"/>
      <c r="B73" s="323"/>
      <c r="C73" s="323"/>
      <c r="D73" s="323"/>
      <c r="E73" s="323"/>
      <c r="F73" s="323"/>
      <c r="G73" s="323"/>
      <c r="H73" s="323"/>
      <c r="I73" s="323"/>
      <c r="J73" s="323"/>
      <c r="K73" s="323"/>
    </row>
    <row r="74" spans="1:11" x14ac:dyDescent="0.25">
      <c r="A74" s="58" t="s">
        <v>61</v>
      </c>
      <c r="B74" s="323"/>
      <c r="C74" s="326" t="s">
        <v>89</v>
      </c>
      <c r="D74" s="326"/>
      <c r="E74" s="326"/>
      <c r="F74" s="39" t="s">
        <v>85</v>
      </c>
      <c r="G74" s="323"/>
      <c r="H74" s="323" t="s">
        <v>67</v>
      </c>
      <c r="I74" s="323"/>
      <c r="J74" s="323"/>
      <c r="K74" s="323"/>
    </row>
    <row r="75" spans="1:11" x14ac:dyDescent="0.25">
      <c r="A75" s="323"/>
      <c r="B75" s="323"/>
      <c r="C75" s="354" t="s">
        <v>86</v>
      </c>
      <c r="D75" s="354"/>
      <c r="E75" s="354"/>
      <c r="F75" s="39"/>
      <c r="G75" s="39"/>
      <c r="H75" s="39" t="s">
        <v>68</v>
      </c>
      <c r="I75" s="39"/>
      <c r="J75" s="39"/>
      <c r="K75" s="39"/>
    </row>
    <row r="76" spans="1:11" x14ac:dyDescent="0.25">
      <c r="A76" s="323"/>
      <c r="B76" s="323"/>
      <c r="C76" s="354" t="s">
        <v>110</v>
      </c>
      <c r="D76" s="354"/>
      <c r="E76" s="354"/>
      <c r="F76" s="39"/>
      <c r="G76" s="39"/>
      <c r="H76" s="39" t="s">
        <v>163</v>
      </c>
      <c r="I76" s="39"/>
      <c r="J76" s="39"/>
      <c r="K76" s="39"/>
    </row>
    <row r="77" spans="1:11" x14ac:dyDescent="0.25">
      <c r="A77" s="58" t="s">
        <v>66</v>
      </c>
      <c r="B77" s="323"/>
      <c r="C77" s="39" t="s">
        <v>195</v>
      </c>
      <c r="D77" s="323"/>
      <c r="E77" s="323"/>
      <c r="F77" s="323"/>
      <c r="G77" s="327"/>
      <c r="H77" s="327"/>
      <c r="I77" s="327"/>
      <c r="J77" s="323"/>
      <c r="K77" s="323"/>
    </row>
  </sheetData>
  <mergeCells count="31">
    <mergeCell ref="B7:C7"/>
    <mergeCell ref="A9:K9"/>
    <mergeCell ref="A10:K10"/>
    <mergeCell ref="A11:K11"/>
    <mergeCell ref="A13:K13"/>
    <mergeCell ref="J15:K15"/>
    <mergeCell ref="A22:K22"/>
    <mergeCell ref="A24:A25"/>
    <mergeCell ref="B24:C24"/>
    <mergeCell ref="D24:E24"/>
    <mergeCell ref="F24:G24"/>
    <mergeCell ref="H24:I24"/>
    <mergeCell ref="J24:K24"/>
    <mergeCell ref="A15:A16"/>
    <mergeCell ref="B15:C15"/>
    <mergeCell ref="D15:E15"/>
    <mergeCell ref="F15:G15"/>
    <mergeCell ref="H15:I15"/>
    <mergeCell ref="A43:A44"/>
    <mergeCell ref="B43:C43"/>
    <mergeCell ref="C75:E75"/>
    <mergeCell ref="C76:E76"/>
    <mergeCell ref="L24:M24"/>
    <mergeCell ref="A32:K32"/>
    <mergeCell ref="A34:A35"/>
    <mergeCell ref="B34:C34"/>
    <mergeCell ref="D34:E34"/>
    <mergeCell ref="F34:G34"/>
    <mergeCell ref="H34:I34"/>
    <mergeCell ref="J34:K34"/>
    <mergeCell ref="L34:M34"/>
  </mergeCells>
  <hyperlinks>
    <hyperlink ref="A11" r:id="rId1"/>
  </hyperlinks>
  <pageMargins left="0.11811023622047245" right="0" top="0.15748031496062992" bottom="0.19685039370078741" header="0" footer="0.11811023622047245"/>
  <pageSetup scale="71" orientation="landscape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3"/>
  <sheetViews>
    <sheetView topLeftCell="A26" workbookViewId="0">
      <selection activeCell="F46" sqref="F46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2" width="14.28515625" bestFit="1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8" width="14.28515625" bestFit="1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4" width="14.28515625" bestFit="1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0" width="14.2851562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6" width="14.2851562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2" width="14.2851562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8" width="14.2851562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4" width="14.2851562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0" width="14.2851562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6" width="14.2851562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2" width="14.2851562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8" width="14.2851562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4" width="14.2851562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0" width="14.2851562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6" width="14.2851562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2" width="14.2851562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8" width="14.2851562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4" width="14.2851562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0" width="14.2851562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6" width="14.2851562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2" width="14.2851562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8" width="14.2851562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4" width="14.2851562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0" width="14.2851562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6" width="14.2851562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2" width="14.2851562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8" width="14.2851562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4" width="14.2851562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0" width="14.2851562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6" width="14.2851562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2" width="14.2851562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8" width="14.2851562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4" width="14.2851562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0" width="14.2851562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6" width="14.2851562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2" width="14.2851562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8" width="14.2851562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4" width="14.2851562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0" width="14.2851562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6" width="14.2851562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2" width="14.2851562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8" width="14.2851562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4" width="14.2851562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0" width="14.2851562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6" width="14.2851562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2" width="14.2851562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8" width="14.2851562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4" width="14.2851562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0" width="14.2851562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6" width="14.2851562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2" width="14.2851562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8" width="14.2851562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4" width="14.2851562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0" width="14.2851562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6" width="14.2851562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2" width="14.2851562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8" width="14.2851562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4" width="14.2851562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0" width="14.2851562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6" width="14.2851562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2" width="14.2851562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8" width="14.2851562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4" width="14.2851562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0" width="14.28515625" bestFit="1" customWidth="1"/>
  </cols>
  <sheetData>
    <row r="2" spans="1:27" x14ac:dyDescent="0.25">
      <c r="F2" s="77"/>
    </row>
    <row r="6" spans="1:27" ht="15.75" thickBot="1" x14ac:dyDescent="0.3"/>
    <row r="7" spans="1:27" ht="16.5" thickBot="1" x14ac:dyDescent="0.3">
      <c r="B7" s="371" t="s">
        <v>0</v>
      </c>
      <c r="C7" s="372"/>
      <c r="J7" s="274" t="s">
        <v>93</v>
      </c>
    </row>
    <row r="8" spans="1:27" ht="15.75" x14ac:dyDescent="0.25">
      <c r="J8" s="275"/>
    </row>
    <row r="9" spans="1:27" x14ac:dyDescent="0.25">
      <c r="A9" s="362" t="s">
        <v>2</v>
      </c>
      <c r="B9" s="362"/>
      <c r="C9" s="362"/>
      <c r="D9" s="362"/>
      <c r="E9" s="362"/>
      <c r="F9" s="362"/>
      <c r="G9" s="362"/>
      <c r="H9" s="362"/>
      <c r="I9" s="362"/>
      <c r="J9" s="362"/>
      <c r="K9" s="362"/>
      <c r="L9" s="234"/>
      <c r="M9" s="234"/>
      <c r="N9" s="234"/>
      <c r="O9" s="234"/>
      <c r="P9" s="234"/>
      <c r="Q9" s="234"/>
      <c r="R9" s="234"/>
      <c r="S9" s="234"/>
      <c r="T9" s="234"/>
      <c r="U9" s="234"/>
      <c r="V9" s="234"/>
      <c r="W9" s="234"/>
      <c r="X9" s="234"/>
      <c r="Y9" s="234"/>
      <c r="Z9" s="234"/>
      <c r="AA9" s="234"/>
    </row>
    <row r="10" spans="1:27" x14ac:dyDescent="0.25">
      <c r="A10" s="362" t="s">
        <v>3</v>
      </c>
      <c r="B10" s="362"/>
      <c r="C10" s="362"/>
      <c r="D10" s="362"/>
      <c r="E10" s="362"/>
      <c r="F10" s="362"/>
      <c r="G10" s="362"/>
      <c r="H10" s="362"/>
      <c r="I10" s="362"/>
      <c r="J10" s="362"/>
      <c r="K10" s="362"/>
      <c r="L10" s="234"/>
      <c r="M10" s="234"/>
      <c r="N10" s="234"/>
      <c r="O10" s="234"/>
      <c r="P10" s="234"/>
      <c r="Q10" s="234"/>
      <c r="R10" s="234"/>
      <c r="S10" s="234"/>
      <c r="T10" s="234"/>
      <c r="U10" s="234"/>
      <c r="V10" s="234"/>
      <c r="W10" s="234"/>
      <c r="X10" s="234"/>
      <c r="Y10" s="234"/>
      <c r="Z10" s="234"/>
      <c r="AA10" s="234"/>
    </row>
    <row r="11" spans="1:27" x14ac:dyDescent="0.25">
      <c r="A11" s="396" t="s">
        <v>175</v>
      </c>
      <c r="B11" s="396"/>
      <c r="C11" s="396"/>
      <c r="D11" s="396"/>
      <c r="E11" s="396"/>
      <c r="F11" s="396"/>
      <c r="G11" s="396"/>
      <c r="H11" s="396"/>
      <c r="I11" s="396"/>
      <c r="J11" s="396"/>
      <c r="K11" s="396"/>
    </row>
    <row r="13" spans="1:27" ht="15" customHeight="1" x14ac:dyDescent="0.25">
      <c r="A13" s="391" t="s">
        <v>176</v>
      </c>
      <c r="B13" s="391"/>
      <c r="C13" s="391"/>
      <c r="D13" s="391"/>
      <c r="E13" s="391"/>
      <c r="F13" s="391"/>
      <c r="G13" s="391"/>
      <c r="H13" s="391"/>
      <c r="I13" s="391"/>
      <c r="J13" s="391"/>
      <c r="K13" s="391"/>
      <c r="L13" s="78"/>
      <c r="M13" s="79"/>
    </row>
    <row r="14" spans="1:27" ht="9" customHeight="1" x14ac:dyDescent="0.25">
      <c r="A14" s="79"/>
      <c r="B14" s="79"/>
      <c r="C14" s="79"/>
      <c r="D14" s="79"/>
      <c r="E14" s="79"/>
      <c r="F14" s="79"/>
      <c r="G14" s="79"/>
      <c r="H14" s="79"/>
      <c r="I14" s="79"/>
      <c r="J14" s="79"/>
      <c r="K14" s="79"/>
      <c r="L14" s="79"/>
      <c r="M14" s="79"/>
    </row>
    <row r="15" spans="1:27" x14ac:dyDescent="0.25">
      <c r="A15" s="387" t="s">
        <v>94</v>
      </c>
      <c r="B15" s="389" t="s">
        <v>95</v>
      </c>
      <c r="C15" s="389"/>
      <c r="D15" s="395" t="s">
        <v>96</v>
      </c>
      <c r="E15" s="395"/>
      <c r="F15" s="395" t="s">
        <v>97</v>
      </c>
      <c r="G15" s="395"/>
      <c r="H15" s="389" t="s">
        <v>98</v>
      </c>
      <c r="I15" s="389"/>
      <c r="J15" s="395" t="s">
        <v>99</v>
      </c>
      <c r="K15" s="395"/>
    </row>
    <row r="16" spans="1:27" x14ac:dyDescent="0.25">
      <c r="A16" s="388"/>
      <c r="B16" s="80" t="s">
        <v>100</v>
      </c>
      <c r="C16" s="285" t="s">
        <v>101</v>
      </c>
      <c r="D16" s="80" t="s">
        <v>100</v>
      </c>
      <c r="E16" s="285" t="s">
        <v>101</v>
      </c>
      <c r="F16" s="80" t="s">
        <v>100</v>
      </c>
      <c r="G16" s="285" t="s">
        <v>101</v>
      </c>
      <c r="H16" s="80" t="s">
        <v>100</v>
      </c>
      <c r="I16" s="285" t="s">
        <v>101</v>
      </c>
      <c r="J16" s="80" t="s">
        <v>100</v>
      </c>
      <c r="K16" s="285" t="s">
        <v>101</v>
      </c>
      <c r="L16" s="81"/>
      <c r="M16" s="81"/>
    </row>
    <row r="17" spans="1:13" x14ac:dyDescent="0.25">
      <c r="A17" s="82" t="s">
        <v>75</v>
      </c>
      <c r="B17" s="83">
        <v>2414811.33</v>
      </c>
      <c r="C17" s="83">
        <v>2367268.7000000002</v>
      </c>
      <c r="D17" s="83">
        <v>2414811.34</v>
      </c>
      <c r="E17" s="84">
        <v>2396683.9</v>
      </c>
      <c r="F17" s="83">
        <v>2414811.34</v>
      </c>
      <c r="G17" s="84">
        <v>2410583.5299999998</v>
      </c>
      <c r="H17" s="83">
        <v>2414811.34</v>
      </c>
      <c r="I17" s="83">
        <v>2417060.7799999998</v>
      </c>
      <c r="J17" s="85">
        <f t="shared" ref="J17:K19" si="0">+B17+D17+F17+H17</f>
        <v>9659245.3499999996</v>
      </c>
      <c r="K17" s="85">
        <f t="shared" si="0"/>
        <v>9591596.9099999983</v>
      </c>
      <c r="L17" s="86"/>
      <c r="M17" s="86"/>
    </row>
    <row r="18" spans="1:13" x14ac:dyDescent="0.25">
      <c r="A18" s="82" t="s">
        <v>78</v>
      </c>
      <c r="B18" s="16">
        <v>2612557.86</v>
      </c>
      <c r="C18" s="16">
        <v>0</v>
      </c>
      <c r="D18" s="16">
        <v>2689873.49</v>
      </c>
      <c r="E18" s="84">
        <v>16502.89</v>
      </c>
      <c r="F18" s="16">
        <v>2771883.25</v>
      </c>
      <c r="G18" s="84">
        <v>132643.57</v>
      </c>
      <c r="H18" s="16">
        <v>2771883.25</v>
      </c>
      <c r="I18" s="83">
        <v>748869.8</v>
      </c>
      <c r="J18" s="85">
        <f t="shared" si="0"/>
        <v>10846197.85</v>
      </c>
      <c r="K18" s="85">
        <f t="shared" si="0"/>
        <v>898016.26</v>
      </c>
      <c r="L18" s="86"/>
      <c r="M18" s="86"/>
    </row>
    <row r="19" spans="1:13" ht="15.75" hidden="1" x14ac:dyDescent="0.3">
      <c r="A19" s="82" t="s">
        <v>102</v>
      </c>
      <c r="B19" s="16"/>
      <c r="C19" s="87"/>
      <c r="D19" s="16"/>
      <c r="E19" s="13"/>
      <c r="F19" s="16"/>
      <c r="G19" s="87"/>
      <c r="H19" s="16"/>
      <c r="I19" s="83"/>
      <c r="J19" s="85">
        <f t="shared" si="0"/>
        <v>0</v>
      </c>
      <c r="K19" s="85">
        <f t="shared" si="0"/>
        <v>0</v>
      </c>
      <c r="L19" s="86"/>
      <c r="M19" s="86"/>
    </row>
    <row r="20" spans="1:13" x14ac:dyDescent="0.25">
      <c r="A20" s="82" t="s">
        <v>103</v>
      </c>
      <c r="B20" s="33">
        <f t="shared" ref="B20:K20" si="1">SUM(B17:B19)</f>
        <v>5027369.1899999995</v>
      </c>
      <c r="C20" s="33">
        <f t="shared" si="1"/>
        <v>2367268.7000000002</v>
      </c>
      <c r="D20" s="33">
        <f t="shared" si="1"/>
        <v>5104684.83</v>
      </c>
      <c r="E20" s="88">
        <f t="shared" si="1"/>
        <v>2413186.79</v>
      </c>
      <c r="F20" s="88">
        <f t="shared" si="1"/>
        <v>5186694.59</v>
      </c>
      <c r="G20" s="88">
        <f t="shared" si="1"/>
        <v>2543227.0999999996</v>
      </c>
      <c r="H20" s="33">
        <f t="shared" si="1"/>
        <v>5186694.59</v>
      </c>
      <c r="I20" s="33">
        <f t="shared" si="1"/>
        <v>3165930.58</v>
      </c>
      <c r="J20" s="89">
        <f t="shared" si="1"/>
        <v>20505443.199999999</v>
      </c>
      <c r="K20" s="89">
        <f t="shared" si="1"/>
        <v>10489613.169999998</v>
      </c>
      <c r="L20" s="90"/>
      <c r="M20" s="86"/>
    </row>
    <row r="21" spans="1:13" x14ac:dyDescent="0.25">
      <c r="A21" s="27"/>
      <c r="B21" s="91"/>
      <c r="C21" s="92"/>
      <c r="D21" s="92"/>
      <c r="E21" s="92"/>
      <c r="F21" s="92"/>
      <c r="G21" s="92"/>
      <c r="H21" s="92"/>
      <c r="I21" s="92"/>
      <c r="J21" s="93"/>
      <c r="K21" s="92"/>
      <c r="L21" s="94"/>
      <c r="M21" s="276"/>
    </row>
    <row r="22" spans="1:13" ht="15" customHeight="1" x14ac:dyDescent="0.25">
      <c r="A22" s="391" t="s">
        <v>177</v>
      </c>
      <c r="B22" s="391"/>
      <c r="C22" s="391"/>
      <c r="D22" s="391"/>
      <c r="E22" s="391"/>
      <c r="F22" s="391"/>
      <c r="G22" s="391"/>
      <c r="H22" s="391"/>
      <c r="I22" s="391"/>
      <c r="J22" s="391"/>
      <c r="K22" s="391"/>
      <c r="L22" s="95"/>
      <c r="M22" s="287"/>
    </row>
    <row r="23" spans="1:13" ht="15" customHeight="1" x14ac:dyDescent="0.25">
      <c r="A23" s="100"/>
      <c r="B23" s="100"/>
      <c r="C23" s="100"/>
      <c r="D23" s="100"/>
      <c r="E23" s="100"/>
      <c r="F23" s="100"/>
      <c r="G23" s="100"/>
      <c r="H23" s="100"/>
      <c r="I23" s="100"/>
      <c r="J23" s="100"/>
      <c r="K23" s="100"/>
      <c r="L23" s="95"/>
      <c r="M23" s="287"/>
    </row>
    <row r="24" spans="1:13" ht="15" customHeight="1" x14ac:dyDescent="0.25">
      <c r="A24" s="392" t="s">
        <v>94</v>
      </c>
      <c r="B24" s="394" t="s">
        <v>104</v>
      </c>
      <c r="C24" s="394"/>
      <c r="D24" s="390" t="s">
        <v>105</v>
      </c>
      <c r="E24" s="390"/>
      <c r="F24" s="390" t="s">
        <v>72</v>
      </c>
      <c r="G24" s="390"/>
      <c r="H24" s="394" t="s">
        <v>73</v>
      </c>
      <c r="I24" s="394"/>
      <c r="J24" s="390" t="s">
        <v>99</v>
      </c>
      <c r="K24" s="390"/>
      <c r="L24" s="390" t="s">
        <v>159</v>
      </c>
      <c r="M24" s="390"/>
    </row>
    <row r="25" spans="1:13" ht="15" customHeight="1" x14ac:dyDescent="0.25">
      <c r="A25" s="393"/>
      <c r="B25" s="96" t="s">
        <v>100</v>
      </c>
      <c r="C25" s="286" t="s">
        <v>101</v>
      </c>
      <c r="D25" s="96" t="s">
        <v>100</v>
      </c>
      <c r="E25" s="286" t="s">
        <v>101</v>
      </c>
      <c r="F25" s="96" t="s">
        <v>100</v>
      </c>
      <c r="G25" s="286" t="s">
        <v>101</v>
      </c>
      <c r="H25" s="96" t="s">
        <v>100</v>
      </c>
      <c r="I25" s="286" t="s">
        <v>101</v>
      </c>
      <c r="J25" s="96" t="s">
        <v>100</v>
      </c>
      <c r="K25" s="286" t="s">
        <v>101</v>
      </c>
      <c r="L25" s="96" t="s">
        <v>100</v>
      </c>
      <c r="M25" s="286" t="s">
        <v>101</v>
      </c>
    </row>
    <row r="26" spans="1:13" ht="15" customHeight="1" x14ac:dyDescent="0.25">
      <c r="A26" s="82" t="s">
        <v>75</v>
      </c>
      <c r="B26" s="83">
        <v>2414811.34</v>
      </c>
      <c r="C26" s="84">
        <v>2417711.13</v>
      </c>
      <c r="D26" s="83">
        <v>2414811.34</v>
      </c>
      <c r="E26" s="84">
        <v>2408593.04</v>
      </c>
      <c r="F26" s="83">
        <v>2414811.34</v>
      </c>
      <c r="G26" s="16">
        <v>2416876.5499999998</v>
      </c>
      <c r="H26" s="83">
        <v>2414811.33</v>
      </c>
      <c r="I26" s="84">
        <v>2426363.11</v>
      </c>
      <c r="J26" s="85">
        <f t="shared" ref="J26:K28" si="2">+B26+D26+F26+H26</f>
        <v>9659245.3499999996</v>
      </c>
      <c r="K26" s="85">
        <f t="shared" si="2"/>
        <v>9669543.8300000001</v>
      </c>
      <c r="L26" s="85"/>
      <c r="M26" s="85"/>
    </row>
    <row r="27" spans="1:13" ht="15" customHeight="1" x14ac:dyDescent="0.25">
      <c r="A27" s="82" t="s">
        <v>78</v>
      </c>
      <c r="B27" s="16">
        <v>2771883.25</v>
      </c>
      <c r="C27" s="16">
        <v>1295730.78</v>
      </c>
      <c r="D27" s="16">
        <v>2771883.25</v>
      </c>
      <c r="E27" s="16">
        <v>3338607.88</v>
      </c>
      <c r="F27" s="16">
        <v>2771883.25</v>
      </c>
      <c r="G27" s="16">
        <v>2433144.64</v>
      </c>
      <c r="H27" s="16">
        <v>2771883.25</v>
      </c>
      <c r="I27" s="83">
        <v>4481129.28</v>
      </c>
      <c r="J27" s="85">
        <f t="shared" si="2"/>
        <v>11087533</v>
      </c>
      <c r="K27" s="85">
        <f t="shared" si="2"/>
        <v>11548612.580000002</v>
      </c>
      <c r="L27" s="85"/>
      <c r="M27" s="85"/>
    </row>
    <row r="28" spans="1:13" ht="15" hidden="1" customHeight="1" x14ac:dyDescent="0.25">
      <c r="A28" s="82" t="s">
        <v>102</v>
      </c>
      <c r="B28" s="16"/>
      <c r="C28" s="16"/>
      <c r="D28" s="16"/>
      <c r="E28" s="16"/>
      <c r="F28" s="16"/>
      <c r="G28" s="16"/>
      <c r="H28" s="16"/>
      <c r="I28" s="83"/>
      <c r="J28" s="85">
        <f t="shared" si="2"/>
        <v>0</v>
      </c>
      <c r="K28" s="85">
        <f t="shared" si="2"/>
        <v>0</v>
      </c>
      <c r="L28" s="85"/>
      <c r="M28" s="85"/>
    </row>
    <row r="29" spans="1:13" ht="15" customHeight="1" x14ac:dyDescent="0.25">
      <c r="A29" s="82" t="s">
        <v>103</v>
      </c>
      <c r="B29" s="33">
        <f t="shared" ref="B29:K29" si="3">SUM(B26:B28)</f>
        <v>5186694.59</v>
      </c>
      <c r="C29" s="33">
        <f t="shared" si="3"/>
        <v>3713441.91</v>
      </c>
      <c r="D29" s="33">
        <f t="shared" si="3"/>
        <v>5186694.59</v>
      </c>
      <c r="E29" s="88">
        <f t="shared" si="3"/>
        <v>5747200.9199999999</v>
      </c>
      <c r="F29" s="33">
        <f t="shared" si="3"/>
        <v>5186694.59</v>
      </c>
      <c r="G29" s="88">
        <f t="shared" si="3"/>
        <v>4850021.1899999995</v>
      </c>
      <c r="H29" s="33">
        <f t="shared" si="3"/>
        <v>5186694.58</v>
      </c>
      <c r="I29" s="33">
        <f t="shared" si="3"/>
        <v>6907492.3900000006</v>
      </c>
      <c r="J29" s="89">
        <f t="shared" si="3"/>
        <v>20746778.350000001</v>
      </c>
      <c r="K29" s="89">
        <f t="shared" si="3"/>
        <v>21218156.410000004</v>
      </c>
      <c r="L29" s="89"/>
      <c r="M29" s="89"/>
    </row>
    <row r="30" spans="1:13" ht="15" customHeight="1" x14ac:dyDescent="0.25">
      <c r="A30" s="97"/>
      <c r="B30" s="98"/>
      <c r="C30" s="98"/>
      <c r="D30" s="98"/>
      <c r="E30" s="98"/>
      <c r="F30" s="98"/>
      <c r="G30" s="98"/>
      <c r="H30" s="98"/>
      <c r="I30" s="98"/>
      <c r="J30" s="99"/>
      <c r="K30" s="99"/>
      <c r="L30" s="95"/>
      <c r="M30" s="287"/>
    </row>
    <row r="31" spans="1:13" ht="15" customHeight="1" x14ac:dyDescent="0.25">
      <c r="A31" s="97"/>
      <c r="B31" s="98"/>
      <c r="C31" s="98"/>
      <c r="D31" s="98"/>
      <c r="E31" s="98"/>
      <c r="F31" s="98"/>
      <c r="G31" s="98"/>
      <c r="H31" s="98"/>
      <c r="I31" s="98"/>
      <c r="J31" s="99"/>
      <c r="K31" s="99"/>
      <c r="L31" s="95"/>
      <c r="M31" s="287"/>
    </row>
    <row r="32" spans="1:13" ht="15" customHeight="1" x14ac:dyDescent="0.25">
      <c r="A32" s="391" t="s">
        <v>178</v>
      </c>
      <c r="B32" s="391"/>
      <c r="C32" s="391"/>
      <c r="D32" s="391"/>
      <c r="E32" s="391"/>
      <c r="F32" s="391"/>
      <c r="G32" s="391"/>
      <c r="H32" s="391"/>
      <c r="I32" s="391"/>
      <c r="J32" s="391"/>
      <c r="K32" s="391"/>
      <c r="L32" s="95"/>
      <c r="M32" s="287"/>
    </row>
    <row r="33" spans="1:13" ht="15" customHeight="1" x14ac:dyDescent="0.25">
      <c r="A33" s="100"/>
      <c r="B33" s="100"/>
      <c r="C33" s="100"/>
      <c r="D33" s="100"/>
      <c r="E33" s="100"/>
      <c r="F33" s="100"/>
      <c r="G33" s="100"/>
      <c r="H33" s="100"/>
      <c r="I33" s="100"/>
      <c r="J33" s="100"/>
      <c r="K33" s="100"/>
      <c r="L33" s="95"/>
      <c r="M33" s="287"/>
    </row>
    <row r="34" spans="1:13" ht="15" customHeight="1" x14ac:dyDescent="0.25">
      <c r="A34" s="392" t="s">
        <v>94</v>
      </c>
      <c r="B34" s="394" t="s">
        <v>74</v>
      </c>
      <c r="C34" s="394"/>
      <c r="D34" s="390" t="s">
        <v>106</v>
      </c>
      <c r="E34" s="390"/>
      <c r="F34" s="390" t="s">
        <v>107</v>
      </c>
      <c r="G34" s="390"/>
      <c r="H34" s="394" t="s">
        <v>108</v>
      </c>
      <c r="I34" s="394"/>
      <c r="J34" s="390" t="s">
        <v>99</v>
      </c>
      <c r="K34" s="390"/>
      <c r="L34" s="390" t="s">
        <v>159</v>
      </c>
      <c r="M34" s="390"/>
    </row>
    <row r="35" spans="1:13" ht="15" customHeight="1" x14ac:dyDescent="0.25">
      <c r="A35" s="393"/>
      <c r="B35" s="96" t="s">
        <v>100</v>
      </c>
      <c r="C35" s="286" t="s">
        <v>101</v>
      </c>
      <c r="D35" s="96" t="s">
        <v>100</v>
      </c>
      <c r="E35" s="286" t="s">
        <v>101</v>
      </c>
      <c r="F35" s="96" t="s">
        <v>100</v>
      </c>
      <c r="G35" s="286" t="s">
        <v>101</v>
      </c>
      <c r="H35" s="96" t="s">
        <v>100</v>
      </c>
      <c r="I35" s="286" t="s">
        <v>101</v>
      </c>
      <c r="J35" s="96" t="s">
        <v>100</v>
      </c>
      <c r="K35" s="286" t="s">
        <v>101</v>
      </c>
      <c r="L35" s="96" t="s">
        <v>100</v>
      </c>
      <c r="M35" s="286" t="s">
        <v>101</v>
      </c>
    </row>
    <row r="36" spans="1:13" ht="15" customHeight="1" x14ac:dyDescent="0.25">
      <c r="A36" s="82" t="s">
        <v>75</v>
      </c>
      <c r="B36" s="84">
        <v>2414811.33</v>
      </c>
      <c r="C36" s="83">
        <v>2400886.29</v>
      </c>
      <c r="D36" s="84">
        <v>2414811.33</v>
      </c>
      <c r="E36" s="16">
        <v>2409784.7000000002</v>
      </c>
      <c r="F36" s="84">
        <v>2414811.33</v>
      </c>
      <c r="G36" s="16">
        <v>2486510.27</v>
      </c>
      <c r="H36" s="84">
        <v>2414811.33</v>
      </c>
      <c r="I36" s="16">
        <v>2419414.02</v>
      </c>
      <c r="J36" s="85">
        <f t="shared" ref="J36:K38" si="4">+B36+D36+F36+H36</f>
        <v>9659245.3200000003</v>
      </c>
      <c r="K36" s="85">
        <f t="shared" si="4"/>
        <v>9716595.2799999993</v>
      </c>
      <c r="L36" s="85"/>
      <c r="M36" s="85"/>
    </row>
    <row r="37" spans="1:13" ht="15" customHeight="1" x14ac:dyDescent="0.25">
      <c r="A37" s="82" t="s">
        <v>78</v>
      </c>
      <c r="B37" s="16">
        <v>2573947.4</v>
      </c>
      <c r="C37" s="16">
        <v>2328043.85</v>
      </c>
      <c r="D37" s="16">
        <v>2497041.9500000002</v>
      </c>
      <c r="E37" s="16">
        <v>3874897.3</v>
      </c>
      <c r="F37" s="16">
        <v>2678771.89</v>
      </c>
      <c r="G37" s="16">
        <v>2968160.43</v>
      </c>
      <c r="H37" s="16">
        <v>2678771.89</v>
      </c>
      <c r="I37" s="16">
        <v>10631012.85</v>
      </c>
      <c r="J37" s="85">
        <f t="shared" si="4"/>
        <v>10428533.130000001</v>
      </c>
      <c r="K37" s="85">
        <f t="shared" si="4"/>
        <v>19802114.43</v>
      </c>
      <c r="L37" s="85"/>
      <c r="M37" s="85"/>
    </row>
    <row r="38" spans="1:13" ht="15" customHeight="1" x14ac:dyDescent="0.25">
      <c r="A38" s="82" t="s">
        <v>109</v>
      </c>
      <c r="B38" s="16">
        <v>4000000</v>
      </c>
      <c r="C38" s="16">
        <v>0</v>
      </c>
      <c r="D38" s="16">
        <v>4660000</v>
      </c>
      <c r="E38" s="16"/>
      <c r="F38" s="16">
        <v>0</v>
      </c>
      <c r="G38" s="16">
        <v>30000</v>
      </c>
      <c r="H38" s="16">
        <v>0</v>
      </c>
      <c r="I38" s="16">
        <v>8625044.0899999999</v>
      </c>
      <c r="J38" s="85">
        <f t="shared" si="4"/>
        <v>8660000</v>
      </c>
      <c r="K38" s="85">
        <f t="shared" si="4"/>
        <v>8655044.0899999999</v>
      </c>
      <c r="L38" s="85"/>
      <c r="M38" s="85"/>
    </row>
    <row r="39" spans="1:13" ht="15" customHeight="1" x14ac:dyDescent="0.25">
      <c r="A39" s="82" t="s">
        <v>103</v>
      </c>
      <c r="B39" s="33">
        <f t="shared" ref="B39:K39" si="5">SUM(B36:B38)</f>
        <v>8988758.7300000004</v>
      </c>
      <c r="C39" s="33">
        <f t="shared" si="5"/>
        <v>4728930.1400000006</v>
      </c>
      <c r="D39" s="33">
        <f t="shared" si="5"/>
        <v>9571853.2800000012</v>
      </c>
      <c r="E39" s="33">
        <f t="shared" si="5"/>
        <v>6284682</v>
      </c>
      <c r="F39" s="33">
        <f t="shared" si="5"/>
        <v>5093583.2200000007</v>
      </c>
      <c r="G39" s="33">
        <f t="shared" si="5"/>
        <v>5484670.7000000002</v>
      </c>
      <c r="H39" s="33">
        <f t="shared" si="5"/>
        <v>5093583.2200000007</v>
      </c>
      <c r="I39" s="33">
        <f t="shared" si="5"/>
        <v>21675470.960000001</v>
      </c>
      <c r="J39" s="89">
        <f t="shared" si="5"/>
        <v>28747778.450000003</v>
      </c>
      <c r="K39" s="89">
        <f t="shared" si="5"/>
        <v>38173753.799999997</v>
      </c>
      <c r="L39" s="89"/>
      <c r="M39" s="89"/>
    </row>
    <row r="40" spans="1:13" ht="15" customHeight="1" x14ac:dyDescent="0.25">
      <c r="A40" s="101"/>
      <c r="B40" s="102"/>
      <c r="C40" s="102"/>
      <c r="D40" s="102"/>
      <c r="E40" s="102"/>
      <c r="F40" s="102"/>
      <c r="G40" s="102"/>
      <c r="H40" s="102"/>
      <c r="I40" s="102"/>
      <c r="J40" s="103"/>
      <c r="K40" s="103"/>
      <c r="L40" s="95"/>
      <c r="M40" s="287"/>
    </row>
    <row r="41" spans="1:13" ht="15" customHeight="1" x14ac:dyDescent="0.25">
      <c r="A41" s="101"/>
      <c r="B41" s="102"/>
      <c r="C41" s="102"/>
      <c r="D41" s="102"/>
      <c r="E41" s="102"/>
      <c r="F41" s="102"/>
      <c r="G41" s="102"/>
      <c r="H41" s="102"/>
      <c r="I41" s="102"/>
      <c r="J41" s="103"/>
      <c r="K41" s="103"/>
      <c r="L41" s="95"/>
      <c r="M41" s="287"/>
    </row>
    <row r="42" spans="1:13" ht="15" customHeight="1" x14ac:dyDescent="0.25">
      <c r="A42" s="101"/>
      <c r="B42" s="102"/>
      <c r="C42" s="102"/>
      <c r="D42" s="102"/>
      <c r="E42" s="102"/>
      <c r="F42" s="102"/>
      <c r="G42" s="102"/>
      <c r="H42" s="102"/>
      <c r="I42" s="102"/>
      <c r="J42" s="103"/>
      <c r="K42" s="103"/>
      <c r="L42" s="95"/>
      <c r="M42" s="287"/>
    </row>
    <row r="43" spans="1:13" ht="15" customHeight="1" x14ac:dyDescent="0.25">
      <c r="A43" s="101"/>
      <c r="B43" s="102"/>
      <c r="C43" s="102"/>
      <c r="D43" s="102"/>
      <c r="E43" s="102"/>
      <c r="F43" s="102"/>
      <c r="G43" s="102"/>
      <c r="H43" s="102"/>
      <c r="I43" s="102"/>
      <c r="J43" s="103"/>
      <c r="K43" s="103"/>
      <c r="L43" s="95"/>
      <c r="M43" s="287"/>
    </row>
    <row r="44" spans="1:13" ht="15" customHeight="1" x14ac:dyDescent="0.25">
      <c r="A44" s="101"/>
      <c r="B44" s="102"/>
      <c r="C44" s="102"/>
      <c r="D44" s="102"/>
      <c r="E44" s="102"/>
      <c r="F44" s="102"/>
      <c r="G44" s="102"/>
      <c r="H44" s="102"/>
      <c r="I44" s="102"/>
      <c r="J44" s="103"/>
      <c r="K44" s="103"/>
      <c r="L44" s="95"/>
      <c r="M44" s="287"/>
    </row>
    <row r="45" spans="1:13" ht="15" customHeight="1" x14ac:dyDescent="0.25">
      <c r="A45" s="101"/>
      <c r="B45" s="102"/>
      <c r="C45" s="102"/>
      <c r="D45" s="102"/>
      <c r="E45" s="102"/>
      <c r="F45" s="102"/>
      <c r="G45" s="102"/>
      <c r="H45" s="102"/>
      <c r="I45" s="102"/>
      <c r="J45" s="103"/>
      <c r="K45" s="103"/>
      <c r="L45" s="95"/>
      <c r="M45" s="287"/>
    </row>
    <row r="46" spans="1:13" ht="15" customHeight="1" x14ac:dyDescent="0.25">
      <c r="A46" s="104" t="s">
        <v>179</v>
      </c>
      <c r="B46" s="90"/>
      <c r="C46" s="86"/>
      <c r="D46" s="86"/>
      <c r="E46" s="86"/>
      <c r="F46" s="86"/>
      <c r="G46" s="86"/>
      <c r="H46" s="86"/>
      <c r="I46" s="86"/>
      <c r="J46" s="86"/>
      <c r="K46" s="86"/>
      <c r="L46" s="95"/>
      <c r="M46" s="287"/>
    </row>
    <row r="47" spans="1:13" ht="15" customHeight="1" x14ac:dyDescent="0.25">
      <c r="A47" s="387" t="s">
        <v>94</v>
      </c>
      <c r="B47" s="389" t="s">
        <v>180</v>
      </c>
      <c r="C47" s="389"/>
      <c r="D47" s="86"/>
      <c r="E47" s="86"/>
      <c r="F47" s="86"/>
      <c r="G47" s="86"/>
      <c r="H47" s="86"/>
      <c r="I47" s="86"/>
      <c r="J47" s="86"/>
      <c r="K47" s="86"/>
      <c r="L47" s="95"/>
      <c r="M47" s="287"/>
    </row>
    <row r="48" spans="1:13" ht="15" customHeight="1" x14ac:dyDescent="0.25">
      <c r="A48" s="388"/>
      <c r="B48" s="80" t="s">
        <v>100</v>
      </c>
      <c r="C48" s="285" t="s">
        <v>101</v>
      </c>
      <c r="D48" s="86"/>
      <c r="E48" s="86"/>
      <c r="F48" s="86"/>
      <c r="G48" s="86"/>
      <c r="H48" s="86"/>
      <c r="I48" s="86"/>
      <c r="J48" s="86"/>
      <c r="K48" s="86"/>
      <c r="L48" s="95"/>
      <c r="M48" s="287"/>
    </row>
    <row r="49" spans="1:13" ht="15" customHeight="1" x14ac:dyDescent="0.25">
      <c r="A49" s="105" t="s">
        <v>75</v>
      </c>
      <c r="B49" s="106">
        <f>+J17+J26+J36</f>
        <v>28977736.02</v>
      </c>
      <c r="C49" s="106">
        <f>+K17+K26+K36</f>
        <v>28977736.019999996</v>
      </c>
      <c r="D49" s="86"/>
      <c r="E49" s="86"/>
      <c r="F49" s="86"/>
      <c r="G49" s="86"/>
      <c r="H49" s="86"/>
      <c r="I49" s="86"/>
      <c r="J49" s="86"/>
      <c r="K49" s="86"/>
      <c r="L49" s="95"/>
      <c r="M49" s="287"/>
    </row>
    <row r="50" spans="1:13" ht="15" customHeight="1" x14ac:dyDescent="0.25">
      <c r="A50" s="105" t="s">
        <v>78</v>
      </c>
      <c r="B50" s="106">
        <f>+J18+J27+J37</f>
        <v>32362263.980000004</v>
      </c>
      <c r="C50" s="106">
        <f>+K18+K27+K37</f>
        <v>32248743.270000003</v>
      </c>
      <c r="D50" s="86"/>
      <c r="E50" s="86"/>
      <c r="F50" s="86"/>
      <c r="G50" s="86"/>
      <c r="H50" s="86"/>
      <c r="I50" s="86"/>
      <c r="J50" s="86"/>
      <c r="K50" s="86"/>
      <c r="L50" s="95"/>
      <c r="M50" s="287"/>
    </row>
    <row r="51" spans="1:13" ht="15" customHeight="1" x14ac:dyDescent="0.25">
      <c r="A51" s="105" t="s">
        <v>109</v>
      </c>
      <c r="B51" s="106">
        <f>+J38+J28+J19</f>
        <v>8660000</v>
      </c>
      <c r="C51" s="106">
        <f>K38+K28+K19</f>
        <v>8655044.0899999999</v>
      </c>
      <c r="D51" s="86"/>
      <c r="E51" s="86"/>
      <c r="F51" s="86"/>
      <c r="G51" s="86"/>
      <c r="H51" s="86"/>
      <c r="I51" s="86"/>
      <c r="J51" s="86"/>
      <c r="K51" s="86"/>
      <c r="L51" s="95"/>
      <c r="M51" s="287"/>
    </row>
    <row r="52" spans="1:13" ht="15" customHeight="1" x14ac:dyDescent="0.25">
      <c r="A52" s="105" t="s">
        <v>103</v>
      </c>
      <c r="B52" s="107">
        <f>SUM(B49:B51)</f>
        <v>70000000</v>
      </c>
      <c r="C52" s="50">
        <f>SUM(C49:C51)</f>
        <v>69881523.379999995</v>
      </c>
      <c r="D52" s="86"/>
      <c r="E52" s="86"/>
      <c r="F52" s="86"/>
      <c r="G52" s="86"/>
      <c r="H52" s="86"/>
      <c r="I52" s="86"/>
      <c r="J52" s="86"/>
      <c r="K52" s="86"/>
      <c r="L52" s="95"/>
      <c r="M52" s="287"/>
    </row>
    <row r="53" spans="1:13" ht="15.75" x14ac:dyDescent="0.3">
      <c r="A53" s="418" t="s">
        <v>202</v>
      </c>
      <c r="B53" s="419"/>
      <c r="C53" s="420">
        <f>+B52-C52</f>
        <v>118476.62000000477</v>
      </c>
      <c r="D53" s="86"/>
      <c r="E53" s="86"/>
      <c r="F53" s="86"/>
      <c r="G53" s="86"/>
      <c r="H53" s="86"/>
      <c r="I53" s="86"/>
      <c r="J53" s="86"/>
      <c r="K53" s="86"/>
      <c r="L53" s="95"/>
      <c r="M53" s="287"/>
    </row>
    <row r="54" spans="1:13" ht="16.5" thickBot="1" x14ac:dyDescent="0.35">
      <c r="A54" s="418" t="s">
        <v>203</v>
      </c>
      <c r="B54" s="421">
        <f>+B52</f>
        <v>70000000</v>
      </c>
      <c r="C54" s="421">
        <f>+C53+C52</f>
        <v>70000000</v>
      </c>
    </row>
    <row r="55" spans="1:13" ht="15.75" thickTop="1" x14ac:dyDescent="0.25"/>
    <row r="70" spans="1:11" x14ac:dyDescent="0.25">
      <c r="A70" s="58" t="s">
        <v>61</v>
      </c>
      <c r="C70" s="239" t="s">
        <v>89</v>
      </c>
      <c r="D70" s="239"/>
      <c r="E70" s="239"/>
      <c r="F70" s="39" t="s">
        <v>85</v>
      </c>
      <c r="H70" t="s">
        <v>67</v>
      </c>
    </row>
    <row r="71" spans="1:11" x14ac:dyDescent="0.25">
      <c r="C71" s="354" t="s">
        <v>86</v>
      </c>
      <c r="D71" s="354"/>
      <c r="E71" s="354"/>
      <c r="F71" s="39"/>
      <c r="G71" s="39"/>
      <c r="H71" s="39" t="s">
        <v>68</v>
      </c>
      <c r="I71" s="39"/>
      <c r="J71" s="39"/>
      <c r="K71" s="39"/>
    </row>
    <row r="72" spans="1:11" x14ac:dyDescent="0.25">
      <c r="C72" s="354" t="s">
        <v>110</v>
      </c>
      <c r="D72" s="354"/>
      <c r="E72" s="354"/>
      <c r="F72" s="39"/>
      <c r="G72" s="39"/>
      <c r="H72" s="39" t="s">
        <v>163</v>
      </c>
      <c r="I72" s="39"/>
      <c r="J72" s="39"/>
      <c r="K72" s="39"/>
    </row>
    <row r="73" spans="1:11" x14ac:dyDescent="0.25">
      <c r="A73" s="58" t="s">
        <v>66</v>
      </c>
      <c r="C73" s="39" t="s">
        <v>204</v>
      </c>
      <c r="G73" s="60"/>
      <c r="H73" s="60"/>
      <c r="I73" s="60"/>
    </row>
  </sheetData>
  <mergeCells count="31">
    <mergeCell ref="A47:A48"/>
    <mergeCell ref="B47:C47"/>
    <mergeCell ref="C71:E71"/>
    <mergeCell ref="C72:E72"/>
    <mergeCell ref="L24:M24"/>
    <mergeCell ref="A32:K32"/>
    <mergeCell ref="A34:A35"/>
    <mergeCell ref="B34:C34"/>
    <mergeCell ref="D34:E34"/>
    <mergeCell ref="F34:G34"/>
    <mergeCell ref="H34:I34"/>
    <mergeCell ref="J34:K34"/>
    <mergeCell ref="L34:M34"/>
    <mergeCell ref="J15:K15"/>
    <mergeCell ref="A22:K22"/>
    <mergeCell ref="A24:A25"/>
    <mergeCell ref="B24:C24"/>
    <mergeCell ref="D24:E24"/>
    <mergeCell ref="F24:G24"/>
    <mergeCell ref="H24:I24"/>
    <mergeCell ref="J24:K24"/>
    <mergeCell ref="B7:C7"/>
    <mergeCell ref="A9:K9"/>
    <mergeCell ref="A10:K10"/>
    <mergeCell ref="A11:K11"/>
    <mergeCell ref="A13:K13"/>
    <mergeCell ref="A15:A16"/>
    <mergeCell ref="B15:C15"/>
    <mergeCell ref="D15:E15"/>
    <mergeCell ref="F15:G15"/>
    <mergeCell ref="H15:I15"/>
  </mergeCells>
  <hyperlinks>
    <hyperlink ref="A11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topLeftCell="A100" workbookViewId="0">
      <selection activeCell="A78" sqref="A78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362"/>
      <c r="C2" s="362"/>
      <c r="L2" s="205" t="s">
        <v>111</v>
      </c>
    </row>
    <row r="3" spans="1:12" ht="24" x14ac:dyDescent="0.3">
      <c r="H3" s="111"/>
      <c r="I3" s="111"/>
      <c r="J3" s="111"/>
      <c r="L3" s="206" t="s">
        <v>181</v>
      </c>
    </row>
    <row r="4" spans="1:12" x14ac:dyDescent="0.25">
      <c r="A4" s="362"/>
      <c r="B4" s="362"/>
      <c r="C4" s="362"/>
      <c r="D4" s="362"/>
      <c r="E4" s="362"/>
      <c r="F4" s="362"/>
      <c r="G4" s="362"/>
      <c r="H4" s="362"/>
      <c r="I4" s="362"/>
      <c r="J4" s="362"/>
      <c r="K4" s="362"/>
      <c r="L4" s="362"/>
    </row>
    <row r="5" spans="1:12" x14ac:dyDescent="0.25">
      <c r="A5" s="162"/>
      <c r="B5" s="162"/>
      <c r="C5" s="162"/>
      <c r="D5" s="162"/>
      <c r="E5" s="162"/>
      <c r="F5" s="162"/>
      <c r="G5" s="162"/>
      <c r="H5" s="162"/>
      <c r="I5" s="162"/>
      <c r="J5" s="162"/>
      <c r="K5" s="162"/>
      <c r="L5" s="162"/>
    </row>
    <row r="6" spans="1:12" x14ac:dyDescent="0.25">
      <c r="A6" s="373" t="s">
        <v>2</v>
      </c>
      <c r="B6" s="373"/>
      <c r="C6" s="373"/>
      <c r="D6" s="373"/>
      <c r="E6" s="373"/>
      <c r="F6" s="373"/>
      <c r="G6" s="373"/>
      <c r="H6" s="373"/>
      <c r="I6" s="373"/>
      <c r="J6" s="373"/>
      <c r="K6" s="373"/>
      <c r="L6" s="373"/>
    </row>
    <row r="7" spans="1:12" x14ac:dyDescent="0.25">
      <c r="A7" s="362" t="s">
        <v>3</v>
      </c>
      <c r="B7" s="362"/>
      <c r="C7" s="362"/>
      <c r="D7" s="362"/>
      <c r="E7" s="362"/>
      <c r="F7" s="362"/>
      <c r="G7" s="362"/>
      <c r="H7" s="362"/>
      <c r="I7" s="362"/>
      <c r="J7" s="362"/>
      <c r="K7" s="362"/>
      <c r="L7" s="362"/>
    </row>
    <row r="8" spans="1:12" x14ac:dyDescent="0.25">
      <c r="A8" s="374" t="s">
        <v>4</v>
      </c>
      <c r="B8" s="362"/>
      <c r="C8" s="362"/>
      <c r="D8" s="362"/>
      <c r="E8" s="362"/>
      <c r="F8" s="362"/>
      <c r="G8" s="362"/>
      <c r="H8" s="362"/>
      <c r="I8" s="362"/>
      <c r="J8" s="362"/>
      <c r="K8" s="362"/>
      <c r="L8" s="362"/>
    </row>
    <row r="10" spans="1:12" ht="15.75" customHeight="1" thickBot="1" x14ac:dyDescent="0.3">
      <c r="B10" s="403" t="s">
        <v>182</v>
      </c>
      <c r="C10" s="403"/>
      <c r="D10" s="403"/>
      <c r="E10" s="403"/>
      <c r="F10" s="403"/>
      <c r="G10" s="403"/>
      <c r="H10" s="403"/>
      <c r="I10" s="403"/>
      <c r="J10" s="403"/>
      <c r="K10" s="403"/>
      <c r="L10" s="403"/>
    </row>
    <row r="11" spans="1:12" x14ac:dyDescent="0.25">
      <c r="A11" s="404" t="s">
        <v>5</v>
      </c>
      <c r="B11" s="401" t="s">
        <v>112</v>
      </c>
      <c r="C11" s="406" t="s">
        <v>95</v>
      </c>
      <c r="D11" s="406"/>
      <c r="E11" s="397" t="s">
        <v>96</v>
      </c>
      <c r="F11" s="397"/>
      <c r="G11" s="397" t="s">
        <v>97</v>
      </c>
      <c r="H11" s="397"/>
      <c r="I11" s="397" t="s">
        <v>98</v>
      </c>
      <c r="J11" s="397"/>
      <c r="K11" s="397" t="s">
        <v>135</v>
      </c>
      <c r="L11" s="398"/>
    </row>
    <row r="12" spans="1:12" ht="15.75" thickBot="1" x14ac:dyDescent="0.3">
      <c r="A12" s="405"/>
      <c r="B12" s="402"/>
      <c r="C12" s="112" t="s">
        <v>113</v>
      </c>
      <c r="D12" s="112" t="s">
        <v>101</v>
      </c>
      <c r="E12" s="112" t="s">
        <v>113</v>
      </c>
      <c r="F12" s="112" t="s">
        <v>101</v>
      </c>
      <c r="G12" s="112" t="s">
        <v>113</v>
      </c>
      <c r="H12" s="112" t="s">
        <v>101</v>
      </c>
      <c r="I12" s="112" t="s">
        <v>113</v>
      </c>
      <c r="J12" s="112" t="s">
        <v>101</v>
      </c>
      <c r="K12" s="112" t="s">
        <v>113</v>
      </c>
      <c r="L12" s="113" t="s">
        <v>101</v>
      </c>
    </row>
    <row r="13" spans="1:12" x14ac:dyDescent="0.25">
      <c r="A13" s="114">
        <v>1</v>
      </c>
      <c r="B13" s="115" t="s">
        <v>114</v>
      </c>
      <c r="C13" s="116">
        <v>6</v>
      </c>
      <c r="D13" s="116">
        <v>9</v>
      </c>
      <c r="E13" s="116">
        <v>14</v>
      </c>
      <c r="F13" s="116">
        <v>8</v>
      </c>
      <c r="G13" s="116">
        <v>14</v>
      </c>
      <c r="H13" s="116">
        <v>12</v>
      </c>
      <c r="I13" s="116">
        <v>12</v>
      </c>
      <c r="J13" s="116">
        <v>10</v>
      </c>
      <c r="K13" s="116">
        <f>+C13+E13+G13+I13</f>
        <v>46</v>
      </c>
      <c r="L13" s="117">
        <f>+D13+F13+H13+J13</f>
        <v>39</v>
      </c>
    </row>
    <row r="14" spans="1:12" x14ac:dyDescent="0.25">
      <c r="A14" s="118">
        <v>2</v>
      </c>
      <c r="B14" s="119" t="s">
        <v>115</v>
      </c>
      <c r="C14" s="116">
        <v>6</v>
      </c>
      <c r="D14" s="116">
        <v>8</v>
      </c>
      <c r="E14" s="116">
        <v>14</v>
      </c>
      <c r="F14" s="116">
        <v>6</v>
      </c>
      <c r="G14" s="116">
        <v>14</v>
      </c>
      <c r="H14" s="116">
        <v>22</v>
      </c>
      <c r="I14" s="116">
        <v>12</v>
      </c>
      <c r="J14" s="116">
        <v>15</v>
      </c>
      <c r="K14" s="116">
        <f t="shared" ref="K14:L27" si="0">+C14+E14+G14+I14</f>
        <v>46</v>
      </c>
      <c r="L14" s="117">
        <f t="shared" si="0"/>
        <v>51</v>
      </c>
    </row>
    <row r="15" spans="1:12" x14ac:dyDescent="0.25">
      <c r="A15" s="118">
        <v>3</v>
      </c>
      <c r="B15" s="119" t="s">
        <v>116</v>
      </c>
      <c r="C15" s="116">
        <v>26</v>
      </c>
      <c r="D15" s="116">
        <v>84</v>
      </c>
      <c r="E15" s="116">
        <v>55</v>
      </c>
      <c r="F15" s="116">
        <v>82</v>
      </c>
      <c r="G15" s="116">
        <v>55</v>
      </c>
      <c r="H15" s="116">
        <v>93</v>
      </c>
      <c r="I15" s="116">
        <v>55</v>
      </c>
      <c r="J15" s="116">
        <v>72</v>
      </c>
      <c r="K15" s="116">
        <f t="shared" si="0"/>
        <v>191</v>
      </c>
      <c r="L15" s="117">
        <f t="shared" si="0"/>
        <v>331</v>
      </c>
    </row>
    <row r="16" spans="1:12" x14ac:dyDescent="0.25">
      <c r="A16" s="118">
        <v>4</v>
      </c>
      <c r="B16" s="119" t="s">
        <v>117</v>
      </c>
      <c r="C16" s="116">
        <v>5</v>
      </c>
      <c r="D16" s="116">
        <v>9</v>
      </c>
      <c r="E16" s="116">
        <v>11</v>
      </c>
      <c r="F16" s="116">
        <v>13</v>
      </c>
      <c r="G16" s="116">
        <v>11</v>
      </c>
      <c r="H16" s="116">
        <v>13</v>
      </c>
      <c r="I16" s="116">
        <v>11</v>
      </c>
      <c r="J16" s="116">
        <v>12</v>
      </c>
      <c r="K16" s="116">
        <f t="shared" si="0"/>
        <v>38</v>
      </c>
      <c r="L16" s="117">
        <f t="shared" si="0"/>
        <v>47</v>
      </c>
    </row>
    <row r="17" spans="1:14" x14ac:dyDescent="0.25">
      <c r="A17" s="118">
        <v>5</v>
      </c>
      <c r="B17" s="119" t="s">
        <v>118</v>
      </c>
      <c r="C17" s="116">
        <v>158</v>
      </c>
      <c r="D17" s="116">
        <v>411</v>
      </c>
      <c r="E17" s="116">
        <v>348</v>
      </c>
      <c r="F17" s="116">
        <v>324</v>
      </c>
      <c r="G17" s="116">
        <v>348</v>
      </c>
      <c r="H17" s="116">
        <v>331</v>
      </c>
      <c r="I17" s="116">
        <v>347</v>
      </c>
      <c r="J17" s="116">
        <v>285</v>
      </c>
      <c r="K17" s="116">
        <f t="shared" si="0"/>
        <v>1201</v>
      </c>
      <c r="L17" s="117">
        <f t="shared" si="0"/>
        <v>1351</v>
      </c>
    </row>
    <row r="18" spans="1:14" x14ac:dyDescent="0.25">
      <c r="A18" s="118">
        <v>6</v>
      </c>
      <c r="B18" s="119" t="s">
        <v>119</v>
      </c>
      <c r="C18" s="116">
        <v>85</v>
      </c>
      <c r="D18" s="116">
        <v>130</v>
      </c>
      <c r="E18" s="116">
        <v>183</v>
      </c>
      <c r="F18" s="116">
        <v>194</v>
      </c>
      <c r="G18" s="116">
        <v>183</v>
      </c>
      <c r="H18" s="116">
        <v>330</v>
      </c>
      <c r="I18" s="116">
        <v>183</v>
      </c>
      <c r="J18" s="116">
        <v>157</v>
      </c>
      <c r="K18" s="116">
        <f t="shared" si="0"/>
        <v>634</v>
      </c>
      <c r="L18" s="117">
        <f t="shared" si="0"/>
        <v>811</v>
      </c>
    </row>
    <row r="19" spans="1:14" x14ac:dyDescent="0.25">
      <c r="A19" s="118">
        <v>7</v>
      </c>
      <c r="B19" s="119" t="s">
        <v>120</v>
      </c>
      <c r="C19" s="116">
        <v>65</v>
      </c>
      <c r="D19" s="116">
        <v>148</v>
      </c>
      <c r="E19" s="116">
        <v>141</v>
      </c>
      <c r="F19" s="116">
        <v>123</v>
      </c>
      <c r="G19" s="116">
        <v>141</v>
      </c>
      <c r="H19" s="116">
        <v>172</v>
      </c>
      <c r="I19" s="116">
        <v>141</v>
      </c>
      <c r="J19" s="116">
        <v>103</v>
      </c>
      <c r="K19" s="116">
        <f t="shared" si="0"/>
        <v>488</v>
      </c>
      <c r="L19" s="117">
        <f t="shared" si="0"/>
        <v>546</v>
      </c>
    </row>
    <row r="20" spans="1:14" x14ac:dyDescent="0.25">
      <c r="A20" s="118">
        <v>8</v>
      </c>
      <c r="B20" s="119" t="s">
        <v>121</v>
      </c>
      <c r="C20" s="116">
        <v>62</v>
      </c>
      <c r="D20" s="116">
        <v>132</v>
      </c>
      <c r="E20" s="116">
        <v>138</v>
      </c>
      <c r="F20" s="116">
        <v>145</v>
      </c>
      <c r="G20" s="116">
        <v>138</v>
      </c>
      <c r="H20" s="116">
        <v>211</v>
      </c>
      <c r="I20" s="116">
        <v>134</v>
      </c>
      <c r="J20" s="116">
        <v>113</v>
      </c>
      <c r="K20" s="116">
        <f t="shared" si="0"/>
        <v>472</v>
      </c>
      <c r="L20" s="117">
        <f t="shared" si="0"/>
        <v>601</v>
      </c>
    </row>
    <row r="21" spans="1:14" x14ac:dyDescent="0.25">
      <c r="A21" s="118">
        <v>9</v>
      </c>
      <c r="B21" s="119" t="s">
        <v>122</v>
      </c>
      <c r="C21" s="116">
        <v>408</v>
      </c>
      <c r="D21" s="116">
        <v>935</v>
      </c>
      <c r="E21" s="116">
        <v>898</v>
      </c>
      <c r="F21" s="116">
        <v>1024</v>
      </c>
      <c r="G21" s="116">
        <v>898</v>
      </c>
      <c r="H21" s="116">
        <v>1155</v>
      </c>
      <c r="I21" s="116">
        <v>898</v>
      </c>
      <c r="J21" s="116">
        <v>829</v>
      </c>
      <c r="K21" s="116">
        <f t="shared" si="0"/>
        <v>3102</v>
      </c>
      <c r="L21" s="117">
        <f t="shared" si="0"/>
        <v>3943</v>
      </c>
    </row>
    <row r="22" spans="1:14" x14ac:dyDescent="0.25">
      <c r="A22" s="118">
        <v>10</v>
      </c>
      <c r="B22" s="119" t="s">
        <v>123</v>
      </c>
      <c r="C22" s="116">
        <v>208</v>
      </c>
      <c r="D22" s="116">
        <v>398</v>
      </c>
      <c r="E22" s="116">
        <v>459</v>
      </c>
      <c r="F22" s="116">
        <v>481</v>
      </c>
      <c r="G22" s="116">
        <v>459</v>
      </c>
      <c r="H22" s="116">
        <v>596</v>
      </c>
      <c r="I22" s="116">
        <v>453</v>
      </c>
      <c r="J22" s="116">
        <v>377</v>
      </c>
      <c r="K22" s="116">
        <f t="shared" si="0"/>
        <v>1579</v>
      </c>
      <c r="L22" s="117">
        <f t="shared" si="0"/>
        <v>1852</v>
      </c>
    </row>
    <row r="23" spans="1:14" x14ac:dyDescent="0.25">
      <c r="A23" s="118">
        <v>11</v>
      </c>
      <c r="B23" s="119" t="s">
        <v>124</v>
      </c>
      <c r="C23" s="116">
        <v>20</v>
      </c>
      <c r="D23" s="116">
        <v>57</v>
      </c>
      <c r="E23" s="116">
        <v>44</v>
      </c>
      <c r="F23" s="116">
        <v>57</v>
      </c>
      <c r="G23" s="116">
        <v>44</v>
      </c>
      <c r="H23" s="116">
        <v>62</v>
      </c>
      <c r="I23" s="116">
        <v>44</v>
      </c>
      <c r="J23" s="116">
        <v>33</v>
      </c>
      <c r="K23" s="116">
        <f t="shared" si="0"/>
        <v>152</v>
      </c>
      <c r="L23" s="117">
        <f t="shared" si="0"/>
        <v>209</v>
      </c>
    </row>
    <row r="24" spans="1:14" ht="24" x14ac:dyDescent="0.25">
      <c r="A24" s="118">
        <v>12</v>
      </c>
      <c r="B24" s="119" t="s">
        <v>125</v>
      </c>
      <c r="C24" s="116">
        <v>10</v>
      </c>
      <c r="D24" s="116">
        <v>18</v>
      </c>
      <c r="E24" s="116">
        <v>23</v>
      </c>
      <c r="F24" s="116">
        <v>21</v>
      </c>
      <c r="G24" s="116">
        <v>23</v>
      </c>
      <c r="H24" s="116">
        <v>17</v>
      </c>
      <c r="I24" s="116">
        <v>23</v>
      </c>
      <c r="J24" s="116">
        <v>15</v>
      </c>
      <c r="K24" s="116">
        <f t="shared" si="0"/>
        <v>79</v>
      </c>
      <c r="L24" s="117">
        <f t="shared" si="0"/>
        <v>71</v>
      </c>
    </row>
    <row r="25" spans="1:14" x14ac:dyDescent="0.25">
      <c r="A25" s="118">
        <v>13</v>
      </c>
      <c r="B25" s="120" t="s">
        <v>126</v>
      </c>
      <c r="C25" s="116">
        <v>17</v>
      </c>
      <c r="D25" s="116">
        <v>46</v>
      </c>
      <c r="E25" s="116">
        <v>38</v>
      </c>
      <c r="F25" s="116">
        <v>62</v>
      </c>
      <c r="G25" s="116">
        <v>38</v>
      </c>
      <c r="H25" s="116">
        <v>56</v>
      </c>
      <c r="I25" s="116">
        <v>34</v>
      </c>
      <c r="J25" s="116">
        <v>41</v>
      </c>
      <c r="K25" s="116">
        <f t="shared" si="0"/>
        <v>127</v>
      </c>
      <c r="L25" s="117">
        <f t="shared" si="0"/>
        <v>205</v>
      </c>
    </row>
    <row r="26" spans="1:14" x14ac:dyDescent="0.25">
      <c r="A26" s="118">
        <v>14</v>
      </c>
      <c r="B26" s="120" t="s">
        <v>127</v>
      </c>
      <c r="C26" s="116">
        <v>1</v>
      </c>
      <c r="D26" s="116">
        <v>0</v>
      </c>
      <c r="E26" s="116">
        <v>2</v>
      </c>
      <c r="F26" s="116">
        <v>1</v>
      </c>
      <c r="G26" s="116">
        <v>2</v>
      </c>
      <c r="H26" s="116">
        <v>2</v>
      </c>
      <c r="I26" s="116">
        <v>2</v>
      </c>
      <c r="J26" s="116">
        <v>12</v>
      </c>
      <c r="K26" s="116">
        <f t="shared" si="0"/>
        <v>7</v>
      </c>
      <c r="L26" s="117">
        <f t="shared" si="0"/>
        <v>15</v>
      </c>
    </row>
    <row r="27" spans="1:14" ht="15.75" thickBot="1" x14ac:dyDescent="0.3">
      <c r="A27" s="118">
        <v>15</v>
      </c>
      <c r="B27" s="120" t="s">
        <v>128</v>
      </c>
      <c r="C27" s="116">
        <v>14</v>
      </c>
      <c r="D27" s="116">
        <v>17</v>
      </c>
      <c r="E27" s="116">
        <v>35</v>
      </c>
      <c r="F27" s="116">
        <v>24</v>
      </c>
      <c r="G27" s="116">
        <v>35</v>
      </c>
      <c r="H27" s="116">
        <v>21</v>
      </c>
      <c r="I27" s="116">
        <v>32</v>
      </c>
      <c r="J27" s="116">
        <v>21</v>
      </c>
      <c r="K27" s="116">
        <f t="shared" si="0"/>
        <v>116</v>
      </c>
      <c r="L27" s="117">
        <f t="shared" si="0"/>
        <v>83</v>
      </c>
    </row>
    <row r="28" spans="1:14" ht="15.75" thickBot="1" x14ac:dyDescent="0.3">
      <c r="A28" s="399" t="s">
        <v>129</v>
      </c>
      <c r="B28" s="400"/>
      <c r="C28" s="121">
        <f t="shared" ref="C28:H28" si="1">SUM(C13:C27)</f>
        <v>1091</v>
      </c>
      <c r="D28" s="121">
        <f t="shared" si="1"/>
        <v>2402</v>
      </c>
      <c r="E28" s="121">
        <f>SUM(E13:E27)</f>
        <v>2403</v>
      </c>
      <c r="F28" s="121">
        <f t="shared" si="1"/>
        <v>2565</v>
      </c>
      <c r="G28" s="121">
        <f>SUM(G13:G27)</f>
        <v>2403</v>
      </c>
      <c r="H28" s="121">
        <f t="shared" si="1"/>
        <v>3093</v>
      </c>
      <c r="I28" s="121">
        <f>SUM(I13:I27)</f>
        <v>2381</v>
      </c>
      <c r="J28" s="121">
        <f>SUM(J13:J27)</f>
        <v>2095</v>
      </c>
      <c r="K28" s="121">
        <f>SUM(K13:K27)</f>
        <v>8278</v>
      </c>
      <c r="L28" s="122">
        <f>SUM(L13:L27)</f>
        <v>10155</v>
      </c>
    </row>
    <row r="29" spans="1:14" x14ac:dyDescent="0.25">
      <c r="A29" s="39"/>
      <c r="B29" s="104"/>
      <c r="C29" s="90"/>
      <c r="D29" s="86"/>
      <c r="E29" s="86"/>
      <c r="F29" s="86"/>
      <c r="G29" s="86"/>
      <c r="H29" s="86"/>
      <c r="I29" s="86"/>
      <c r="J29" s="86"/>
      <c r="K29" s="86"/>
      <c r="L29" s="86"/>
    </row>
    <row r="30" spans="1:14" ht="15.75" customHeight="1" thickBot="1" x14ac:dyDescent="0.3">
      <c r="B30" s="403" t="s">
        <v>130</v>
      </c>
      <c r="C30" s="403"/>
      <c r="D30" s="403"/>
      <c r="E30" s="403"/>
      <c r="F30" s="403"/>
      <c r="G30" s="403"/>
      <c r="H30" s="403"/>
      <c r="I30" s="403"/>
      <c r="J30" s="403"/>
      <c r="K30" s="403"/>
      <c r="L30" s="403"/>
    </row>
    <row r="31" spans="1:14" x14ac:dyDescent="0.25">
      <c r="A31" s="404" t="s">
        <v>5</v>
      </c>
      <c r="B31" s="401" t="s">
        <v>112</v>
      </c>
      <c r="C31" s="406" t="s">
        <v>104</v>
      </c>
      <c r="D31" s="406"/>
      <c r="E31" s="397" t="s">
        <v>105</v>
      </c>
      <c r="F31" s="397"/>
      <c r="G31" s="397" t="s">
        <v>72</v>
      </c>
      <c r="H31" s="397"/>
      <c r="I31" s="397" t="s">
        <v>73</v>
      </c>
      <c r="J31" s="397"/>
      <c r="K31" s="397" t="s">
        <v>99</v>
      </c>
      <c r="L31" s="398"/>
      <c r="M31" s="397" t="s">
        <v>159</v>
      </c>
      <c r="N31" s="398"/>
    </row>
    <row r="32" spans="1:14" ht="15.75" thickBot="1" x14ac:dyDescent="0.3">
      <c r="A32" s="405"/>
      <c r="B32" s="402"/>
      <c r="C32" s="112" t="s">
        <v>113</v>
      </c>
      <c r="D32" s="112" t="s">
        <v>101</v>
      </c>
      <c r="E32" s="112" t="s">
        <v>113</v>
      </c>
      <c r="F32" s="112" t="s">
        <v>101</v>
      </c>
      <c r="G32" s="112" t="s">
        <v>113</v>
      </c>
      <c r="H32" s="112" t="s">
        <v>101</v>
      </c>
      <c r="I32" s="112" t="s">
        <v>113</v>
      </c>
      <c r="J32" s="112" t="s">
        <v>101</v>
      </c>
      <c r="K32" s="112" t="s">
        <v>113</v>
      </c>
      <c r="L32" s="113" t="s">
        <v>101</v>
      </c>
      <c r="M32" s="112" t="s">
        <v>113</v>
      </c>
      <c r="N32" s="113" t="s">
        <v>101</v>
      </c>
    </row>
    <row r="33" spans="1:14" x14ac:dyDescent="0.25">
      <c r="A33" s="114">
        <v>1</v>
      </c>
      <c r="B33" s="115" t="s">
        <v>114</v>
      </c>
      <c r="C33" s="116">
        <v>14</v>
      </c>
      <c r="D33" s="116">
        <v>13</v>
      </c>
      <c r="E33" s="116">
        <v>14</v>
      </c>
      <c r="F33" s="116">
        <v>19</v>
      </c>
      <c r="G33" s="116">
        <v>14</v>
      </c>
      <c r="H33" s="116">
        <v>14</v>
      </c>
      <c r="I33" s="116">
        <v>15</v>
      </c>
      <c r="J33" s="116">
        <v>14</v>
      </c>
      <c r="K33" s="116">
        <f>+C33+E33+G33+I33</f>
        <v>57</v>
      </c>
      <c r="L33" s="117">
        <f>+D33+F33+H33+J33</f>
        <v>60</v>
      </c>
      <c r="M33" s="116">
        <f>+K33+K13</f>
        <v>103</v>
      </c>
      <c r="N33" s="117">
        <f>+L33+L13</f>
        <v>99</v>
      </c>
    </row>
    <row r="34" spans="1:14" x14ac:dyDescent="0.25">
      <c r="A34" s="118">
        <v>2</v>
      </c>
      <c r="B34" s="119" t="s">
        <v>115</v>
      </c>
      <c r="C34" s="116">
        <v>14</v>
      </c>
      <c r="D34" s="116">
        <v>20</v>
      </c>
      <c r="E34" s="116">
        <v>14</v>
      </c>
      <c r="F34" s="116">
        <v>9</v>
      </c>
      <c r="G34" s="116">
        <v>14</v>
      </c>
      <c r="H34" s="116">
        <v>8</v>
      </c>
      <c r="I34" s="116">
        <v>14</v>
      </c>
      <c r="J34" s="116">
        <v>14</v>
      </c>
      <c r="K34" s="116">
        <f t="shared" ref="K34:L47" si="2">+C34+E34+G34+I34</f>
        <v>56</v>
      </c>
      <c r="L34" s="117">
        <f t="shared" si="2"/>
        <v>51</v>
      </c>
      <c r="M34" s="116">
        <f>+K34+K14</f>
        <v>102</v>
      </c>
      <c r="N34" s="117">
        <f>+L34+L14</f>
        <v>102</v>
      </c>
    </row>
    <row r="35" spans="1:14" x14ac:dyDescent="0.25">
      <c r="A35" s="118">
        <v>3</v>
      </c>
      <c r="B35" s="119" t="s">
        <v>116</v>
      </c>
      <c r="C35" s="116">
        <v>56</v>
      </c>
      <c r="D35" s="116">
        <v>93</v>
      </c>
      <c r="E35" s="116">
        <v>56</v>
      </c>
      <c r="F35" s="116">
        <v>84</v>
      </c>
      <c r="G35" s="116">
        <v>56</v>
      </c>
      <c r="H35" s="116">
        <v>79</v>
      </c>
      <c r="I35" s="116">
        <v>128</v>
      </c>
      <c r="J35" s="116">
        <v>95</v>
      </c>
      <c r="K35" s="116">
        <f t="shared" si="2"/>
        <v>296</v>
      </c>
      <c r="L35" s="117">
        <f t="shared" si="2"/>
        <v>351</v>
      </c>
      <c r="M35" s="116">
        <f t="shared" ref="M35:N47" si="3">+K35+K15</f>
        <v>487</v>
      </c>
      <c r="N35" s="117">
        <f t="shared" si="3"/>
        <v>682</v>
      </c>
    </row>
    <row r="36" spans="1:14" x14ac:dyDescent="0.25">
      <c r="A36" s="118">
        <v>4</v>
      </c>
      <c r="B36" s="119" t="s">
        <v>117</v>
      </c>
      <c r="C36" s="116">
        <v>11</v>
      </c>
      <c r="D36" s="116">
        <v>19</v>
      </c>
      <c r="E36" s="116">
        <v>11</v>
      </c>
      <c r="F36" s="116">
        <v>15</v>
      </c>
      <c r="G36" s="116">
        <v>11</v>
      </c>
      <c r="H36" s="116">
        <v>11</v>
      </c>
      <c r="I36" s="116">
        <v>15</v>
      </c>
      <c r="J36" s="116">
        <v>21</v>
      </c>
      <c r="K36" s="116">
        <f t="shared" si="2"/>
        <v>48</v>
      </c>
      <c r="L36" s="117">
        <f t="shared" si="2"/>
        <v>66</v>
      </c>
      <c r="M36" s="116">
        <f t="shared" si="3"/>
        <v>86</v>
      </c>
      <c r="N36" s="117">
        <f t="shared" si="3"/>
        <v>113</v>
      </c>
    </row>
    <row r="37" spans="1:14" x14ac:dyDescent="0.25">
      <c r="A37" s="118">
        <v>5</v>
      </c>
      <c r="B37" s="119" t="s">
        <v>118</v>
      </c>
      <c r="C37" s="116">
        <v>348</v>
      </c>
      <c r="D37" s="116">
        <v>361</v>
      </c>
      <c r="E37" s="116">
        <v>348</v>
      </c>
      <c r="F37" s="116">
        <v>373</v>
      </c>
      <c r="G37" s="116">
        <v>349</v>
      </c>
      <c r="H37" s="116">
        <v>409</v>
      </c>
      <c r="I37" s="116">
        <v>349</v>
      </c>
      <c r="J37" s="116">
        <v>430</v>
      </c>
      <c r="K37" s="116">
        <f t="shared" si="2"/>
        <v>1394</v>
      </c>
      <c r="L37" s="117">
        <f t="shared" si="2"/>
        <v>1573</v>
      </c>
      <c r="M37" s="116">
        <f t="shared" si="3"/>
        <v>2595</v>
      </c>
      <c r="N37" s="117">
        <f t="shared" si="3"/>
        <v>2924</v>
      </c>
    </row>
    <row r="38" spans="1:14" x14ac:dyDescent="0.25">
      <c r="A38" s="118">
        <v>6</v>
      </c>
      <c r="B38" s="119" t="s">
        <v>119</v>
      </c>
      <c r="C38" s="116">
        <v>183</v>
      </c>
      <c r="D38" s="116">
        <v>177</v>
      </c>
      <c r="E38" s="116">
        <v>183</v>
      </c>
      <c r="F38" s="116">
        <v>176</v>
      </c>
      <c r="G38" s="116">
        <v>183</v>
      </c>
      <c r="H38" s="116">
        <v>166</v>
      </c>
      <c r="I38" s="116">
        <v>183</v>
      </c>
      <c r="J38" s="116">
        <v>249</v>
      </c>
      <c r="K38" s="116">
        <f t="shared" si="2"/>
        <v>732</v>
      </c>
      <c r="L38" s="117">
        <f t="shared" si="2"/>
        <v>768</v>
      </c>
      <c r="M38" s="116">
        <f t="shared" si="3"/>
        <v>1366</v>
      </c>
      <c r="N38" s="117">
        <f t="shared" si="3"/>
        <v>1579</v>
      </c>
    </row>
    <row r="39" spans="1:14" x14ac:dyDescent="0.25">
      <c r="A39" s="118">
        <v>7</v>
      </c>
      <c r="B39" s="119" t="s">
        <v>120</v>
      </c>
      <c r="C39" s="116">
        <v>141</v>
      </c>
      <c r="D39" s="116">
        <v>151</v>
      </c>
      <c r="E39" s="116">
        <v>141</v>
      </c>
      <c r="F39" s="116">
        <v>108</v>
      </c>
      <c r="G39" s="116">
        <v>141</v>
      </c>
      <c r="H39" s="116">
        <v>131</v>
      </c>
      <c r="I39" s="116">
        <v>141</v>
      </c>
      <c r="J39" s="116">
        <v>147</v>
      </c>
      <c r="K39" s="116">
        <f t="shared" si="2"/>
        <v>564</v>
      </c>
      <c r="L39" s="117">
        <f t="shared" si="2"/>
        <v>537</v>
      </c>
      <c r="M39" s="116">
        <f t="shared" si="3"/>
        <v>1052</v>
      </c>
      <c r="N39" s="117">
        <f t="shared" si="3"/>
        <v>1083</v>
      </c>
    </row>
    <row r="40" spans="1:14" x14ac:dyDescent="0.25">
      <c r="A40" s="118">
        <v>8</v>
      </c>
      <c r="B40" s="119" t="s">
        <v>121</v>
      </c>
      <c r="C40" s="116">
        <v>138</v>
      </c>
      <c r="D40" s="116">
        <v>181</v>
      </c>
      <c r="E40" s="116">
        <v>138</v>
      </c>
      <c r="F40" s="116">
        <v>163</v>
      </c>
      <c r="G40" s="116">
        <v>138</v>
      </c>
      <c r="H40" s="116">
        <v>130</v>
      </c>
      <c r="I40" s="116">
        <v>192</v>
      </c>
      <c r="J40" s="116">
        <v>149</v>
      </c>
      <c r="K40" s="116">
        <f t="shared" si="2"/>
        <v>606</v>
      </c>
      <c r="L40" s="117">
        <f t="shared" si="2"/>
        <v>623</v>
      </c>
      <c r="M40" s="116">
        <f t="shared" si="3"/>
        <v>1078</v>
      </c>
      <c r="N40" s="117">
        <f t="shared" si="3"/>
        <v>1224</v>
      </c>
    </row>
    <row r="41" spans="1:14" x14ac:dyDescent="0.25">
      <c r="A41" s="118">
        <v>9</v>
      </c>
      <c r="B41" s="119" t="s">
        <v>122</v>
      </c>
      <c r="C41" s="116">
        <v>898</v>
      </c>
      <c r="D41" s="116">
        <v>984</v>
      </c>
      <c r="E41" s="116">
        <v>898</v>
      </c>
      <c r="F41" s="116">
        <v>1002</v>
      </c>
      <c r="G41" s="116">
        <v>898</v>
      </c>
      <c r="H41" s="116">
        <v>956</v>
      </c>
      <c r="I41" s="116">
        <v>1201</v>
      </c>
      <c r="J41" s="116">
        <v>1062</v>
      </c>
      <c r="K41" s="116">
        <f t="shared" si="2"/>
        <v>3895</v>
      </c>
      <c r="L41" s="117">
        <f t="shared" si="2"/>
        <v>4004</v>
      </c>
      <c r="M41" s="116">
        <f t="shared" si="3"/>
        <v>6997</v>
      </c>
      <c r="N41" s="117">
        <f t="shared" si="3"/>
        <v>7947</v>
      </c>
    </row>
    <row r="42" spans="1:14" x14ac:dyDescent="0.25">
      <c r="A42" s="118">
        <v>10</v>
      </c>
      <c r="B42" s="119" t="s">
        <v>123</v>
      </c>
      <c r="C42" s="116">
        <v>459</v>
      </c>
      <c r="D42" s="116">
        <v>501</v>
      </c>
      <c r="E42" s="116">
        <v>459</v>
      </c>
      <c r="F42" s="116">
        <v>402</v>
      </c>
      <c r="G42" s="116">
        <v>459</v>
      </c>
      <c r="H42" s="116">
        <v>396</v>
      </c>
      <c r="I42" s="116">
        <v>494</v>
      </c>
      <c r="J42" s="116">
        <v>455</v>
      </c>
      <c r="K42" s="116">
        <f t="shared" si="2"/>
        <v>1871</v>
      </c>
      <c r="L42" s="117">
        <f t="shared" si="2"/>
        <v>1754</v>
      </c>
      <c r="M42" s="116">
        <f t="shared" si="3"/>
        <v>3450</v>
      </c>
      <c r="N42" s="117">
        <f t="shared" si="3"/>
        <v>3606</v>
      </c>
    </row>
    <row r="43" spans="1:14" x14ac:dyDescent="0.25">
      <c r="A43" s="118">
        <v>11</v>
      </c>
      <c r="B43" s="119" t="s">
        <v>124</v>
      </c>
      <c r="C43" s="116">
        <v>44</v>
      </c>
      <c r="D43" s="116">
        <v>56</v>
      </c>
      <c r="E43" s="116">
        <v>44</v>
      </c>
      <c r="F43" s="116">
        <v>40</v>
      </c>
      <c r="G43" s="116">
        <v>44</v>
      </c>
      <c r="H43" s="116">
        <v>43</v>
      </c>
      <c r="I43" s="116">
        <v>44</v>
      </c>
      <c r="J43" s="116">
        <v>42</v>
      </c>
      <c r="K43" s="116">
        <f t="shared" si="2"/>
        <v>176</v>
      </c>
      <c r="L43" s="117">
        <f t="shared" si="2"/>
        <v>181</v>
      </c>
      <c r="M43" s="116">
        <f t="shared" si="3"/>
        <v>328</v>
      </c>
      <c r="N43" s="117">
        <f t="shared" si="3"/>
        <v>390</v>
      </c>
    </row>
    <row r="44" spans="1:14" ht="24" x14ac:dyDescent="0.25">
      <c r="A44" s="118">
        <v>12</v>
      </c>
      <c r="B44" s="119" t="s">
        <v>125</v>
      </c>
      <c r="C44" s="116">
        <v>23</v>
      </c>
      <c r="D44" s="116">
        <v>21</v>
      </c>
      <c r="E44" s="116">
        <v>23</v>
      </c>
      <c r="F44" s="116">
        <v>21</v>
      </c>
      <c r="G44" s="116">
        <v>23</v>
      </c>
      <c r="H44" s="116">
        <v>18</v>
      </c>
      <c r="I44" s="116">
        <v>23</v>
      </c>
      <c r="J44" s="116">
        <v>18</v>
      </c>
      <c r="K44" s="116">
        <f t="shared" si="2"/>
        <v>92</v>
      </c>
      <c r="L44" s="117">
        <f t="shared" si="2"/>
        <v>78</v>
      </c>
      <c r="M44" s="116">
        <f t="shared" si="3"/>
        <v>171</v>
      </c>
      <c r="N44" s="117">
        <f t="shared" si="3"/>
        <v>149</v>
      </c>
    </row>
    <row r="45" spans="1:14" x14ac:dyDescent="0.25">
      <c r="A45" s="118">
        <v>13</v>
      </c>
      <c r="B45" s="120" t="s">
        <v>126</v>
      </c>
      <c r="C45" s="116">
        <v>38</v>
      </c>
      <c r="D45" s="116">
        <v>58</v>
      </c>
      <c r="E45" s="116">
        <v>38</v>
      </c>
      <c r="F45" s="116">
        <v>28</v>
      </c>
      <c r="G45" s="116">
        <v>38</v>
      </c>
      <c r="H45" s="116">
        <v>37</v>
      </c>
      <c r="I45" s="116">
        <v>64</v>
      </c>
      <c r="J45" s="116">
        <v>39</v>
      </c>
      <c r="K45" s="116">
        <f t="shared" si="2"/>
        <v>178</v>
      </c>
      <c r="L45" s="117">
        <f t="shared" si="2"/>
        <v>162</v>
      </c>
      <c r="M45" s="116">
        <f t="shared" si="3"/>
        <v>305</v>
      </c>
      <c r="N45" s="117">
        <f t="shared" si="3"/>
        <v>367</v>
      </c>
    </row>
    <row r="46" spans="1:14" x14ac:dyDescent="0.25">
      <c r="A46" s="118">
        <v>14</v>
      </c>
      <c r="B46" s="120" t="s">
        <v>127</v>
      </c>
      <c r="C46" s="116">
        <v>2</v>
      </c>
      <c r="D46" s="116">
        <v>1</v>
      </c>
      <c r="E46" s="116">
        <v>2</v>
      </c>
      <c r="F46" s="116">
        <v>2</v>
      </c>
      <c r="G46" s="116">
        <v>2</v>
      </c>
      <c r="H46" s="116">
        <v>0</v>
      </c>
      <c r="I46" s="116">
        <v>2</v>
      </c>
      <c r="J46" s="116">
        <v>0</v>
      </c>
      <c r="K46" s="116">
        <f t="shared" si="2"/>
        <v>8</v>
      </c>
      <c r="L46" s="117">
        <f t="shared" si="2"/>
        <v>3</v>
      </c>
      <c r="M46" s="116">
        <f t="shared" si="3"/>
        <v>15</v>
      </c>
      <c r="N46" s="117">
        <f t="shared" si="3"/>
        <v>18</v>
      </c>
    </row>
    <row r="47" spans="1:14" ht="15.75" thickBot="1" x14ac:dyDescent="0.3">
      <c r="A47" s="118">
        <v>15</v>
      </c>
      <c r="B47" s="120" t="s">
        <v>128</v>
      </c>
      <c r="C47" s="116">
        <v>35</v>
      </c>
      <c r="D47" s="116">
        <v>21</v>
      </c>
      <c r="E47" s="116">
        <v>35</v>
      </c>
      <c r="F47" s="116">
        <v>46</v>
      </c>
      <c r="G47" s="116">
        <v>35</v>
      </c>
      <c r="H47" s="116">
        <v>46</v>
      </c>
      <c r="I47" s="116">
        <v>35</v>
      </c>
      <c r="J47" s="116">
        <v>63</v>
      </c>
      <c r="K47" s="116">
        <f t="shared" si="2"/>
        <v>140</v>
      </c>
      <c r="L47" s="117">
        <f t="shared" si="2"/>
        <v>176</v>
      </c>
      <c r="M47" s="116">
        <f t="shared" si="3"/>
        <v>256</v>
      </c>
      <c r="N47" s="117">
        <f t="shared" si="3"/>
        <v>259</v>
      </c>
    </row>
    <row r="48" spans="1:14" ht="15.75" thickBot="1" x14ac:dyDescent="0.3">
      <c r="A48" s="399" t="s">
        <v>129</v>
      </c>
      <c r="B48" s="400"/>
      <c r="C48" s="121">
        <f t="shared" ref="C48:L48" si="4">SUM(C33:C47)</f>
        <v>2404</v>
      </c>
      <c r="D48" s="121">
        <f t="shared" si="4"/>
        <v>2657</v>
      </c>
      <c r="E48" s="121">
        <f>SUM(E33:E47)</f>
        <v>2404</v>
      </c>
      <c r="F48" s="121">
        <f t="shared" si="4"/>
        <v>2488</v>
      </c>
      <c r="G48" s="121">
        <f>SUM(G33:G47)</f>
        <v>2405</v>
      </c>
      <c r="H48" s="121">
        <f t="shared" si="4"/>
        <v>2444</v>
      </c>
      <c r="I48" s="121">
        <f>SUM(I33:I47)</f>
        <v>2900</v>
      </c>
      <c r="J48" s="121">
        <f t="shared" si="4"/>
        <v>2798</v>
      </c>
      <c r="K48" s="121">
        <f t="shared" si="4"/>
        <v>10113</v>
      </c>
      <c r="L48" s="122">
        <f t="shared" si="4"/>
        <v>10387</v>
      </c>
      <c r="M48" s="121">
        <f>SUM(M33:M47)</f>
        <v>18391</v>
      </c>
      <c r="N48" s="122">
        <f>SUM(N33:N47)</f>
        <v>20542</v>
      </c>
    </row>
    <row r="49" spans="1:14" x14ac:dyDescent="0.25">
      <c r="A49" s="124"/>
      <c r="B49" s="124"/>
      <c r="C49" s="90"/>
      <c r="D49" s="86"/>
      <c r="E49" s="86"/>
      <c r="F49" s="86"/>
      <c r="G49" s="86"/>
      <c r="H49" s="86"/>
      <c r="I49" s="86"/>
      <c r="J49" s="86"/>
      <c r="K49" s="86"/>
      <c r="L49" s="86"/>
    </row>
    <row r="50" spans="1:14" ht="15.75" customHeight="1" thickBot="1" x14ac:dyDescent="0.3">
      <c r="B50" s="403" t="s">
        <v>131</v>
      </c>
      <c r="C50" s="403"/>
      <c r="D50" s="403"/>
      <c r="E50" s="403"/>
      <c r="F50" s="403"/>
      <c r="G50" s="403"/>
      <c r="H50" s="403"/>
      <c r="I50" s="403"/>
      <c r="J50" s="403"/>
      <c r="K50" s="403"/>
      <c r="L50" s="403"/>
    </row>
    <row r="51" spans="1:14" x14ac:dyDescent="0.25">
      <c r="A51" s="404" t="s">
        <v>5</v>
      </c>
      <c r="B51" s="401" t="s">
        <v>112</v>
      </c>
      <c r="C51" s="406" t="s">
        <v>74</v>
      </c>
      <c r="D51" s="406"/>
      <c r="E51" s="397" t="s">
        <v>106</v>
      </c>
      <c r="F51" s="397"/>
      <c r="G51" s="397" t="s">
        <v>107</v>
      </c>
      <c r="H51" s="397"/>
      <c r="I51" s="397" t="s">
        <v>108</v>
      </c>
      <c r="J51" s="397"/>
      <c r="K51" s="397" t="s">
        <v>99</v>
      </c>
      <c r="L51" s="398"/>
      <c r="M51" s="397" t="s">
        <v>159</v>
      </c>
      <c r="N51" s="398"/>
    </row>
    <row r="52" spans="1:14" ht="15.75" thickBot="1" x14ac:dyDescent="0.3">
      <c r="A52" s="405"/>
      <c r="B52" s="402"/>
      <c r="C52" s="112" t="s">
        <v>113</v>
      </c>
      <c r="D52" s="112" t="s">
        <v>101</v>
      </c>
      <c r="E52" s="112" t="s">
        <v>113</v>
      </c>
      <c r="F52" s="112" t="s">
        <v>101</v>
      </c>
      <c r="G52" s="112" t="s">
        <v>113</v>
      </c>
      <c r="H52" s="112" t="s">
        <v>101</v>
      </c>
      <c r="I52" s="112" t="s">
        <v>113</v>
      </c>
      <c r="J52" s="112" t="s">
        <v>101</v>
      </c>
      <c r="K52" s="112" t="s">
        <v>113</v>
      </c>
      <c r="L52" s="113" t="s">
        <v>101</v>
      </c>
      <c r="M52" s="112" t="s">
        <v>113</v>
      </c>
      <c r="N52" s="113" t="s">
        <v>101</v>
      </c>
    </row>
    <row r="53" spans="1:14" x14ac:dyDescent="0.25">
      <c r="A53" s="114">
        <v>1</v>
      </c>
      <c r="B53" s="115" t="s">
        <v>114</v>
      </c>
      <c r="C53" s="116">
        <v>15</v>
      </c>
      <c r="D53" s="116">
        <v>17</v>
      </c>
      <c r="E53" s="116"/>
      <c r="F53" s="116"/>
      <c r="G53" s="116"/>
      <c r="H53" s="116"/>
      <c r="I53" s="116"/>
      <c r="J53" s="116"/>
      <c r="K53" s="116">
        <f>+C53+E53+G53+I53</f>
        <v>15</v>
      </c>
      <c r="L53" s="117">
        <f>+D53+F53+H53+J53</f>
        <v>17</v>
      </c>
      <c r="M53" s="116">
        <f>+K53+M33</f>
        <v>118</v>
      </c>
      <c r="N53" s="117">
        <f>+L53+N33</f>
        <v>116</v>
      </c>
    </row>
    <row r="54" spans="1:14" x14ac:dyDescent="0.25">
      <c r="A54" s="118">
        <v>2</v>
      </c>
      <c r="B54" s="119" t="s">
        <v>115</v>
      </c>
      <c r="C54" s="116">
        <v>14</v>
      </c>
      <c r="D54" s="116">
        <v>9</v>
      </c>
      <c r="E54" s="116"/>
      <c r="F54" s="116"/>
      <c r="G54" s="116"/>
      <c r="H54" s="116"/>
      <c r="I54" s="116"/>
      <c r="J54" s="116"/>
      <c r="K54" s="116">
        <f t="shared" ref="K54:L67" si="5">+C54+E54+G54+I54</f>
        <v>14</v>
      </c>
      <c r="L54" s="117">
        <f t="shared" si="5"/>
        <v>9</v>
      </c>
      <c r="M54" s="116">
        <f t="shared" ref="M54:N67" si="6">+K54+M34</f>
        <v>116</v>
      </c>
      <c r="N54" s="117">
        <f t="shared" si="6"/>
        <v>111</v>
      </c>
    </row>
    <row r="55" spans="1:14" x14ac:dyDescent="0.25">
      <c r="A55" s="118">
        <v>3</v>
      </c>
      <c r="B55" s="119" t="s">
        <v>116</v>
      </c>
      <c r="C55" s="116">
        <v>128</v>
      </c>
      <c r="D55" s="116">
        <v>81</v>
      </c>
      <c r="E55" s="116"/>
      <c r="F55" s="116"/>
      <c r="G55" s="116"/>
      <c r="H55" s="116"/>
      <c r="I55" s="116"/>
      <c r="J55" s="116"/>
      <c r="K55" s="116">
        <f t="shared" si="5"/>
        <v>128</v>
      </c>
      <c r="L55" s="117">
        <f t="shared" si="5"/>
        <v>81</v>
      </c>
      <c r="M55" s="116">
        <f t="shared" si="6"/>
        <v>615</v>
      </c>
      <c r="N55" s="117">
        <f t="shared" si="6"/>
        <v>763</v>
      </c>
    </row>
    <row r="56" spans="1:14" x14ac:dyDescent="0.25">
      <c r="A56" s="118">
        <v>4</v>
      </c>
      <c r="B56" s="119" t="s">
        <v>117</v>
      </c>
      <c r="C56" s="116">
        <v>18</v>
      </c>
      <c r="D56" s="116">
        <v>11</v>
      </c>
      <c r="E56" s="116"/>
      <c r="F56" s="116"/>
      <c r="G56" s="116"/>
      <c r="H56" s="116"/>
      <c r="I56" s="116"/>
      <c r="J56" s="116"/>
      <c r="K56" s="116">
        <f t="shared" si="5"/>
        <v>18</v>
      </c>
      <c r="L56" s="117">
        <f t="shared" si="5"/>
        <v>11</v>
      </c>
      <c r="M56" s="116">
        <f t="shared" si="6"/>
        <v>104</v>
      </c>
      <c r="N56" s="117">
        <f t="shared" si="6"/>
        <v>124</v>
      </c>
    </row>
    <row r="57" spans="1:14" x14ac:dyDescent="0.25">
      <c r="A57" s="118">
        <v>5</v>
      </c>
      <c r="B57" s="119" t="s">
        <v>118</v>
      </c>
      <c r="C57" s="116">
        <v>425</v>
      </c>
      <c r="D57" s="116">
        <v>454</v>
      </c>
      <c r="E57" s="116"/>
      <c r="F57" s="116"/>
      <c r="G57" s="116"/>
      <c r="H57" s="116"/>
      <c r="I57" s="116"/>
      <c r="J57" s="116"/>
      <c r="K57" s="116">
        <f t="shared" si="5"/>
        <v>425</v>
      </c>
      <c r="L57" s="117">
        <f t="shared" si="5"/>
        <v>454</v>
      </c>
      <c r="M57" s="116">
        <f t="shared" si="6"/>
        <v>3020</v>
      </c>
      <c r="N57" s="117">
        <f t="shared" si="6"/>
        <v>3378</v>
      </c>
    </row>
    <row r="58" spans="1:14" x14ac:dyDescent="0.25">
      <c r="A58" s="118">
        <v>6</v>
      </c>
      <c r="B58" s="119" t="s">
        <v>119</v>
      </c>
      <c r="C58" s="116">
        <v>233</v>
      </c>
      <c r="D58" s="116">
        <v>253</v>
      </c>
      <c r="E58" s="116"/>
      <c r="F58" s="116"/>
      <c r="G58" s="116"/>
      <c r="H58" s="116"/>
      <c r="I58" s="116"/>
      <c r="J58" s="116"/>
      <c r="K58" s="116">
        <f t="shared" si="5"/>
        <v>233</v>
      </c>
      <c r="L58" s="117">
        <f t="shared" si="5"/>
        <v>253</v>
      </c>
      <c r="M58" s="116">
        <f t="shared" si="6"/>
        <v>1599</v>
      </c>
      <c r="N58" s="117">
        <f t="shared" si="6"/>
        <v>1832</v>
      </c>
    </row>
    <row r="59" spans="1:14" x14ac:dyDescent="0.25">
      <c r="A59" s="118">
        <v>7</v>
      </c>
      <c r="B59" s="119" t="s">
        <v>120</v>
      </c>
      <c r="C59" s="116">
        <v>141</v>
      </c>
      <c r="D59" s="116">
        <v>126</v>
      </c>
      <c r="E59" s="116"/>
      <c r="F59" s="116"/>
      <c r="G59" s="116"/>
      <c r="H59" s="116"/>
      <c r="I59" s="116"/>
      <c r="J59" s="116"/>
      <c r="K59" s="116">
        <f t="shared" si="5"/>
        <v>141</v>
      </c>
      <c r="L59" s="117">
        <f t="shared" si="5"/>
        <v>126</v>
      </c>
      <c r="M59" s="116">
        <f t="shared" si="6"/>
        <v>1193</v>
      </c>
      <c r="N59" s="117">
        <f t="shared" si="6"/>
        <v>1209</v>
      </c>
    </row>
    <row r="60" spans="1:14" x14ac:dyDescent="0.25">
      <c r="A60" s="118">
        <v>8</v>
      </c>
      <c r="B60" s="119" t="s">
        <v>121</v>
      </c>
      <c r="C60" s="116">
        <v>192</v>
      </c>
      <c r="D60" s="116">
        <v>127</v>
      </c>
      <c r="E60" s="116"/>
      <c r="F60" s="116"/>
      <c r="G60" s="116"/>
      <c r="H60" s="116"/>
      <c r="I60" s="116"/>
      <c r="J60" s="116"/>
      <c r="K60" s="116">
        <f t="shared" si="5"/>
        <v>192</v>
      </c>
      <c r="L60" s="117">
        <f t="shared" si="5"/>
        <v>127</v>
      </c>
      <c r="M60" s="116">
        <f t="shared" si="6"/>
        <v>1270</v>
      </c>
      <c r="N60" s="117">
        <f t="shared" si="6"/>
        <v>1351</v>
      </c>
    </row>
    <row r="61" spans="1:14" x14ac:dyDescent="0.25">
      <c r="A61" s="118">
        <v>9</v>
      </c>
      <c r="B61" s="119" t="s">
        <v>122</v>
      </c>
      <c r="C61" s="116">
        <v>1202</v>
      </c>
      <c r="D61" s="116">
        <v>975</v>
      </c>
      <c r="E61" s="116"/>
      <c r="F61" s="116"/>
      <c r="G61" s="116"/>
      <c r="H61" s="116"/>
      <c r="I61" s="116"/>
      <c r="J61" s="116"/>
      <c r="K61" s="116">
        <f t="shared" si="5"/>
        <v>1202</v>
      </c>
      <c r="L61" s="117">
        <f t="shared" si="5"/>
        <v>975</v>
      </c>
      <c r="M61" s="116">
        <f t="shared" si="6"/>
        <v>8199</v>
      </c>
      <c r="N61" s="117">
        <f t="shared" si="6"/>
        <v>8922</v>
      </c>
    </row>
    <row r="62" spans="1:14" x14ac:dyDescent="0.25">
      <c r="A62" s="118">
        <v>10</v>
      </c>
      <c r="B62" s="119" t="s">
        <v>123</v>
      </c>
      <c r="C62" s="116">
        <v>494</v>
      </c>
      <c r="D62" s="116">
        <v>390</v>
      </c>
      <c r="E62" s="116"/>
      <c r="F62" s="116"/>
      <c r="G62" s="116"/>
      <c r="H62" s="116"/>
      <c r="I62" s="116"/>
      <c r="J62" s="116"/>
      <c r="K62" s="116">
        <f t="shared" si="5"/>
        <v>494</v>
      </c>
      <c r="L62" s="117">
        <f t="shared" si="5"/>
        <v>390</v>
      </c>
      <c r="M62" s="116">
        <f t="shared" si="6"/>
        <v>3944</v>
      </c>
      <c r="N62" s="117">
        <f t="shared" si="6"/>
        <v>3996</v>
      </c>
    </row>
    <row r="63" spans="1:14" x14ac:dyDescent="0.25">
      <c r="A63" s="118">
        <v>11</v>
      </c>
      <c r="B63" s="119" t="s">
        <v>124</v>
      </c>
      <c r="C63" s="116">
        <v>44</v>
      </c>
      <c r="D63" s="116">
        <v>43</v>
      </c>
      <c r="E63" s="116"/>
      <c r="F63" s="116"/>
      <c r="G63" s="116"/>
      <c r="H63" s="116"/>
      <c r="I63" s="116"/>
      <c r="J63" s="116"/>
      <c r="K63" s="116">
        <f t="shared" si="5"/>
        <v>44</v>
      </c>
      <c r="L63" s="117">
        <f t="shared" si="5"/>
        <v>43</v>
      </c>
      <c r="M63" s="116">
        <f t="shared" si="6"/>
        <v>372</v>
      </c>
      <c r="N63" s="117">
        <f t="shared" si="6"/>
        <v>433</v>
      </c>
    </row>
    <row r="64" spans="1:14" ht="24" x14ac:dyDescent="0.25">
      <c r="A64" s="118">
        <v>12</v>
      </c>
      <c r="B64" s="119" t="s">
        <v>125</v>
      </c>
      <c r="C64" s="116">
        <v>23</v>
      </c>
      <c r="D64" s="116">
        <v>23</v>
      </c>
      <c r="E64" s="116"/>
      <c r="F64" s="116"/>
      <c r="G64" s="116"/>
      <c r="H64" s="116"/>
      <c r="I64" s="116"/>
      <c r="J64" s="116"/>
      <c r="K64" s="116">
        <f t="shared" si="5"/>
        <v>23</v>
      </c>
      <c r="L64" s="117">
        <f t="shared" si="5"/>
        <v>23</v>
      </c>
      <c r="M64" s="116">
        <f t="shared" si="6"/>
        <v>194</v>
      </c>
      <c r="N64" s="117">
        <f t="shared" si="6"/>
        <v>172</v>
      </c>
    </row>
    <row r="65" spans="1:14" x14ac:dyDescent="0.25">
      <c r="A65" s="118">
        <v>13</v>
      </c>
      <c r="B65" s="120" t="s">
        <v>126</v>
      </c>
      <c r="C65" s="116">
        <v>64</v>
      </c>
      <c r="D65" s="116">
        <v>26</v>
      </c>
      <c r="E65" s="116"/>
      <c r="F65" s="116"/>
      <c r="G65" s="116"/>
      <c r="H65" s="116"/>
      <c r="I65" s="116"/>
      <c r="J65" s="116"/>
      <c r="K65" s="116">
        <f t="shared" si="5"/>
        <v>64</v>
      </c>
      <c r="L65" s="117">
        <f t="shared" si="5"/>
        <v>26</v>
      </c>
      <c r="M65" s="116">
        <f t="shared" si="6"/>
        <v>369</v>
      </c>
      <c r="N65" s="117">
        <f t="shared" si="6"/>
        <v>393</v>
      </c>
    </row>
    <row r="66" spans="1:14" x14ac:dyDescent="0.25">
      <c r="A66" s="118">
        <v>14</v>
      </c>
      <c r="B66" s="120" t="s">
        <v>127</v>
      </c>
      <c r="C66" s="116">
        <v>2</v>
      </c>
      <c r="D66" s="116">
        <v>0</v>
      </c>
      <c r="E66" s="116"/>
      <c r="F66" s="116"/>
      <c r="G66" s="116"/>
      <c r="H66" s="116"/>
      <c r="I66" s="116"/>
      <c r="J66" s="116"/>
      <c r="K66" s="116">
        <f t="shared" si="5"/>
        <v>2</v>
      </c>
      <c r="L66" s="117">
        <f t="shared" si="5"/>
        <v>0</v>
      </c>
      <c r="M66" s="116">
        <f t="shared" si="6"/>
        <v>17</v>
      </c>
      <c r="N66" s="117">
        <f t="shared" si="6"/>
        <v>18</v>
      </c>
    </row>
    <row r="67" spans="1:14" ht="15.75" thickBot="1" x14ac:dyDescent="0.3">
      <c r="A67" s="118">
        <v>15</v>
      </c>
      <c r="B67" s="120" t="s">
        <v>128</v>
      </c>
      <c r="C67" s="116">
        <v>35</v>
      </c>
      <c r="D67" s="116">
        <v>63</v>
      </c>
      <c r="E67" s="116"/>
      <c r="F67" s="116"/>
      <c r="G67" s="116"/>
      <c r="H67" s="116"/>
      <c r="I67" s="116"/>
      <c r="J67" s="116"/>
      <c r="K67" s="116">
        <f t="shared" si="5"/>
        <v>35</v>
      </c>
      <c r="L67" s="117">
        <f t="shared" si="5"/>
        <v>63</v>
      </c>
      <c r="M67" s="116">
        <f t="shared" si="6"/>
        <v>291</v>
      </c>
      <c r="N67" s="117">
        <f t="shared" si="6"/>
        <v>322</v>
      </c>
    </row>
    <row r="68" spans="1:14" ht="15.75" thickBot="1" x14ac:dyDescent="0.3">
      <c r="A68" s="399" t="s">
        <v>129</v>
      </c>
      <c r="B68" s="400"/>
      <c r="C68" s="121">
        <f t="shared" ref="C68:N68" si="7">SUM(C53:C67)</f>
        <v>3030</v>
      </c>
      <c r="D68" s="121">
        <f t="shared" si="7"/>
        <v>2598</v>
      </c>
      <c r="E68" s="121">
        <f>SUM(E53:E67)</f>
        <v>0</v>
      </c>
      <c r="F68" s="121">
        <f t="shared" si="7"/>
        <v>0</v>
      </c>
      <c r="G68" s="121">
        <f>SUM(G53:G67)</f>
        <v>0</v>
      </c>
      <c r="H68" s="121">
        <f t="shared" si="7"/>
        <v>0</v>
      </c>
      <c r="I68" s="121">
        <f t="shared" si="7"/>
        <v>0</v>
      </c>
      <c r="J68" s="121">
        <f t="shared" si="7"/>
        <v>0</v>
      </c>
      <c r="K68" s="121">
        <f t="shared" si="7"/>
        <v>3030</v>
      </c>
      <c r="L68" s="122">
        <f t="shared" si="7"/>
        <v>2598</v>
      </c>
      <c r="M68" s="121">
        <f t="shared" si="7"/>
        <v>21421</v>
      </c>
      <c r="N68" s="122">
        <f t="shared" si="7"/>
        <v>23140</v>
      </c>
    </row>
    <row r="69" spans="1:14" x14ac:dyDescent="0.25">
      <c r="A69" s="124"/>
      <c r="B69" s="124"/>
      <c r="C69" s="125"/>
      <c r="D69" s="125"/>
      <c r="E69" s="125"/>
      <c r="F69" s="125"/>
      <c r="G69" s="125"/>
      <c r="H69" s="125"/>
      <c r="I69" s="125"/>
      <c r="J69" s="125"/>
      <c r="K69" s="125"/>
      <c r="L69" s="125"/>
    </row>
    <row r="70" spans="1:14" x14ac:dyDescent="0.25">
      <c r="A70" s="124"/>
      <c r="B70" s="124"/>
      <c r="C70" s="90"/>
      <c r="D70" s="86"/>
      <c r="E70" s="86"/>
      <c r="F70" s="86"/>
      <c r="G70" s="86"/>
      <c r="H70" s="86"/>
      <c r="I70" s="86"/>
      <c r="J70" s="86"/>
      <c r="K70" s="86"/>
      <c r="L70" s="86"/>
    </row>
    <row r="71" spans="1:14" ht="15.75" thickBot="1" x14ac:dyDescent="0.3">
      <c r="A71" s="124"/>
      <c r="B71" s="124" t="s">
        <v>171</v>
      </c>
      <c r="C71" s="90"/>
      <c r="D71" s="86"/>
      <c r="E71" s="86"/>
      <c r="F71" s="86"/>
      <c r="G71" s="86"/>
      <c r="H71" s="86"/>
      <c r="I71" s="86"/>
      <c r="J71" s="86"/>
      <c r="K71" s="86"/>
      <c r="L71" s="86"/>
    </row>
    <row r="72" spans="1:14" x14ac:dyDescent="0.25">
      <c r="A72" s="380" t="s">
        <v>5</v>
      </c>
      <c r="B72" s="401" t="s">
        <v>112</v>
      </c>
      <c r="C72" s="397" t="s">
        <v>99</v>
      </c>
      <c r="D72" s="398"/>
      <c r="E72" s="86"/>
      <c r="F72" s="86"/>
      <c r="G72" s="86"/>
      <c r="H72" s="86"/>
      <c r="I72" s="86"/>
      <c r="J72" s="86"/>
      <c r="K72" s="86"/>
      <c r="L72" s="86"/>
    </row>
    <row r="73" spans="1:14" ht="15.75" thickBot="1" x14ac:dyDescent="0.3">
      <c r="A73" s="380"/>
      <c r="B73" s="402"/>
      <c r="C73" s="112" t="s">
        <v>113</v>
      </c>
      <c r="D73" s="113" t="s">
        <v>101</v>
      </c>
      <c r="E73" s="86"/>
      <c r="F73" s="86"/>
      <c r="G73" s="86"/>
      <c r="H73" s="86"/>
      <c r="I73" s="86"/>
      <c r="J73" s="86"/>
      <c r="K73" s="86"/>
      <c r="L73" s="86"/>
    </row>
    <row r="74" spans="1:14" x14ac:dyDescent="0.25">
      <c r="A74" s="114">
        <v>1</v>
      </c>
      <c r="B74" s="115" t="s">
        <v>114</v>
      </c>
      <c r="C74" s="116">
        <f t="shared" ref="C74:D88" si="8">+K13+K33+K53</f>
        <v>118</v>
      </c>
      <c r="D74" s="117">
        <f t="shared" si="8"/>
        <v>116</v>
      </c>
      <c r="E74" s="158"/>
      <c r="F74" s="86"/>
      <c r="G74" s="86"/>
      <c r="H74" s="86"/>
      <c r="I74" s="86"/>
      <c r="J74" s="86"/>
      <c r="K74" s="86"/>
      <c r="L74" s="86"/>
    </row>
    <row r="75" spans="1:14" x14ac:dyDescent="0.25">
      <c r="A75" s="118">
        <v>2</v>
      </c>
      <c r="B75" s="119" t="s">
        <v>115</v>
      </c>
      <c r="C75" s="116">
        <f t="shared" si="8"/>
        <v>116</v>
      </c>
      <c r="D75" s="117">
        <f t="shared" si="8"/>
        <v>111</v>
      </c>
      <c r="E75" s="158"/>
      <c r="F75" s="86"/>
      <c r="G75" s="86"/>
      <c r="H75" s="86"/>
      <c r="I75" s="86"/>
      <c r="J75" s="86"/>
      <c r="K75" s="86"/>
      <c r="L75" s="86"/>
    </row>
    <row r="76" spans="1:14" x14ac:dyDescent="0.25">
      <c r="A76" s="118">
        <v>3</v>
      </c>
      <c r="B76" s="119" t="s">
        <v>116</v>
      </c>
      <c r="C76" s="116">
        <f t="shared" si="8"/>
        <v>615</v>
      </c>
      <c r="D76" s="117">
        <f t="shared" si="8"/>
        <v>763</v>
      </c>
      <c r="E76" s="158"/>
      <c r="F76" s="86"/>
      <c r="G76" s="86"/>
      <c r="H76" s="86"/>
      <c r="I76" s="86"/>
      <c r="J76" s="86"/>
      <c r="K76" s="86"/>
      <c r="L76" s="86"/>
    </row>
    <row r="77" spans="1:14" x14ac:dyDescent="0.25">
      <c r="A77" s="118">
        <v>4</v>
      </c>
      <c r="B77" s="119" t="s">
        <v>117</v>
      </c>
      <c r="C77" s="116">
        <f t="shared" si="8"/>
        <v>104</v>
      </c>
      <c r="D77" s="117">
        <f t="shared" si="8"/>
        <v>124</v>
      </c>
      <c r="E77" s="158"/>
      <c r="F77" s="86"/>
      <c r="G77" s="86"/>
      <c r="H77" s="86"/>
      <c r="I77" s="86"/>
      <c r="J77" s="86"/>
      <c r="K77" s="86"/>
      <c r="L77" s="86"/>
    </row>
    <row r="78" spans="1:14" x14ac:dyDescent="0.25">
      <c r="A78" s="118">
        <v>5</v>
      </c>
      <c r="B78" s="119" t="s">
        <v>118</v>
      </c>
      <c r="C78" s="116">
        <f t="shared" si="8"/>
        <v>3020</v>
      </c>
      <c r="D78" s="117">
        <f t="shared" si="8"/>
        <v>3378</v>
      </c>
      <c r="E78" s="158"/>
      <c r="F78" s="86"/>
      <c r="G78" s="86"/>
      <c r="H78" s="86"/>
      <c r="I78" s="86"/>
      <c r="J78" s="86"/>
      <c r="K78" s="86"/>
      <c r="L78" s="86"/>
    </row>
    <row r="79" spans="1:14" x14ac:dyDescent="0.25">
      <c r="A79" s="118">
        <v>6</v>
      </c>
      <c r="B79" s="119" t="s">
        <v>119</v>
      </c>
      <c r="C79" s="116">
        <f t="shared" si="8"/>
        <v>1599</v>
      </c>
      <c r="D79" s="117">
        <f t="shared" si="8"/>
        <v>1832</v>
      </c>
      <c r="E79" s="158"/>
      <c r="F79" s="86"/>
      <c r="G79" s="86"/>
      <c r="H79" s="86"/>
      <c r="I79" s="86"/>
      <c r="J79" s="86"/>
      <c r="K79" s="86"/>
      <c r="L79" s="86"/>
    </row>
    <row r="80" spans="1:14" x14ac:dyDescent="0.25">
      <c r="A80" s="118">
        <v>7</v>
      </c>
      <c r="B80" s="119" t="s">
        <v>120</v>
      </c>
      <c r="C80" s="116">
        <f t="shared" si="8"/>
        <v>1193</v>
      </c>
      <c r="D80" s="117">
        <f t="shared" si="8"/>
        <v>1209</v>
      </c>
      <c r="E80" s="158"/>
      <c r="F80" s="86"/>
      <c r="G80" s="86"/>
      <c r="H80" s="86"/>
      <c r="I80" s="86"/>
      <c r="J80" s="86"/>
      <c r="K80" s="86"/>
      <c r="L80" s="86"/>
    </row>
    <row r="81" spans="1:12" x14ac:dyDescent="0.25">
      <c r="A81" s="118">
        <v>8</v>
      </c>
      <c r="B81" s="119" t="s">
        <v>121</v>
      </c>
      <c r="C81" s="116">
        <f t="shared" si="8"/>
        <v>1270</v>
      </c>
      <c r="D81" s="117">
        <f t="shared" si="8"/>
        <v>1351</v>
      </c>
      <c r="E81" s="158"/>
      <c r="F81" s="86"/>
      <c r="G81" s="86"/>
      <c r="H81" s="86"/>
      <c r="I81" s="86"/>
      <c r="J81" s="86"/>
      <c r="K81" s="86"/>
      <c r="L81" s="86"/>
    </row>
    <row r="82" spans="1:12" x14ac:dyDescent="0.25">
      <c r="A82" s="118">
        <v>9</v>
      </c>
      <c r="B82" s="119" t="s">
        <v>122</v>
      </c>
      <c r="C82" s="116">
        <f t="shared" si="8"/>
        <v>8199</v>
      </c>
      <c r="D82" s="117">
        <f t="shared" si="8"/>
        <v>8922</v>
      </c>
      <c r="E82" s="158"/>
      <c r="F82" s="86"/>
      <c r="G82" s="86"/>
      <c r="H82" s="86"/>
      <c r="I82" s="86"/>
      <c r="J82" s="86"/>
      <c r="K82" s="86"/>
      <c r="L82" s="86"/>
    </row>
    <row r="83" spans="1:12" x14ac:dyDescent="0.25">
      <c r="A83" s="118">
        <v>10</v>
      </c>
      <c r="B83" s="119" t="s">
        <v>123</v>
      </c>
      <c r="C83" s="116">
        <f t="shared" si="8"/>
        <v>3944</v>
      </c>
      <c r="D83" s="117">
        <f t="shared" si="8"/>
        <v>3996</v>
      </c>
      <c r="E83" s="158"/>
      <c r="F83" s="86"/>
      <c r="G83" s="86"/>
      <c r="H83" s="86"/>
      <c r="I83" s="86"/>
      <c r="J83" s="86"/>
      <c r="K83" s="86"/>
      <c r="L83" s="86"/>
    </row>
    <row r="84" spans="1:12" x14ac:dyDescent="0.25">
      <c r="A84" s="118">
        <v>11</v>
      </c>
      <c r="B84" s="119" t="s">
        <v>124</v>
      </c>
      <c r="C84" s="116">
        <f t="shared" si="8"/>
        <v>372</v>
      </c>
      <c r="D84" s="117">
        <f t="shared" si="8"/>
        <v>433</v>
      </c>
      <c r="E84" s="158"/>
      <c r="F84" s="86"/>
      <c r="G84" s="86"/>
      <c r="H84" s="86"/>
      <c r="I84" s="86"/>
      <c r="J84" s="86"/>
      <c r="K84" s="86"/>
      <c r="L84" s="86"/>
    </row>
    <row r="85" spans="1:12" ht="24" x14ac:dyDescent="0.25">
      <c r="A85" s="118">
        <v>12</v>
      </c>
      <c r="B85" s="119" t="s">
        <v>125</v>
      </c>
      <c r="C85" s="116">
        <f t="shared" si="8"/>
        <v>194</v>
      </c>
      <c r="D85" s="117">
        <f t="shared" si="8"/>
        <v>172</v>
      </c>
      <c r="E85" s="158"/>
      <c r="F85" s="86"/>
      <c r="G85" s="86"/>
      <c r="H85" s="86"/>
      <c r="I85" s="86"/>
      <c r="J85" s="86"/>
      <c r="K85" s="86"/>
      <c r="L85" s="86"/>
    </row>
    <row r="86" spans="1:12" x14ac:dyDescent="0.25">
      <c r="A86" s="118">
        <v>13</v>
      </c>
      <c r="B86" s="120" t="s">
        <v>126</v>
      </c>
      <c r="C86" s="116">
        <f t="shared" si="8"/>
        <v>369</v>
      </c>
      <c r="D86" s="117">
        <f t="shared" si="8"/>
        <v>393</v>
      </c>
      <c r="E86" s="158"/>
      <c r="F86" s="86"/>
      <c r="G86" s="86"/>
      <c r="H86" s="86"/>
      <c r="I86" s="86"/>
      <c r="J86" s="86"/>
      <c r="K86" s="86"/>
      <c r="L86" s="86"/>
    </row>
    <row r="87" spans="1:12" x14ac:dyDescent="0.25">
      <c r="A87" s="118">
        <v>14</v>
      </c>
      <c r="B87" s="120" t="s">
        <v>127</v>
      </c>
      <c r="C87" s="116">
        <f t="shared" si="8"/>
        <v>17</v>
      </c>
      <c r="D87" s="117">
        <f t="shared" si="8"/>
        <v>18</v>
      </c>
      <c r="E87" s="158"/>
      <c r="F87" s="86"/>
      <c r="G87" s="86"/>
      <c r="H87" s="86"/>
      <c r="I87" s="86"/>
      <c r="J87" s="86"/>
      <c r="K87" s="86"/>
      <c r="L87" s="86"/>
    </row>
    <row r="88" spans="1:12" ht="15.75" thickBot="1" x14ac:dyDescent="0.3">
      <c r="A88" s="118">
        <v>15</v>
      </c>
      <c r="B88" s="120" t="s">
        <v>128</v>
      </c>
      <c r="C88" s="116">
        <f t="shared" si="8"/>
        <v>291</v>
      </c>
      <c r="D88" s="117">
        <f t="shared" si="8"/>
        <v>322</v>
      </c>
      <c r="E88" s="158"/>
      <c r="F88" s="86"/>
      <c r="G88" s="86"/>
      <c r="H88" s="86"/>
      <c r="I88" s="86"/>
      <c r="J88" s="86"/>
      <c r="K88" s="86"/>
      <c r="L88" s="86"/>
    </row>
    <row r="89" spans="1:12" ht="15.75" thickBot="1" x14ac:dyDescent="0.3">
      <c r="A89" s="399" t="s">
        <v>129</v>
      </c>
      <c r="B89" s="400"/>
      <c r="C89" s="126">
        <f>SUM(C74:C88)</f>
        <v>21421</v>
      </c>
      <c r="D89" s="127">
        <f>SUM(D74:D88)</f>
        <v>23140</v>
      </c>
      <c r="E89" s="86"/>
      <c r="F89" s="86"/>
      <c r="G89" s="86"/>
      <c r="H89" s="86"/>
      <c r="I89" s="86"/>
      <c r="J89" s="86"/>
      <c r="K89" s="86"/>
      <c r="L89" s="86"/>
    </row>
    <row r="90" spans="1:12" x14ac:dyDescent="0.25">
      <c r="A90" s="124"/>
      <c r="B90" s="124"/>
      <c r="C90" s="90"/>
      <c r="D90" s="86"/>
      <c r="E90" s="86"/>
      <c r="F90" s="86"/>
      <c r="G90" s="86"/>
      <c r="H90" s="86"/>
      <c r="I90" s="86"/>
      <c r="J90" s="86"/>
      <c r="K90" s="86"/>
      <c r="L90" s="86"/>
    </row>
    <row r="91" spans="1:12" x14ac:dyDescent="0.25">
      <c r="A91" s="124"/>
      <c r="B91" s="124"/>
      <c r="C91" s="90"/>
      <c r="D91" s="86"/>
      <c r="E91" s="86"/>
      <c r="F91" s="86"/>
      <c r="G91" s="86"/>
      <c r="H91" s="86"/>
      <c r="I91" s="86"/>
      <c r="J91" s="86"/>
      <c r="K91" s="86"/>
      <c r="L91" s="86"/>
    </row>
    <row r="92" spans="1:12" x14ac:dyDescent="0.25">
      <c r="A92" s="124"/>
      <c r="B92" s="124"/>
      <c r="C92" s="90"/>
      <c r="D92" s="86"/>
      <c r="E92" s="86"/>
      <c r="F92" s="86"/>
      <c r="G92" s="86"/>
      <c r="H92" s="86"/>
      <c r="I92" s="86"/>
      <c r="J92" s="86"/>
      <c r="K92" s="86"/>
      <c r="L92" s="86"/>
    </row>
    <row r="93" spans="1:12" x14ac:dyDescent="0.25">
      <c r="A93" s="124"/>
      <c r="B93" s="124"/>
      <c r="C93" s="90"/>
      <c r="D93" s="86"/>
      <c r="E93" s="86"/>
      <c r="F93" s="86"/>
      <c r="G93" s="86"/>
      <c r="H93" s="86"/>
      <c r="I93" s="86"/>
      <c r="J93" s="86"/>
      <c r="K93" s="86"/>
      <c r="L93" s="86"/>
    </row>
    <row r="94" spans="1:12" x14ac:dyDescent="0.25">
      <c r="A94" s="124"/>
      <c r="B94" s="124"/>
      <c r="C94" s="90"/>
      <c r="D94" s="86"/>
      <c r="E94" s="86"/>
      <c r="F94" s="86"/>
      <c r="G94" s="86"/>
      <c r="H94" s="86"/>
      <c r="I94" s="86"/>
      <c r="J94" s="86"/>
      <c r="K94" s="86"/>
      <c r="L94" s="86"/>
    </row>
    <row r="95" spans="1:12" x14ac:dyDescent="0.25">
      <c r="A95" s="124"/>
      <c r="B95" s="124"/>
      <c r="C95" s="90"/>
      <c r="D95" s="86"/>
      <c r="E95" s="86"/>
      <c r="F95" s="86"/>
      <c r="G95" s="86"/>
      <c r="H95" s="86"/>
      <c r="I95" s="86"/>
      <c r="J95" s="86"/>
      <c r="K95" s="86"/>
      <c r="L95" s="86"/>
    </row>
    <row r="96" spans="1:12" x14ac:dyDescent="0.25">
      <c r="A96" s="124"/>
      <c r="B96" s="124"/>
      <c r="C96" s="90"/>
      <c r="D96" s="86"/>
      <c r="E96" s="86"/>
      <c r="F96" s="86"/>
      <c r="G96" s="86"/>
      <c r="H96" s="86"/>
      <c r="I96" s="86"/>
      <c r="J96" s="86"/>
      <c r="K96" s="86"/>
      <c r="L96" s="86"/>
    </row>
    <row r="97" spans="1:12" x14ac:dyDescent="0.25">
      <c r="A97" s="124"/>
      <c r="B97" s="124"/>
      <c r="C97" s="90"/>
      <c r="D97" s="86"/>
      <c r="E97" s="86"/>
      <c r="F97" s="86"/>
      <c r="G97" s="86"/>
      <c r="H97" s="86"/>
      <c r="I97" s="86"/>
      <c r="J97" s="86"/>
      <c r="K97" s="86"/>
      <c r="L97" s="86"/>
    </row>
    <row r="98" spans="1:12" x14ac:dyDescent="0.25">
      <c r="A98" s="124"/>
      <c r="B98" s="124"/>
      <c r="C98" s="90"/>
      <c r="D98" s="86"/>
      <c r="E98" s="86"/>
      <c r="F98" s="86"/>
      <c r="G98" s="86"/>
      <c r="H98" s="86"/>
      <c r="I98" s="86"/>
      <c r="J98" s="86"/>
      <c r="K98" s="86"/>
      <c r="L98" s="86"/>
    </row>
    <row r="99" spans="1:12" x14ac:dyDescent="0.25">
      <c r="A99" s="124"/>
      <c r="B99" s="124"/>
      <c r="C99" s="90"/>
      <c r="D99" s="86"/>
      <c r="E99" s="86"/>
      <c r="F99" s="86"/>
      <c r="G99" s="86"/>
      <c r="H99" s="86"/>
      <c r="I99" s="86"/>
      <c r="J99" s="86"/>
      <c r="K99" s="86"/>
      <c r="L99" s="86"/>
    </row>
    <row r="100" spans="1:12" x14ac:dyDescent="0.25">
      <c r="A100" s="124"/>
      <c r="B100" s="124"/>
      <c r="C100" s="90"/>
      <c r="D100" s="86"/>
      <c r="E100" s="86"/>
      <c r="F100" s="86"/>
      <c r="G100" s="86"/>
      <c r="H100" s="86"/>
      <c r="I100" s="86"/>
      <c r="J100" s="86"/>
      <c r="K100" s="86"/>
      <c r="L100" s="86"/>
    </row>
    <row r="101" spans="1:12" x14ac:dyDescent="0.25">
      <c r="A101" s="124"/>
      <c r="B101" s="124"/>
      <c r="C101" s="90"/>
      <c r="D101" s="86"/>
      <c r="E101" s="86"/>
      <c r="F101" s="86"/>
      <c r="G101" s="86"/>
      <c r="H101" s="86"/>
      <c r="I101" s="86"/>
      <c r="J101" s="86"/>
      <c r="K101" s="86"/>
      <c r="L101" s="86"/>
    </row>
    <row r="102" spans="1:12" x14ac:dyDescent="0.25">
      <c r="A102" s="124"/>
      <c r="B102" s="124"/>
      <c r="C102" s="90"/>
      <c r="D102" s="86"/>
      <c r="E102" s="86"/>
      <c r="F102" s="86"/>
      <c r="G102" s="86"/>
      <c r="H102" s="86"/>
      <c r="I102" s="86"/>
      <c r="J102" s="86"/>
      <c r="K102" s="86"/>
      <c r="L102" s="86"/>
    </row>
    <row r="103" spans="1:12" x14ac:dyDescent="0.25">
      <c r="A103" s="124"/>
      <c r="B103" s="124"/>
      <c r="C103" s="90"/>
      <c r="D103" s="86"/>
      <c r="E103" s="86"/>
      <c r="F103" s="86"/>
      <c r="G103" s="86"/>
      <c r="H103" s="86"/>
      <c r="I103" s="86"/>
      <c r="J103" s="86"/>
      <c r="K103" s="86"/>
      <c r="L103" s="86"/>
    </row>
    <row r="104" spans="1:12" x14ac:dyDescent="0.25">
      <c r="A104" s="124"/>
      <c r="B104" s="124"/>
      <c r="C104" s="90"/>
      <c r="D104" s="86"/>
      <c r="E104" s="86"/>
      <c r="F104" s="86"/>
      <c r="G104" s="86"/>
      <c r="H104" s="86"/>
      <c r="I104" s="86"/>
      <c r="J104" s="86"/>
      <c r="K104" s="86"/>
      <c r="L104" s="86"/>
    </row>
    <row r="105" spans="1:12" x14ac:dyDescent="0.25">
      <c r="A105" s="124"/>
      <c r="B105" s="124"/>
      <c r="C105" s="90"/>
      <c r="D105" s="86"/>
      <c r="E105" s="86"/>
      <c r="F105" s="86"/>
      <c r="G105" s="86"/>
      <c r="H105" s="86"/>
      <c r="I105" s="86"/>
      <c r="J105" s="86"/>
      <c r="K105" s="86"/>
      <c r="L105" s="86"/>
    </row>
    <row r="106" spans="1:12" x14ac:dyDescent="0.25">
      <c r="A106" s="124"/>
      <c r="B106" s="124"/>
      <c r="C106" s="90"/>
      <c r="D106" s="86"/>
      <c r="E106" s="86"/>
      <c r="F106" s="86"/>
      <c r="G106" s="86"/>
      <c r="H106" s="86"/>
      <c r="I106" s="86"/>
      <c r="J106" s="86"/>
      <c r="K106" s="86"/>
      <c r="L106" s="86"/>
    </row>
    <row r="107" spans="1:12" x14ac:dyDescent="0.25">
      <c r="A107" s="124"/>
      <c r="B107" s="124"/>
      <c r="C107" s="90"/>
      <c r="D107" s="86"/>
      <c r="E107" s="86"/>
      <c r="F107" s="86"/>
      <c r="G107" s="86"/>
      <c r="H107" s="86"/>
      <c r="I107" s="86"/>
      <c r="J107" s="86"/>
      <c r="K107" s="86"/>
      <c r="L107" s="86"/>
    </row>
    <row r="108" spans="1:12" x14ac:dyDescent="0.25">
      <c r="A108" s="124"/>
      <c r="B108" s="124"/>
      <c r="C108" s="90"/>
      <c r="D108" s="86"/>
      <c r="E108" s="86"/>
      <c r="F108" s="86"/>
      <c r="G108" s="86"/>
      <c r="H108" s="86"/>
      <c r="I108" s="86"/>
      <c r="J108" s="86"/>
      <c r="K108" s="86"/>
      <c r="L108" s="86"/>
    </row>
    <row r="109" spans="1:12" x14ac:dyDescent="0.25">
      <c r="A109" s="124"/>
      <c r="B109" s="124"/>
      <c r="C109" s="90"/>
      <c r="D109" s="86"/>
      <c r="E109" s="86"/>
      <c r="F109" s="86"/>
      <c r="G109" s="86"/>
      <c r="H109" s="86"/>
      <c r="I109" s="86"/>
      <c r="J109" s="86"/>
      <c r="K109" s="86"/>
      <c r="L109" s="86"/>
    </row>
    <row r="110" spans="1:12" x14ac:dyDescent="0.25">
      <c r="A110" s="124"/>
      <c r="B110" s="124"/>
      <c r="C110" s="90"/>
      <c r="D110" s="86"/>
      <c r="E110" s="86"/>
      <c r="F110" s="86"/>
      <c r="G110" s="86"/>
      <c r="H110" s="86"/>
      <c r="I110" s="86"/>
      <c r="J110" s="86"/>
      <c r="K110" s="86"/>
      <c r="L110" s="86"/>
    </row>
    <row r="111" spans="1:12" x14ac:dyDescent="0.25">
      <c r="A111" s="124"/>
      <c r="B111" s="124"/>
      <c r="C111" s="90"/>
      <c r="D111" s="86"/>
      <c r="E111" s="86"/>
      <c r="F111" s="86"/>
      <c r="G111" s="86"/>
      <c r="H111" s="86"/>
      <c r="I111" s="86"/>
      <c r="J111" s="86"/>
      <c r="K111" s="86"/>
      <c r="L111" s="86"/>
    </row>
    <row r="113" spans="2:11" x14ac:dyDescent="0.25">
      <c r="B113" s="58" t="s">
        <v>61</v>
      </c>
      <c r="C113" t="s">
        <v>89</v>
      </c>
      <c r="F113" s="39" t="s">
        <v>132</v>
      </c>
      <c r="H113" t="s">
        <v>136</v>
      </c>
    </row>
    <row r="114" spans="2:11" ht="15" customHeight="1" x14ac:dyDescent="0.25">
      <c r="C114" s="354" t="s">
        <v>133</v>
      </c>
      <c r="D114" s="354"/>
      <c r="E114" s="354"/>
      <c r="F114" s="39"/>
      <c r="G114" s="39"/>
      <c r="H114" s="39" t="s">
        <v>137</v>
      </c>
      <c r="I114" s="39"/>
      <c r="J114" s="39"/>
      <c r="K114" s="39"/>
    </row>
    <row r="115" spans="2:11" ht="15" customHeight="1" x14ac:dyDescent="0.25">
      <c r="C115" s="354" t="s">
        <v>134</v>
      </c>
      <c r="D115" s="354"/>
      <c r="E115" s="354"/>
      <c r="F115" s="39"/>
      <c r="G115" s="39"/>
      <c r="H115" s="39" t="s">
        <v>161</v>
      </c>
      <c r="I115" s="39"/>
      <c r="J115" s="39"/>
      <c r="K115" s="39"/>
    </row>
    <row r="116" spans="2:11" x14ac:dyDescent="0.25">
      <c r="B116" s="58" t="s">
        <v>66</v>
      </c>
      <c r="C116" s="39" t="s">
        <v>183</v>
      </c>
      <c r="G116" s="39"/>
    </row>
  </sheetData>
  <mergeCells count="40">
    <mergeCell ref="B10:L10"/>
    <mergeCell ref="B2:C2"/>
    <mergeCell ref="A4:L4"/>
    <mergeCell ref="A6:L6"/>
    <mergeCell ref="A7:L7"/>
    <mergeCell ref="A8:L8"/>
    <mergeCell ref="K11:L11"/>
    <mergeCell ref="A28:B28"/>
    <mergeCell ref="B30:L30"/>
    <mergeCell ref="A31:A32"/>
    <mergeCell ref="B31:B32"/>
    <mergeCell ref="C31:D31"/>
    <mergeCell ref="E31:F31"/>
    <mergeCell ref="G31:H31"/>
    <mergeCell ref="I31:J31"/>
    <mergeCell ref="K31:L31"/>
    <mergeCell ref="A11:A12"/>
    <mergeCell ref="B11:B12"/>
    <mergeCell ref="C11:D11"/>
    <mergeCell ref="E11:F11"/>
    <mergeCell ref="G11:H11"/>
    <mergeCell ref="I11:J11"/>
    <mergeCell ref="M31:N31"/>
    <mergeCell ref="A48:B48"/>
    <mergeCell ref="B50:L50"/>
    <mergeCell ref="A51:A52"/>
    <mergeCell ref="B51:B52"/>
    <mergeCell ref="C51:D51"/>
    <mergeCell ref="E51:F51"/>
    <mergeCell ref="G51:H51"/>
    <mergeCell ref="I51:J51"/>
    <mergeCell ref="K51:L51"/>
    <mergeCell ref="C114:E114"/>
    <mergeCell ref="C115:E115"/>
    <mergeCell ref="M51:N51"/>
    <mergeCell ref="A68:B68"/>
    <mergeCell ref="A72:A73"/>
    <mergeCell ref="B72:B73"/>
    <mergeCell ref="C72:D72"/>
    <mergeCell ref="A89:B89"/>
  </mergeCells>
  <hyperlinks>
    <hyperlink ref="A8" r:id="rId1"/>
  </hyperlinks>
  <pageMargins left="0" right="0" top="0.15748031496062992" bottom="0.55118110236220474" header="0" footer="0"/>
  <pageSetup scale="77" orientation="landscape" r:id="rId2"/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topLeftCell="A75" workbookViewId="0">
      <selection activeCell="H93" sqref="H93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377"/>
      <c r="C2" s="377"/>
      <c r="L2" s="277" t="s">
        <v>111</v>
      </c>
    </row>
    <row r="3" spans="1:12" ht="24" x14ac:dyDescent="0.3">
      <c r="H3" s="111"/>
      <c r="I3" s="111"/>
      <c r="J3" s="111"/>
      <c r="L3" s="206" t="s">
        <v>181</v>
      </c>
    </row>
    <row r="4" spans="1:12" x14ac:dyDescent="0.25">
      <c r="A4" s="362"/>
      <c r="B4" s="362"/>
      <c r="C4" s="362"/>
      <c r="D4" s="362"/>
      <c r="E4" s="362"/>
      <c r="F4" s="362"/>
      <c r="G4" s="362"/>
      <c r="H4" s="362"/>
      <c r="I4" s="362"/>
      <c r="J4" s="362"/>
      <c r="K4" s="362"/>
      <c r="L4" s="362"/>
    </row>
    <row r="5" spans="1:12" x14ac:dyDescent="0.25">
      <c r="A5" s="172"/>
      <c r="B5" s="172"/>
      <c r="C5" s="172"/>
      <c r="D5" s="172"/>
      <c r="E5" s="172"/>
      <c r="F5" s="172"/>
      <c r="G5" s="172"/>
      <c r="H5" s="172"/>
      <c r="I5" s="172"/>
      <c r="J5" s="172"/>
      <c r="K5" s="172"/>
      <c r="L5" s="172"/>
    </row>
    <row r="6" spans="1:12" x14ac:dyDescent="0.25">
      <c r="A6" s="373" t="s">
        <v>2</v>
      </c>
      <c r="B6" s="373"/>
      <c r="C6" s="373"/>
      <c r="D6" s="373"/>
      <c r="E6" s="373"/>
      <c r="F6" s="373"/>
      <c r="G6" s="373"/>
      <c r="H6" s="373"/>
      <c r="I6" s="373"/>
      <c r="J6" s="373"/>
      <c r="K6" s="373"/>
      <c r="L6" s="373"/>
    </row>
    <row r="7" spans="1:12" x14ac:dyDescent="0.25">
      <c r="A7" s="362" t="s">
        <v>3</v>
      </c>
      <c r="B7" s="362"/>
      <c r="C7" s="362"/>
      <c r="D7" s="362"/>
      <c r="E7" s="362"/>
      <c r="F7" s="362"/>
      <c r="G7" s="362"/>
      <c r="H7" s="362"/>
      <c r="I7" s="362"/>
      <c r="J7" s="362"/>
      <c r="K7" s="362"/>
      <c r="L7" s="362"/>
    </row>
    <row r="8" spans="1:12" x14ac:dyDescent="0.25">
      <c r="A8" s="374" t="s">
        <v>4</v>
      </c>
      <c r="B8" s="362"/>
      <c r="C8" s="362"/>
      <c r="D8" s="362"/>
      <c r="E8" s="362"/>
      <c r="F8" s="362"/>
      <c r="G8" s="362"/>
      <c r="H8" s="362"/>
      <c r="I8" s="362"/>
      <c r="J8" s="362"/>
      <c r="K8" s="362"/>
      <c r="L8" s="362"/>
    </row>
    <row r="10" spans="1:12" ht="15.75" customHeight="1" thickBot="1" x14ac:dyDescent="0.3">
      <c r="A10" s="239"/>
      <c r="B10" s="403" t="s">
        <v>182</v>
      </c>
      <c r="C10" s="403"/>
      <c r="D10" s="403"/>
      <c r="E10" s="403"/>
      <c r="F10" s="403"/>
      <c r="G10" s="403"/>
      <c r="H10" s="403"/>
      <c r="I10" s="403"/>
      <c r="J10" s="403"/>
      <c r="K10" s="403"/>
      <c r="L10" s="403"/>
    </row>
    <row r="11" spans="1:12" x14ac:dyDescent="0.25">
      <c r="A11" s="404" t="s">
        <v>5</v>
      </c>
      <c r="B11" s="401" t="s">
        <v>112</v>
      </c>
      <c r="C11" s="406" t="s">
        <v>95</v>
      </c>
      <c r="D11" s="406"/>
      <c r="E11" s="397" t="s">
        <v>96</v>
      </c>
      <c r="F11" s="397"/>
      <c r="G11" s="397" t="s">
        <v>97</v>
      </c>
      <c r="H11" s="397"/>
      <c r="I11" s="397" t="s">
        <v>98</v>
      </c>
      <c r="J11" s="397"/>
      <c r="K11" s="397" t="s">
        <v>135</v>
      </c>
      <c r="L11" s="398"/>
    </row>
    <row r="12" spans="1:12" ht="15.75" thickBot="1" x14ac:dyDescent="0.3">
      <c r="A12" s="405"/>
      <c r="B12" s="402"/>
      <c r="C12" s="112" t="s">
        <v>113</v>
      </c>
      <c r="D12" s="112" t="s">
        <v>101</v>
      </c>
      <c r="E12" s="112" t="s">
        <v>113</v>
      </c>
      <c r="F12" s="112" t="s">
        <v>101</v>
      </c>
      <c r="G12" s="112" t="s">
        <v>113</v>
      </c>
      <c r="H12" s="112" t="s">
        <v>101</v>
      </c>
      <c r="I12" s="112" t="s">
        <v>113</v>
      </c>
      <c r="J12" s="112" t="s">
        <v>101</v>
      </c>
      <c r="K12" s="112" t="s">
        <v>113</v>
      </c>
      <c r="L12" s="113" t="s">
        <v>101</v>
      </c>
    </row>
    <row r="13" spans="1:12" x14ac:dyDescent="0.25">
      <c r="A13" s="114">
        <v>1</v>
      </c>
      <c r="B13" s="115" t="s">
        <v>114</v>
      </c>
      <c r="C13" s="116">
        <v>6</v>
      </c>
      <c r="D13" s="116">
        <v>9</v>
      </c>
      <c r="E13" s="116">
        <v>14</v>
      </c>
      <c r="F13" s="116">
        <v>8</v>
      </c>
      <c r="G13" s="116">
        <v>14</v>
      </c>
      <c r="H13" s="116">
        <v>12</v>
      </c>
      <c r="I13" s="116">
        <v>12</v>
      </c>
      <c r="J13" s="116">
        <v>10</v>
      </c>
      <c r="K13" s="116">
        <f>+C13+E13+G13+I13</f>
        <v>46</v>
      </c>
      <c r="L13" s="117">
        <f>+D13+F13+H13+J13</f>
        <v>39</v>
      </c>
    </row>
    <row r="14" spans="1:12" x14ac:dyDescent="0.25">
      <c r="A14" s="118">
        <v>2</v>
      </c>
      <c r="B14" s="119" t="s">
        <v>115</v>
      </c>
      <c r="C14" s="116">
        <v>6</v>
      </c>
      <c r="D14" s="116">
        <v>8</v>
      </c>
      <c r="E14" s="116">
        <v>14</v>
      </c>
      <c r="F14" s="116">
        <v>6</v>
      </c>
      <c r="G14" s="116">
        <v>14</v>
      </c>
      <c r="H14" s="116">
        <v>22</v>
      </c>
      <c r="I14" s="116">
        <v>12</v>
      </c>
      <c r="J14" s="116">
        <v>15</v>
      </c>
      <c r="K14" s="116">
        <f t="shared" ref="K14:L27" si="0">+C14+E14+G14+I14</f>
        <v>46</v>
      </c>
      <c r="L14" s="117">
        <f t="shared" si="0"/>
        <v>51</v>
      </c>
    </row>
    <row r="15" spans="1:12" x14ac:dyDescent="0.25">
      <c r="A15" s="118">
        <v>3</v>
      </c>
      <c r="B15" s="119" t="s">
        <v>116</v>
      </c>
      <c r="C15" s="116">
        <v>26</v>
      </c>
      <c r="D15" s="116">
        <v>84</v>
      </c>
      <c r="E15" s="116">
        <v>55</v>
      </c>
      <c r="F15" s="116">
        <v>82</v>
      </c>
      <c r="G15" s="116">
        <v>55</v>
      </c>
      <c r="H15" s="116">
        <v>93</v>
      </c>
      <c r="I15" s="116">
        <v>55</v>
      </c>
      <c r="J15" s="116">
        <v>72</v>
      </c>
      <c r="K15" s="116">
        <f t="shared" si="0"/>
        <v>191</v>
      </c>
      <c r="L15" s="117">
        <f t="shared" si="0"/>
        <v>331</v>
      </c>
    </row>
    <row r="16" spans="1:12" x14ac:dyDescent="0.25">
      <c r="A16" s="118">
        <v>4</v>
      </c>
      <c r="B16" s="119" t="s">
        <v>117</v>
      </c>
      <c r="C16" s="116">
        <v>5</v>
      </c>
      <c r="D16" s="116">
        <v>9</v>
      </c>
      <c r="E16" s="116">
        <v>11</v>
      </c>
      <c r="F16" s="116">
        <v>13</v>
      </c>
      <c r="G16" s="116">
        <v>11</v>
      </c>
      <c r="H16" s="116">
        <v>13</v>
      </c>
      <c r="I16" s="116">
        <v>11</v>
      </c>
      <c r="J16" s="116">
        <v>12</v>
      </c>
      <c r="K16" s="116">
        <f t="shared" si="0"/>
        <v>38</v>
      </c>
      <c r="L16" s="117">
        <f t="shared" si="0"/>
        <v>47</v>
      </c>
    </row>
    <row r="17" spans="1:14" x14ac:dyDescent="0.25">
      <c r="A17" s="118">
        <v>5</v>
      </c>
      <c r="B17" s="119" t="s">
        <v>118</v>
      </c>
      <c r="C17" s="116">
        <v>158</v>
      </c>
      <c r="D17" s="116">
        <v>411</v>
      </c>
      <c r="E17" s="116">
        <v>348</v>
      </c>
      <c r="F17" s="116">
        <v>324</v>
      </c>
      <c r="G17" s="116">
        <v>348</v>
      </c>
      <c r="H17" s="116">
        <v>331</v>
      </c>
      <c r="I17" s="116">
        <v>347</v>
      </c>
      <c r="J17" s="116">
        <v>285</v>
      </c>
      <c r="K17" s="116">
        <f t="shared" si="0"/>
        <v>1201</v>
      </c>
      <c r="L17" s="117">
        <f t="shared" si="0"/>
        <v>1351</v>
      </c>
    </row>
    <row r="18" spans="1:14" x14ac:dyDescent="0.25">
      <c r="A18" s="118">
        <v>6</v>
      </c>
      <c r="B18" s="119" t="s">
        <v>119</v>
      </c>
      <c r="C18" s="116">
        <v>85</v>
      </c>
      <c r="D18" s="116">
        <v>130</v>
      </c>
      <c r="E18" s="116">
        <v>183</v>
      </c>
      <c r="F18" s="116">
        <v>194</v>
      </c>
      <c r="G18" s="116">
        <v>183</v>
      </c>
      <c r="H18" s="116">
        <v>330</v>
      </c>
      <c r="I18" s="116">
        <v>183</v>
      </c>
      <c r="J18" s="116">
        <v>157</v>
      </c>
      <c r="K18" s="116">
        <f t="shared" si="0"/>
        <v>634</v>
      </c>
      <c r="L18" s="117">
        <f t="shared" si="0"/>
        <v>811</v>
      </c>
    </row>
    <row r="19" spans="1:14" x14ac:dyDescent="0.25">
      <c r="A19" s="118">
        <v>7</v>
      </c>
      <c r="B19" s="119" t="s">
        <v>120</v>
      </c>
      <c r="C19" s="116">
        <v>65</v>
      </c>
      <c r="D19" s="116">
        <v>148</v>
      </c>
      <c r="E19" s="116">
        <v>141</v>
      </c>
      <c r="F19" s="116">
        <v>123</v>
      </c>
      <c r="G19" s="116">
        <v>141</v>
      </c>
      <c r="H19" s="116">
        <v>172</v>
      </c>
      <c r="I19" s="116">
        <v>141</v>
      </c>
      <c r="J19" s="116">
        <v>103</v>
      </c>
      <c r="K19" s="116">
        <f t="shared" si="0"/>
        <v>488</v>
      </c>
      <c r="L19" s="117">
        <f t="shared" si="0"/>
        <v>546</v>
      </c>
    </row>
    <row r="20" spans="1:14" x14ac:dyDescent="0.25">
      <c r="A20" s="118">
        <v>8</v>
      </c>
      <c r="B20" s="119" t="s">
        <v>121</v>
      </c>
      <c r="C20" s="116">
        <v>62</v>
      </c>
      <c r="D20" s="116">
        <v>132</v>
      </c>
      <c r="E20" s="116">
        <v>138</v>
      </c>
      <c r="F20" s="116">
        <v>145</v>
      </c>
      <c r="G20" s="116">
        <v>138</v>
      </c>
      <c r="H20" s="116">
        <v>211</v>
      </c>
      <c r="I20" s="116">
        <v>134</v>
      </c>
      <c r="J20" s="116">
        <v>113</v>
      </c>
      <c r="K20" s="116">
        <f t="shared" si="0"/>
        <v>472</v>
      </c>
      <c r="L20" s="117">
        <f t="shared" si="0"/>
        <v>601</v>
      </c>
    </row>
    <row r="21" spans="1:14" x14ac:dyDescent="0.25">
      <c r="A21" s="118">
        <v>9</v>
      </c>
      <c r="B21" s="119" t="s">
        <v>122</v>
      </c>
      <c r="C21" s="116">
        <v>408</v>
      </c>
      <c r="D21" s="116">
        <v>935</v>
      </c>
      <c r="E21" s="116">
        <v>898</v>
      </c>
      <c r="F21" s="116">
        <v>1024</v>
      </c>
      <c r="G21" s="116">
        <v>898</v>
      </c>
      <c r="H21" s="116">
        <v>1155</v>
      </c>
      <c r="I21" s="116">
        <v>898</v>
      </c>
      <c r="J21" s="116">
        <v>829</v>
      </c>
      <c r="K21" s="116">
        <f t="shared" si="0"/>
        <v>3102</v>
      </c>
      <c r="L21" s="117">
        <f t="shared" si="0"/>
        <v>3943</v>
      </c>
    </row>
    <row r="22" spans="1:14" x14ac:dyDescent="0.25">
      <c r="A22" s="118">
        <v>10</v>
      </c>
      <c r="B22" s="119" t="s">
        <v>123</v>
      </c>
      <c r="C22" s="116">
        <v>208</v>
      </c>
      <c r="D22" s="116">
        <v>398</v>
      </c>
      <c r="E22" s="116">
        <v>459</v>
      </c>
      <c r="F22" s="116">
        <v>481</v>
      </c>
      <c r="G22" s="116">
        <v>459</v>
      </c>
      <c r="H22" s="116">
        <v>596</v>
      </c>
      <c r="I22" s="116">
        <v>453</v>
      </c>
      <c r="J22" s="116">
        <v>377</v>
      </c>
      <c r="K22" s="116">
        <f t="shared" si="0"/>
        <v>1579</v>
      </c>
      <c r="L22" s="117">
        <f t="shared" si="0"/>
        <v>1852</v>
      </c>
    </row>
    <row r="23" spans="1:14" x14ac:dyDescent="0.25">
      <c r="A23" s="118">
        <v>11</v>
      </c>
      <c r="B23" s="119" t="s">
        <v>124</v>
      </c>
      <c r="C23" s="116">
        <v>20</v>
      </c>
      <c r="D23" s="116">
        <v>57</v>
      </c>
      <c r="E23" s="116">
        <v>44</v>
      </c>
      <c r="F23" s="116">
        <v>57</v>
      </c>
      <c r="G23" s="116">
        <v>44</v>
      </c>
      <c r="H23" s="116">
        <v>62</v>
      </c>
      <c r="I23" s="116">
        <v>44</v>
      </c>
      <c r="J23" s="116">
        <v>33</v>
      </c>
      <c r="K23" s="116">
        <f t="shared" si="0"/>
        <v>152</v>
      </c>
      <c r="L23" s="117">
        <f t="shared" si="0"/>
        <v>209</v>
      </c>
    </row>
    <row r="24" spans="1:14" ht="24" x14ac:dyDescent="0.25">
      <c r="A24" s="118">
        <v>12</v>
      </c>
      <c r="B24" s="119" t="s">
        <v>125</v>
      </c>
      <c r="C24" s="116">
        <v>10</v>
      </c>
      <c r="D24" s="116">
        <v>18</v>
      </c>
      <c r="E24" s="116">
        <v>23</v>
      </c>
      <c r="F24" s="116">
        <v>21</v>
      </c>
      <c r="G24" s="116">
        <v>23</v>
      </c>
      <c r="H24" s="116">
        <v>17</v>
      </c>
      <c r="I24" s="116">
        <v>23</v>
      </c>
      <c r="J24" s="116">
        <v>15</v>
      </c>
      <c r="K24" s="116">
        <f t="shared" si="0"/>
        <v>79</v>
      </c>
      <c r="L24" s="117">
        <f t="shared" si="0"/>
        <v>71</v>
      </c>
    </row>
    <row r="25" spans="1:14" x14ac:dyDescent="0.25">
      <c r="A25" s="118">
        <v>13</v>
      </c>
      <c r="B25" s="120" t="s">
        <v>126</v>
      </c>
      <c r="C25" s="116">
        <v>17</v>
      </c>
      <c r="D25" s="116">
        <v>46</v>
      </c>
      <c r="E25" s="116">
        <v>38</v>
      </c>
      <c r="F25" s="116">
        <v>62</v>
      </c>
      <c r="G25" s="116">
        <v>38</v>
      </c>
      <c r="H25" s="116">
        <v>56</v>
      </c>
      <c r="I25" s="116">
        <v>34</v>
      </c>
      <c r="J25" s="116">
        <v>41</v>
      </c>
      <c r="K25" s="116">
        <f t="shared" si="0"/>
        <v>127</v>
      </c>
      <c r="L25" s="117">
        <f t="shared" si="0"/>
        <v>205</v>
      </c>
    </row>
    <row r="26" spans="1:14" x14ac:dyDescent="0.25">
      <c r="A26" s="118">
        <v>14</v>
      </c>
      <c r="B26" s="120" t="s">
        <v>127</v>
      </c>
      <c r="C26" s="116">
        <v>1</v>
      </c>
      <c r="D26" s="116">
        <v>0</v>
      </c>
      <c r="E26" s="116">
        <v>2</v>
      </c>
      <c r="F26" s="116">
        <v>1</v>
      </c>
      <c r="G26" s="116">
        <v>2</v>
      </c>
      <c r="H26" s="116">
        <v>2</v>
      </c>
      <c r="I26" s="116">
        <v>2</v>
      </c>
      <c r="J26" s="116">
        <v>12</v>
      </c>
      <c r="K26" s="116">
        <f t="shared" si="0"/>
        <v>7</v>
      </c>
      <c r="L26" s="117">
        <f t="shared" si="0"/>
        <v>15</v>
      </c>
    </row>
    <row r="27" spans="1:14" ht="15.75" thickBot="1" x14ac:dyDescent="0.3">
      <c r="A27" s="118">
        <v>15</v>
      </c>
      <c r="B27" s="120" t="s">
        <v>128</v>
      </c>
      <c r="C27" s="116">
        <v>14</v>
      </c>
      <c r="D27" s="116">
        <v>17</v>
      </c>
      <c r="E27" s="116">
        <v>35</v>
      </c>
      <c r="F27" s="116">
        <v>24</v>
      </c>
      <c r="G27" s="116">
        <v>35</v>
      </c>
      <c r="H27" s="116">
        <v>21</v>
      </c>
      <c r="I27" s="116">
        <v>32</v>
      </c>
      <c r="J27" s="116">
        <v>21</v>
      </c>
      <c r="K27" s="116">
        <f t="shared" si="0"/>
        <v>116</v>
      </c>
      <c r="L27" s="117">
        <f t="shared" si="0"/>
        <v>83</v>
      </c>
    </row>
    <row r="28" spans="1:14" ht="15.75" thickBot="1" x14ac:dyDescent="0.3">
      <c r="A28" s="399" t="s">
        <v>129</v>
      </c>
      <c r="B28" s="400"/>
      <c r="C28" s="121">
        <f t="shared" ref="C28:H28" si="1">SUM(C13:C27)</f>
        <v>1091</v>
      </c>
      <c r="D28" s="121">
        <f t="shared" si="1"/>
        <v>2402</v>
      </c>
      <c r="E28" s="121">
        <f>SUM(E13:E27)</f>
        <v>2403</v>
      </c>
      <c r="F28" s="121">
        <f t="shared" si="1"/>
        <v>2565</v>
      </c>
      <c r="G28" s="121">
        <f>SUM(G13:G27)</f>
        <v>2403</v>
      </c>
      <c r="H28" s="121">
        <f t="shared" si="1"/>
        <v>3093</v>
      </c>
      <c r="I28" s="121">
        <f>SUM(I13:I27)</f>
        <v>2381</v>
      </c>
      <c r="J28" s="121">
        <f>SUM(J13:J27)</f>
        <v>2095</v>
      </c>
      <c r="K28" s="121">
        <f>SUM(K13:K27)</f>
        <v>8278</v>
      </c>
      <c r="L28" s="122">
        <f>SUM(L13:L27)</f>
        <v>10155</v>
      </c>
    </row>
    <row r="29" spans="1:14" x14ac:dyDescent="0.25">
      <c r="A29" s="278"/>
      <c r="B29" s="104"/>
      <c r="C29" s="90"/>
      <c r="D29" s="86"/>
      <c r="E29" s="86"/>
      <c r="F29" s="86"/>
      <c r="G29" s="86"/>
      <c r="H29" s="86"/>
      <c r="I29" s="86"/>
      <c r="J29" s="86"/>
      <c r="K29" s="86"/>
      <c r="L29" s="86"/>
    </row>
    <row r="30" spans="1:14" ht="15.75" customHeight="1" thickBot="1" x14ac:dyDescent="0.3">
      <c r="A30" s="239"/>
      <c r="B30" s="403" t="s">
        <v>130</v>
      </c>
      <c r="C30" s="403"/>
      <c r="D30" s="403"/>
      <c r="E30" s="403"/>
      <c r="F30" s="403"/>
      <c r="G30" s="403"/>
      <c r="H30" s="403"/>
      <c r="I30" s="403"/>
      <c r="J30" s="403"/>
      <c r="K30" s="403"/>
      <c r="L30" s="403"/>
    </row>
    <row r="31" spans="1:14" x14ac:dyDescent="0.25">
      <c r="A31" s="404" t="s">
        <v>5</v>
      </c>
      <c r="B31" s="401" t="s">
        <v>112</v>
      </c>
      <c r="C31" s="406" t="s">
        <v>104</v>
      </c>
      <c r="D31" s="406"/>
      <c r="E31" s="397" t="s">
        <v>105</v>
      </c>
      <c r="F31" s="397"/>
      <c r="G31" s="397" t="s">
        <v>72</v>
      </c>
      <c r="H31" s="397"/>
      <c r="I31" s="397" t="s">
        <v>73</v>
      </c>
      <c r="J31" s="397"/>
      <c r="K31" s="397" t="s">
        <v>99</v>
      </c>
      <c r="L31" s="398"/>
      <c r="M31" s="397" t="s">
        <v>159</v>
      </c>
      <c r="N31" s="398"/>
    </row>
    <row r="32" spans="1:14" ht="15.75" thickBot="1" x14ac:dyDescent="0.3">
      <c r="A32" s="405"/>
      <c r="B32" s="402"/>
      <c r="C32" s="112" t="s">
        <v>113</v>
      </c>
      <c r="D32" s="112" t="s">
        <v>101</v>
      </c>
      <c r="E32" s="112" t="s">
        <v>113</v>
      </c>
      <c r="F32" s="112" t="s">
        <v>101</v>
      </c>
      <c r="G32" s="112" t="s">
        <v>113</v>
      </c>
      <c r="H32" s="112" t="s">
        <v>101</v>
      </c>
      <c r="I32" s="112" t="s">
        <v>113</v>
      </c>
      <c r="J32" s="112" t="s">
        <v>101</v>
      </c>
      <c r="K32" s="112" t="s">
        <v>113</v>
      </c>
      <c r="L32" s="113" t="s">
        <v>101</v>
      </c>
      <c r="M32" s="112" t="s">
        <v>113</v>
      </c>
      <c r="N32" s="113" t="s">
        <v>101</v>
      </c>
    </row>
    <row r="33" spans="1:14" x14ac:dyDescent="0.25">
      <c r="A33" s="114">
        <v>1</v>
      </c>
      <c r="B33" s="115" t="s">
        <v>114</v>
      </c>
      <c r="C33" s="116">
        <v>14</v>
      </c>
      <c r="D33" s="116">
        <v>13</v>
      </c>
      <c r="E33" s="116">
        <v>14</v>
      </c>
      <c r="F33" s="116">
        <v>19</v>
      </c>
      <c r="G33" s="116">
        <v>14</v>
      </c>
      <c r="H33" s="116">
        <v>14</v>
      </c>
      <c r="I33" s="116">
        <v>15</v>
      </c>
      <c r="J33" s="116">
        <v>14</v>
      </c>
      <c r="K33" s="116">
        <f>+C33+E33+G33+I33</f>
        <v>57</v>
      </c>
      <c r="L33" s="117">
        <f>+D33+F33+H33+J33</f>
        <v>60</v>
      </c>
      <c r="M33" s="116">
        <f>+K33+K13</f>
        <v>103</v>
      </c>
      <c r="N33" s="117">
        <f>+L33+L13</f>
        <v>99</v>
      </c>
    </row>
    <row r="34" spans="1:14" x14ac:dyDescent="0.25">
      <c r="A34" s="118">
        <v>2</v>
      </c>
      <c r="B34" s="119" t="s">
        <v>115</v>
      </c>
      <c r="C34" s="116">
        <v>14</v>
      </c>
      <c r="D34" s="116">
        <v>20</v>
      </c>
      <c r="E34" s="116">
        <v>14</v>
      </c>
      <c r="F34" s="116">
        <v>9</v>
      </c>
      <c r="G34" s="116">
        <v>14</v>
      </c>
      <c r="H34" s="116">
        <v>8</v>
      </c>
      <c r="I34" s="116">
        <v>14</v>
      </c>
      <c r="J34" s="116">
        <v>14</v>
      </c>
      <c r="K34" s="116">
        <f t="shared" ref="K34:L47" si="2">+C34+E34+G34+I34</f>
        <v>56</v>
      </c>
      <c r="L34" s="117">
        <f t="shared" si="2"/>
        <v>51</v>
      </c>
      <c r="M34" s="116">
        <f>+K34+K14</f>
        <v>102</v>
      </c>
      <c r="N34" s="117">
        <f>+L34+L14</f>
        <v>102</v>
      </c>
    </row>
    <row r="35" spans="1:14" x14ac:dyDescent="0.25">
      <c r="A35" s="118">
        <v>3</v>
      </c>
      <c r="B35" s="119" t="s">
        <v>116</v>
      </c>
      <c r="C35" s="116">
        <v>56</v>
      </c>
      <c r="D35" s="116">
        <v>93</v>
      </c>
      <c r="E35" s="116">
        <v>56</v>
      </c>
      <c r="F35" s="116">
        <v>84</v>
      </c>
      <c r="G35" s="116">
        <v>56</v>
      </c>
      <c r="H35" s="116">
        <v>79</v>
      </c>
      <c r="I35" s="116">
        <v>128</v>
      </c>
      <c r="J35" s="116">
        <v>95</v>
      </c>
      <c r="K35" s="116">
        <f t="shared" si="2"/>
        <v>296</v>
      </c>
      <c r="L35" s="117">
        <f t="shared" si="2"/>
        <v>351</v>
      </c>
      <c r="M35" s="116">
        <f t="shared" ref="M35:N47" si="3">+K35+K15</f>
        <v>487</v>
      </c>
      <c r="N35" s="117">
        <f t="shared" si="3"/>
        <v>682</v>
      </c>
    </row>
    <row r="36" spans="1:14" x14ac:dyDescent="0.25">
      <c r="A36" s="118">
        <v>4</v>
      </c>
      <c r="B36" s="119" t="s">
        <v>117</v>
      </c>
      <c r="C36" s="116">
        <v>11</v>
      </c>
      <c r="D36" s="116">
        <v>19</v>
      </c>
      <c r="E36" s="116">
        <v>11</v>
      </c>
      <c r="F36" s="116">
        <v>15</v>
      </c>
      <c r="G36" s="116">
        <v>11</v>
      </c>
      <c r="H36" s="116">
        <v>11</v>
      </c>
      <c r="I36" s="116">
        <v>15</v>
      </c>
      <c r="J36" s="116">
        <v>21</v>
      </c>
      <c r="K36" s="116">
        <f t="shared" si="2"/>
        <v>48</v>
      </c>
      <c r="L36" s="117">
        <f t="shared" si="2"/>
        <v>66</v>
      </c>
      <c r="M36" s="116">
        <f t="shared" si="3"/>
        <v>86</v>
      </c>
      <c r="N36" s="117">
        <f t="shared" si="3"/>
        <v>113</v>
      </c>
    </row>
    <row r="37" spans="1:14" x14ac:dyDescent="0.25">
      <c r="A37" s="118">
        <v>5</v>
      </c>
      <c r="B37" s="119" t="s">
        <v>118</v>
      </c>
      <c r="C37" s="116">
        <v>348</v>
      </c>
      <c r="D37" s="116">
        <v>361</v>
      </c>
      <c r="E37" s="116">
        <v>348</v>
      </c>
      <c r="F37" s="116">
        <v>373</v>
      </c>
      <c r="G37" s="116">
        <v>349</v>
      </c>
      <c r="H37" s="116">
        <v>409</v>
      </c>
      <c r="I37" s="116">
        <v>349</v>
      </c>
      <c r="J37" s="116">
        <v>430</v>
      </c>
      <c r="K37" s="116">
        <f t="shared" si="2"/>
        <v>1394</v>
      </c>
      <c r="L37" s="117">
        <f t="shared" si="2"/>
        <v>1573</v>
      </c>
      <c r="M37" s="116">
        <f t="shared" si="3"/>
        <v>2595</v>
      </c>
      <c r="N37" s="117">
        <f t="shared" si="3"/>
        <v>2924</v>
      </c>
    </row>
    <row r="38" spans="1:14" x14ac:dyDescent="0.25">
      <c r="A38" s="118">
        <v>6</v>
      </c>
      <c r="B38" s="119" t="s">
        <v>119</v>
      </c>
      <c r="C38" s="116">
        <v>183</v>
      </c>
      <c r="D38" s="116">
        <v>177</v>
      </c>
      <c r="E38" s="116">
        <v>183</v>
      </c>
      <c r="F38" s="116">
        <v>176</v>
      </c>
      <c r="G38" s="116">
        <v>183</v>
      </c>
      <c r="H38" s="116">
        <v>166</v>
      </c>
      <c r="I38" s="116">
        <v>183</v>
      </c>
      <c r="J38" s="116">
        <v>249</v>
      </c>
      <c r="K38" s="116">
        <f t="shared" si="2"/>
        <v>732</v>
      </c>
      <c r="L38" s="117">
        <f t="shared" si="2"/>
        <v>768</v>
      </c>
      <c r="M38" s="116">
        <f t="shared" si="3"/>
        <v>1366</v>
      </c>
      <c r="N38" s="117">
        <f t="shared" si="3"/>
        <v>1579</v>
      </c>
    </row>
    <row r="39" spans="1:14" x14ac:dyDescent="0.25">
      <c r="A39" s="118">
        <v>7</v>
      </c>
      <c r="B39" s="119" t="s">
        <v>120</v>
      </c>
      <c r="C39" s="116">
        <v>141</v>
      </c>
      <c r="D39" s="116">
        <v>151</v>
      </c>
      <c r="E39" s="116">
        <v>141</v>
      </c>
      <c r="F39" s="116">
        <v>108</v>
      </c>
      <c r="G39" s="116">
        <v>141</v>
      </c>
      <c r="H39" s="116">
        <v>131</v>
      </c>
      <c r="I39" s="116">
        <v>141</v>
      </c>
      <c r="J39" s="116">
        <v>147</v>
      </c>
      <c r="K39" s="116">
        <f t="shared" si="2"/>
        <v>564</v>
      </c>
      <c r="L39" s="117">
        <f t="shared" si="2"/>
        <v>537</v>
      </c>
      <c r="M39" s="116">
        <f t="shared" si="3"/>
        <v>1052</v>
      </c>
      <c r="N39" s="117">
        <f t="shared" si="3"/>
        <v>1083</v>
      </c>
    </row>
    <row r="40" spans="1:14" x14ac:dyDescent="0.25">
      <c r="A40" s="118">
        <v>8</v>
      </c>
      <c r="B40" s="119" t="s">
        <v>121</v>
      </c>
      <c r="C40" s="116">
        <v>138</v>
      </c>
      <c r="D40" s="116">
        <v>181</v>
      </c>
      <c r="E40" s="116">
        <v>138</v>
      </c>
      <c r="F40" s="116">
        <v>163</v>
      </c>
      <c r="G40" s="116">
        <v>138</v>
      </c>
      <c r="H40" s="116">
        <v>130</v>
      </c>
      <c r="I40" s="116">
        <v>192</v>
      </c>
      <c r="J40" s="116">
        <v>149</v>
      </c>
      <c r="K40" s="116">
        <f t="shared" si="2"/>
        <v>606</v>
      </c>
      <c r="L40" s="117">
        <f t="shared" si="2"/>
        <v>623</v>
      </c>
      <c r="M40" s="116">
        <f t="shared" si="3"/>
        <v>1078</v>
      </c>
      <c r="N40" s="117">
        <f t="shared" si="3"/>
        <v>1224</v>
      </c>
    </row>
    <row r="41" spans="1:14" x14ac:dyDescent="0.25">
      <c r="A41" s="118">
        <v>9</v>
      </c>
      <c r="B41" s="119" t="s">
        <v>122</v>
      </c>
      <c r="C41" s="116">
        <v>898</v>
      </c>
      <c r="D41" s="116">
        <v>984</v>
      </c>
      <c r="E41" s="116">
        <v>898</v>
      </c>
      <c r="F41" s="116">
        <v>1002</v>
      </c>
      <c r="G41" s="116">
        <v>898</v>
      </c>
      <c r="H41" s="116">
        <v>956</v>
      </c>
      <c r="I41" s="116">
        <v>1201</v>
      </c>
      <c r="J41" s="116">
        <v>1062</v>
      </c>
      <c r="K41" s="116">
        <f t="shared" si="2"/>
        <v>3895</v>
      </c>
      <c r="L41" s="117">
        <f t="shared" si="2"/>
        <v>4004</v>
      </c>
      <c r="M41" s="116">
        <f t="shared" si="3"/>
        <v>6997</v>
      </c>
      <c r="N41" s="117">
        <f t="shared" si="3"/>
        <v>7947</v>
      </c>
    </row>
    <row r="42" spans="1:14" x14ac:dyDescent="0.25">
      <c r="A42" s="118">
        <v>10</v>
      </c>
      <c r="B42" s="119" t="s">
        <v>123</v>
      </c>
      <c r="C42" s="116">
        <v>459</v>
      </c>
      <c r="D42" s="116">
        <v>501</v>
      </c>
      <c r="E42" s="116">
        <v>459</v>
      </c>
      <c r="F42" s="116">
        <v>402</v>
      </c>
      <c r="G42" s="116">
        <v>459</v>
      </c>
      <c r="H42" s="116">
        <v>396</v>
      </c>
      <c r="I42" s="116">
        <v>494</v>
      </c>
      <c r="J42" s="116">
        <v>455</v>
      </c>
      <c r="K42" s="116">
        <f t="shared" si="2"/>
        <v>1871</v>
      </c>
      <c r="L42" s="117">
        <f t="shared" si="2"/>
        <v>1754</v>
      </c>
      <c r="M42" s="116">
        <f t="shared" si="3"/>
        <v>3450</v>
      </c>
      <c r="N42" s="117">
        <f t="shared" si="3"/>
        <v>3606</v>
      </c>
    </row>
    <row r="43" spans="1:14" x14ac:dyDescent="0.25">
      <c r="A43" s="118">
        <v>11</v>
      </c>
      <c r="B43" s="119" t="s">
        <v>124</v>
      </c>
      <c r="C43" s="116">
        <v>44</v>
      </c>
      <c r="D43" s="116">
        <v>56</v>
      </c>
      <c r="E43" s="116">
        <v>44</v>
      </c>
      <c r="F43" s="116">
        <v>40</v>
      </c>
      <c r="G43" s="116">
        <v>44</v>
      </c>
      <c r="H43" s="116">
        <v>43</v>
      </c>
      <c r="I43" s="116">
        <v>44</v>
      </c>
      <c r="J43" s="116">
        <v>42</v>
      </c>
      <c r="K43" s="116">
        <f t="shared" si="2"/>
        <v>176</v>
      </c>
      <c r="L43" s="117">
        <f t="shared" si="2"/>
        <v>181</v>
      </c>
      <c r="M43" s="116">
        <f t="shared" si="3"/>
        <v>328</v>
      </c>
      <c r="N43" s="117">
        <f t="shared" si="3"/>
        <v>390</v>
      </c>
    </row>
    <row r="44" spans="1:14" ht="24" x14ac:dyDescent="0.25">
      <c r="A44" s="118">
        <v>12</v>
      </c>
      <c r="B44" s="119" t="s">
        <v>125</v>
      </c>
      <c r="C44" s="116">
        <v>23</v>
      </c>
      <c r="D44" s="116">
        <v>21</v>
      </c>
      <c r="E44" s="116">
        <v>23</v>
      </c>
      <c r="F44" s="116">
        <v>21</v>
      </c>
      <c r="G44" s="116">
        <v>23</v>
      </c>
      <c r="H44" s="116">
        <v>18</v>
      </c>
      <c r="I44" s="116">
        <v>23</v>
      </c>
      <c r="J44" s="116">
        <v>18</v>
      </c>
      <c r="K44" s="116">
        <f t="shared" si="2"/>
        <v>92</v>
      </c>
      <c r="L44" s="117">
        <f t="shared" si="2"/>
        <v>78</v>
      </c>
      <c r="M44" s="116">
        <f t="shared" si="3"/>
        <v>171</v>
      </c>
      <c r="N44" s="117">
        <f t="shared" si="3"/>
        <v>149</v>
      </c>
    </row>
    <row r="45" spans="1:14" x14ac:dyDescent="0.25">
      <c r="A45" s="118">
        <v>13</v>
      </c>
      <c r="B45" s="120" t="s">
        <v>126</v>
      </c>
      <c r="C45" s="116">
        <v>38</v>
      </c>
      <c r="D45" s="116">
        <v>58</v>
      </c>
      <c r="E45" s="116">
        <v>38</v>
      </c>
      <c r="F45" s="116">
        <v>28</v>
      </c>
      <c r="G45" s="116">
        <v>38</v>
      </c>
      <c r="H45" s="116">
        <v>37</v>
      </c>
      <c r="I45" s="116">
        <v>64</v>
      </c>
      <c r="J45" s="116">
        <v>39</v>
      </c>
      <c r="K45" s="116">
        <f t="shared" si="2"/>
        <v>178</v>
      </c>
      <c r="L45" s="117">
        <f t="shared" si="2"/>
        <v>162</v>
      </c>
      <c r="M45" s="116">
        <f t="shared" si="3"/>
        <v>305</v>
      </c>
      <c r="N45" s="117">
        <f t="shared" si="3"/>
        <v>367</v>
      </c>
    </row>
    <row r="46" spans="1:14" x14ac:dyDescent="0.25">
      <c r="A46" s="118">
        <v>14</v>
      </c>
      <c r="B46" s="120" t="s">
        <v>127</v>
      </c>
      <c r="C46" s="116">
        <v>2</v>
      </c>
      <c r="D46" s="116">
        <v>1</v>
      </c>
      <c r="E46" s="116">
        <v>2</v>
      </c>
      <c r="F46" s="116">
        <v>2</v>
      </c>
      <c r="G46" s="116">
        <v>2</v>
      </c>
      <c r="H46" s="116">
        <v>0</v>
      </c>
      <c r="I46" s="116">
        <v>2</v>
      </c>
      <c r="J46" s="116">
        <v>0</v>
      </c>
      <c r="K46" s="116">
        <f t="shared" si="2"/>
        <v>8</v>
      </c>
      <c r="L46" s="117">
        <f t="shared" si="2"/>
        <v>3</v>
      </c>
      <c r="M46" s="116">
        <f t="shared" si="3"/>
        <v>15</v>
      </c>
      <c r="N46" s="117">
        <f t="shared" si="3"/>
        <v>18</v>
      </c>
    </row>
    <row r="47" spans="1:14" ht="15.75" thickBot="1" x14ac:dyDescent="0.3">
      <c r="A47" s="118">
        <v>15</v>
      </c>
      <c r="B47" s="120" t="s">
        <v>128</v>
      </c>
      <c r="C47" s="116">
        <v>35</v>
      </c>
      <c r="D47" s="116">
        <v>21</v>
      </c>
      <c r="E47" s="116">
        <v>35</v>
      </c>
      <c r="F47" s="116">
        <v>46</v>
      </c>
      <c r="G47" s="116">
        <v>35</v>
      </c>
      <c r="H47" s="116">
        <v>46</v>
      </c>
      <c r="I47" s="116">
        <v>35</v>
      </c>
      <c r="J47" s="116">
        <v>63</v>
      </c>
      <c r="K47" s="116">
        <f t="shared" si="2"/>
        <v>140</v>
      </c>
      <c r="L47" s="117">
        <f t="shared" si="2"/>
        <v>176</v>
      </c>
      <c r="M47" s="116">
        <f t="shared" si="3"/>
        <v>256</v>
      </c>
      <c r="N47" s="117">
        <f t="shared" si="3"/>
        <v>259</v>
      </c>
    </row>
    <row r="48" spans="1:14" ht="15.75" thickBot="1" x14ac:dyDescent="0.3">
      <c r="A48" s="399" t="s">
        <v>129</v>
      </c>
      <c r="B48" s="400"/>
      <c r="C48" s="121">
        <f t="shared" ref="C48:L48" si="4">SUM(C33:C47)</f>
        <v>2404</v>
      </c>
      <c r="D48" s="121">
        <f t="shared" si="4"/>
        <v>2657</v>
      </c>
      <c r="E48" s="121">
        <f>SUM(E33:E47)</f>
        <v>2404</v>
      </c>
      <c r="F48" s="121">
        <f t="shared" si="4"/>
        <v>2488</v>
      </c>
      <c r="G48" s="121">
        <f>SUM(G33:G47)</f>
        <v>2405</v>
      </c>
      <c r="H48" s="121">
        <f t="shared" si="4"/>
        <v>2444</v>
      </c>
      <c r="I48" s="121">
        <f>SUM(I33:I47)</f>
        <v>2900</v>
      </c>
      <c r="J48" s="121">
        <f t="shared" si="4"/>
        <v>2798</v>
      </c>
      <c r="K48" s="121">
        <f t="shared" si="4"/>
        <v>10113</v>
      </c>
      <c r="L48" s="122">
        <f t="shared" si="4"/>
        <v>10387</v>
      </c>
      <c r="M48" s="121">
        <f>SUM(M33:M47)</f>
        <v>18391</v>
      </c>
      <c r="N48" s="122">
        <f>SUM(N33:N47)</f>
        <v>20542</v>
      </c>
    </row>
    <row r="49" spans="1:14" x14ac:dyDescent="0.25">
      <c r="A49" s="124"/>
      <c r="B49" s="124"/>
      <c r="C49" s="90"/>
      <c r="D49" s="86"/>
      <c r="E49" s="86"/>
      <c r="F49" s="86"/>
      <c r="G49" s="86"/>
      <c r="H49" s="86"/>
      <c r="I49" s="86"/>
      <c r="J49" s="86"/>
      <c r="K49" s="86"/>
      <c r="L49" s="86"/>
    </row>
    <row r="50" spans="1:14" ht="15.75" customHeight="1" thickBot="1" x14ac:dyDescent="0.3">
      <c r="A50" s="239"/>
      <c r="B50" s="403" t="s">
        <v>131</v>
      </c>
      <c r="C50" s="403"/>
      <c r="D50" s="403"/>
      <c r="E50" s="403"/>
      <c r="F50" s="403"/>
      <c r="G50" s="403"/>
      <c r="H50" s="403"/>
      <c r="I50" s="403"/>
      <c r="J50" s="403"/>
      <c r="K50" s="403"/>
      <c r="L50" s="403"/>
    </row>
    <row r="51" spans="1:14" x14ac:dyDescent="0.25">
      <c r="A51" s="404" t="s">
        <v>5</v>
      </c>
      <c r="B51" s="401" t="s">
        <v>112</v>
      </c>
      <c r="C51" s="406" t="s">
        <v>74</v>
      </c>
      <c r="D51" s="406"/>
      <c r="E51" s="397" t="s">
        <v>106</v>
      </c>
      <c r="F51" s="397"/>
      <c r="G51" s="397" t="s">
        <v>107</v>
      </c>
      <c r="H51" s="397"/>
      <c r="I51" s="397" t="s">
        <v>108</v>
      </c>
      <c r="J51" s="397"/>
      <c r="K51" s="397" t="s">
        <v>99</v>
      </c>
      <c r="L51" s="398"/>
      <c r="M51" s="397" t="s">
        <v>159</v>
      </c>
      <c r="N51" s="398"/>
    </row>
    <row r="52" spans="1:14" ht="15.75" thickBot="1" x14ac:dyDescent="0.3">
      <c r="A52" s="405"/>
      <c r="B52" s="402"/>
      <c r="C52" s="112" t="s">
        <v>113</v>
      </c>
      <c r="D52" s="112" t="s">
        <v>101</v>
      </c>
      <c r="E52" s="112" t="s">
        <v>113</v>
      </c>
      <c r="F52" s="112" t="s">
        <v>101</v>
      </c>
      <c r="G52" s="112" t="s">
        <v>113</v>
      </c>
      <c r="H52" s="112" t="s">
        <v>101</v>
      </c>
      <c r="I52" s="112" t="s">
        <v>113</v>
      </c>
      <c r="J52" s="112" t="s">
        <v>101</v>
      </c>
      <c r="K52" s="112" t="s">
        <v>113</v>
      </c>
      <c r="L52" s="113" t="s">
        <v>101</v>
      </c>
      <c r="M52" s="112" t="s">
        <v>113</v>
      </c>
      <c r="N52" s="113" t="s">
        <v>101</v>
      </c>
    </row>
    <row r="53" spans="1:14" x14ac:dyDescent="0.25">
      <c r="A53" s="114">
        <v>1</v>
      </c>
      <c r="B53" s="115" t="s">
        <v>114</v>
      </c>
      <c r="C53" s="116">
        <v>15</v>
      </c>
      <c r="D53" s="116">
        <v>17</v>
      </c>
      <c r="E53" s="116">
        <v>15</v>
      </c>
      <c r="F53" s="116">
        <v>11</v>
      </c>
      <c r="G53" s="116"/>
      <c r="H53" s="116"/>
      <c r="I53" s="116"/>
      <c r="J53" s="116"/>
      <c r="K53" s="116">
        <f>+C53+E53+G53+I53</f>
        <v>30</v>
      </c>
      <c r="L53" s="117">
        <f>+D53+F53+H53+J53</f>
        <v>28</v>
      </c>
      <c r="M53" s="116">
        <f>+K53+M33</f>
        <v>133</v>
      </c>
      <c r="N53" s="117">
        <f>+L53+N33</f>
        <v>127</v>
      </c>
    </row>
    <row r="54" spans="1:14" x14ac:dyDescent="0.25">
      <c r="A54" s="118">
        <v>2</v>
      </c>
      <c r="B54" s="119" t="s">
        <v>115</v>
      </c>
      <c r="C54" s="116">
        <v>14</v>
      </c>
      <c r="D54" s="116">
        <v>9</v>
      </c>
      <c r="E54" s="116">
        <v>14</v>
      </c>
      <c r="F54" s="116">
        <v>14</v>
      </c>
      <c r="G54" s="116"/>
      <c r="H54" s="116"/>
      <c r="I54" s="116"/>
      <c r="J54" s="116"/>
      <c r="K54" s="116">
        <f t="shared" ref="K54:L67" si="5">+C54+E54+G54+I54</f>
        <v>28</v>
      </c>
      <c r="L54" s="117">
        <f t="shared" si="5"/>
        <v>23</v>
      </c>
      <c r="M54" s="116">
        <f t="shared" ref="M54:N67" si="6">+K54+M34</f>
        <v>130</v>
      </c>
      <c r="N54" s="117">
        <f t="shared" si="6"/>
        <v>125</v>
      </c>
    </row>
    <row r="55" spans="1:14" x14ac:dyDescent="0.25">
      <c r="A55" s="118">
        <v>3</v>
      </c>
      <c r="B55" s="119" t="s">
        <v>116</v>
      </c>
      <c r="C55" s="116">
        <v>128</v>
      </c>
      <c r="D55" s="116">
        <v>81</v>
      </c>
      <c r="E55" s="116">
        <v>128</v>
      </c>
      <c r="F55" s="116">
        <v>75</v>
      </c>
      <c r="G55" s="116"/>
      <c r="H55" s="116"/>
      <c r="I55" s="116"/>
      <c r="J55" s="116"/>
      <c r="K55" s="116">
        <f t="shared" si="5"/>
        <v>256</v>
      </c>
      <c r="L55" s="117">
        <f t="shared" si="5"/>
        <v>156</v>
      </c>
      <c r="M55" s="116">
        <f t="shared" si="6"/>
        <v>743</v>
      </c>
      <c r="N55" s="117">
        <f t="shared" si="6"/>
        <v>838</v>
      </c>
    </row>
    <row r="56" spans="1:14" x14ac:dyDescent="0.25">
      <c r="A56" s="118">
        <v>4</v>
      </c>
      <c r="B56" s="119" t="s">
        <v>117</v>
      </c>
      <c r="C56" s="116">
        <v>18</v>
      </c>
      <c r="D56" s="116">
        <v>11</v>
      </c>
      <c r="E56" s="116">
        <v>18</v>
      </c>
      <c r="F56" s="116">
        <v>8</v>
      </c>
      <c r="G56" s="116"/>
      <c r="H56" s="116"/>
      <c r="I56" s="116"/>
      <c r="J56" s="116"/>
      <c r="K56" s="116">
        <f t="shared" si="5"/>
        <v>36</v>
      </c>
      <c r="L56" s="117">
        <f t="shared" si="5"/>
        <v>19</v>
      </c>
      <c r="M56" s="116">
        <f t="shared" si="6"/>
        <v>122</v>
      </c>
      <c r="N56" s="117">
        <f t="shared" si="6"/>
        <v>132</v>
      </c>
    </row>
    <row r="57" spans="1:14" x14ac:dyDescent="0.25">
      <c r="A57" s="118">
        <v>5</v>
      </c>
      <c r="B57" s="119" t="s">
        <v>118</v>
      </c>
      <c r="C57" s="116">
        <v>425</v>
      </c>
      <c r="D57" s="116">
        <v>454</v>
      </c>
      <c r="E57" s="116">
        <v>425</v>
      </c>
      <c r="F57" s="116">
        <v>390</v>
      </c>
      <c r="G57" s="116"/>
      <c r="H57" s="116"/>
      <c r="I57" s="116"/>
      <c r="J57" s="116"/>
      <c r="K57" s="116">
        <f t="shared" si="5"/>
        <v>850</v>
      </c>
      <c r="L57" s="117">
        <f t="shared" si="5"/>
        <v>844</v>
      </c>
      <c r="M57" s="116">
        <f t="shared" si="6"/>
        <v>3445</v>
      </c>
      <c r="N57" s="117">
        <f t="shared" si="6"/>
        <v>3768</v>
      </c>
    </row>
    <row r="58" spans="1:14" x14ac:dyDescent="0.25">
      <c r="A58" s="118">
        <v>6</v>
      </c>
      <c r="B58" s="119" t="s">
        <v>119</v>
      </c>
      <c r="C58" s="116">
        <v>233</v>
      </c>
      <c r="D58" s="116">
        <v>253</v>
      </c>
      <c r="E58" s="116">
        <v>229</v>
      </c>
      <c r="F58" s="116">
        <v>110</v>
      </c>
      <c r="G58" s="116"/>
      <c r="H58" s="116"/>
      <c r="I58" s="116"/>
      <c r="J58" s="116"/>
      <c r="K58" s="116">
        <f t="shared" si="5"/>
        <v>462</v>
      </c>
      <c r="L58" s="117">
        <f t="shared" si="5"/>
        <v>363</v>
      </c>
      <c r="M58" s="116">
        <f t="shared" si="6"/>
        <v>1828</v>
      </c>
      <c r="N58" s="117">
        <f t="shared" si="6"/>
        <v>1942</v>
      </c>
    </row>
    <row r="59" spans="1:14" x14ac:dyDescent="0.25">
      <c r="A59" s="118">
        <v>7</v>
      </c>
      <c r="B59" s="119" t="s">
        <v>120</v>
      </c>
      <c r="C59" s="116">
        <v>141</v>
      </c>
      <c r="D59" s="116">
        <v>126</v>
      </c>
      <c r="E59" s="116">
        <v>141</v>
      </c>
      <c r="F59" s="116">
        <v>114</v>
      </c>
      <c r="G59" s="116"/>
      <c r="H59" s="116"/>
      <c r="I59" s="116"/>
      <c r="J59" s="116"/>
      <c r="K59" s="116">
        <f t="shared" si="5"/>
        <v>282</v>
      </c>
      <c r="L59" s="117">
        <f t="shared" si="5"/>
        <v>240</v>
      </c>
      <c r="M59" s="116">
        <f t="shared" si="6"/>
        <v>1334</v>
      </c>
      <c r="N59" s="117">
        <f t="shared" si="6"/>
        <v>1323</v>
      </c>
    </row>
    <row r="60" spans="1:14" x14ac:dyDescent="0.25">
      <c r="A60" s="118">
        <v>8</v>
      </c>
      <c r="B60" s="119" t="s">
        <v>121</v>
      </c>
      <c r="C60" s="116">
        <v>192</v>
      </c>
      <c r="D60" s="116">
        <v>127</v>
      </c>
      <c r="E60" s="116">
        <v>192</v>
      </c>
      <c r="F60" s="116">
        <v>145</v>
      </c>
      <c r="G60" s="116"/>
      <c r="H60" s="116"/>
      <c r="I60" s="116"/>
      <c r="J60" s="116"/>
      <c r="K60" s="116">
        <f t="shared" si="5"/>
        <v>384</v>
      </c>
      <c r="L60" s="117">
        <f t="shared" si="5"/>
        <v>272</v>
      </c>
      <c r="M60" s="116">
        <f t="shared" si="6"/>
        <v>1462</v>
      </c>
      <c r="N60" s="117">
        <f t="shared" si="6"/>
        <v>1496</v>
      </c>
    </row>
    <row r="61" spans="1:14" x14ac:dyDescent="0.25">
      <c r="A61" s="118">
        <v>9</v>
      </c>
      <c r="B61" s="119" t="s">
        <v>122</v>
      </c>
      <c r="C61" s="116">
        <v>1202</v>
      </c>
      <c r="D61" s="116">
        <v>975</v>
      </c>
      <c r="E61" s="116">
        <v>1202</v>
      </c>
      <c r="F61" s="116">
        <v>939</v>
      </c>
      <c r="G61" s="116"/>
      <c r="H61" s="116"/>
      <c r="I61" s="116"/>
      <c r="J61" s="116"/>
      <c r="K61" s="116">
        <f t="shared" si="5"/>
        <v>2404</v>
      </c>
      <c r="L61" s="117">
        <f t="shared" si="5"/>
        <v>1914</v>
      </c>
      <c r="M61" s="116">
        <f t="shared" si="6"/>
        <v>9401</v>
      </c>
      <c r="N61" s="117">
        <f t="shared" si="6"/>
        <v>9861</v>
      </c>
    </row>
    <row r="62" spans="1:14" x14ac:dyDescent="0.25">
      <c r="A62" s="118">
        <v>10</v>
      </c>
      <c r="B62" s="119" t="s">
        <v>123</v>
      </c>
      <c r="C62" s="116">
        <v>494</v>
      </c>
      <c r="D62" s="116">
        <v>390</v>
      </c>
      <c r="E62" s="116">
        <v>494</v>
      </c>
      <c r="F62" s="116">
        <v>367</v>
      </c>
      <c r="G62" s="116"/>
      <c r="H62" s="116"/>
      <c r="I62" s="116"/>
      <c r="J62" s="116"/>
      <c r="K62" s="116">
        <f t="shared" si="5"/>
        <v>988</v>
      </c>
      <c r="L62" s="117">
        <f t="shared" si="5"/>
        <v>757</v>
      </c>
      <c r="M62" s="116">
        <f t="shared" si="6"/>
        <v>4438</v>
      </c>
      <c r="N62" s="117">
        <f t="shared" si="6"/>
        <v>4363</v>
      </c>
    </row>
    <row r="63" spans="1:14" x14ac:dyDescent="0.25">
      <c r="A63" s="118">
        <v>11</v>
      </c>
      <c r="B63" s="119" t="s">
        <v>124</v>
      </c>
      <c r="C63" s="116">
        <v>44</v>
      </c>
      <c r="D63" s="116">
        <v>43</v>
      </c>
      <c r="E63" s="116">
        <v>44</v>
      </c>
      <c r="F63" s="116">
        <v>46</v>
      </c>
      <c r="G63" s="116"/>
      <c r="H63" s="116"/>
      <c r="I63" s="116"/>
      <c r="J63" s="116"/>
      <c r="K63" s="116">
        <f t="shared" si="5"/>
        <v>88</v>
      </c>
      <c r="L63" s="117">
        <f t="shared" si="5"/>
        <v>89</v>
      </c>
      <c r="M63" s="116">
        <f t="shared" si="6"/>
        <v>416</v>
      </c>
      <c r="N63" s="117">
        <f t="shared" si="6"/>
        <v>479</v>
      </c>
    </row>
    <row r="64" spans="1:14" ht="24" x14ac:dyDescent="0.25">
      <c r="A64" s="118">
        <v>12</v>
      </c>
      <c r="B64" s="119" t="s">
        <v>125</v>
      </c>
      <c r="C64" s="116">
        <v>23</v>
      </c>
      <c r="D64" s="116">
        <v>23</v>
      </c>
      <c r="E64" s="116">
        <v>23</v>
      </c>
      <c r="F64" s="116">
        <v>14</v>
      </c>
      <c r="G64" s="116"/>
      <c r="H64" s="116"/>
      <c r="I64" s="116"/>
      <c r="J64" s="116"/>
      <c r="K64" s="116">
        <f t="shared" si="5"/>
        <v>46</v>
      </c>
      <c r="L64" s="117">
        <f t="shared" si="5"/>
        <v>37</v>
      </c>
      <c r="M64" s="116">
        <f t="shared" si="6"/>
        <v>217</v>
      </c>
      <c r="N64" s="117">
        <f t="shared" si="6"/>
        <v>186</v>
      </c>
    </row>
    <row r="65" spans="1:14" x14ac:dyDescent="0.25">
      <c r="A65" s="118">
        <v>13</v>
      </c>
      <c r="B65" s="120" t="s">
        <v>126</v>
      </c>
      <c r="C65" s="116">
        <v>64</v>
      </c>
      <c r="D65" s="116">
        <v>26</v>
      </c>
      <c r="E65" s="116">
        <v>64</v>
      </c>
      <c r="F65" s="116">
        <v>38</v>
      </c>
      <c r="G65" s="116"/>
      <c r="H65" s="116"/>
      <c r="I65" s="116"/>
      <c r="J65" s="116"/>
      <c r="K65" s="116">
        <f t="shared" si="5"/>
        <v>128</v>
      </c>
      <c r="L65" s="117">
        <f t="shared" si="5"/>
        <v>64</v>
      </c>
      <c r="M65" s="116">
        <f t="shared" si="6"/>
        <v>433</v>
      </c>
      <c r="N65" s="117">
        <f t="shared" si="6"/>
        <v>431</v>
      </c>
    </row>
    <row r="66" spans="1:14" x14ac:dyDescent="0.25">
      <c r="A66" s="118">
        <v>14</v>
      </c>
      <c r="B66" s="120" t="s">
        <v>127</v>
      </c>
      <c r="C66" s="116">
        <v>2</v>
      </c>
      <c r="D66" s="116">
        <v>0</v>
      </c>
      <c r="E66" s="116">
        <v>2</v>
      </c>
      <c r="F66" s="116">
        <v>0</v>
      </c>
      <c r="G66" s="116"/>
      <c r="H66" s="116"/>
      <c r="I66" s="116"/>
      <c r="J66" s="116"/>
      <c r="K66" s="116">
        <f t="shared" si="5"/>
        <v>4</v>
      </c>
      <c r="L66" s="117">
        <f t="shared" si="5"/>
        <v>0</v>
      </c>
      <c r="M66" s="116">
        <f t="shared" si="6"/>
        <v>19</v>
      </c>
      <c r="N66" s="117">
        <f t="shared" si="6"/>
        <v>18</v>
      </c>
    </row>
    <row r="67" spans="1:14" ht="15.75" thickBot="1" x14ac:dyDescent="0.3">
      <c r="A67" s="118">
        <v>15</v>
      </c>
      <c r="B67" s="120" t="s">
        <v>128</v>
      </c>
      <c r="C67" s="116">
        <v>35</v>
      </c>
      <c r="D67" s="116">
        <v>63</v>
      </c>
      <c r="E67" s="116">
        <v>35</v>
      </c>
      <c r="F67" s="116">
        <v>58</v>
      </c>
      <c r="G67" s="116"/>
      <c r="H67" s="116"/>
      <c r="I67" s="116"/>
      <c r="J67" s="116"/>
      <c r="K67" s="116">
        <f t="shared" si="5"/>
        <v>70</v>
      </c>
      <c r="L67" s="117">
        <f t="shared" si="5"/>
        <v>121</v>
      </c>
      <c r="M67" s="116">
        <f t="shared" si="6"/>
        <v>326</v>
      </c>
      <c r="N67" s="117">
        <f t="shared" si="6"/>
        <v>380</v>
      </c>
    </row>
    <row r="68" spans="1:14" ht="15.75" thickBot="1" x14ac:dyDescent="0.3">
      <c r="A68" s="399" t="s">
        <v>129</v>
      </c>
      <c r="B68" s="400"/>
      <c r="C68" s="121">
        <f t="shared" ref="C68:N68" si="7">SUM(C53:C67)</f>
        <v>3030</v>
      </c>
      <c r="D68" s="121">
        <f t="shared" si="7"/>
        <v>2598</v>
      </c>
      <c r="E68" s="121">
        <f>SUM(E53:E67)</f>
        <v>3026</v>
      </c>
      <c r="F68" s="121">
        <f t="shared" si="7"/>
        <v>2329</v>
      </c>
      <c r="G68" s="121">
        <f>SUM(G53:G67)</f>
        <v>0</v>
      </c>
      <c r="H68" s="121">
        <f t="shared" si="7"/>
        <v>0</v>
      </c>
      <c r="I68" s="121">
        <f t="shared" si="7"/>
        <v>0</v>
      </c>
      <c r="J68" s="121">
        <f t="shared" si="7"/>
        <v>0</v>
      </c>
      <c r="K68" s="121">
        <f t="shared" si="7"/>
        <v>6056</v>
      </c>
      <c r="L68" s="122">
        <f t="shared" si="7"/>
        <v>4927</v>
      </c>
      <c r="M68" s="121">
        <f t="shared" si="7"/>
        <v>24447</v>
      </c>
      <c r="N68" s="122">
        <f t="shared" si="7"/>
        <v>25469</v>
      </c>
    </row>
    <row r="69" spans="1:14" x14ac:dyDescent="0.25">
      <c r="A69" s="124"/>
      <c r="B69" s="124"/>
      <c r="C69" s="125"/>
      <c r="D69" s="125"/>
      <c r="E69" s="125"/>
      <c r="F69" s="125"/>
      <c r="G69" s="125"/>
      <c r="H69" s="125"/>
      <c r="I69" s="125"/>
      <c r="J69" s="125"/>
      <c r="K69" s="125"/>
      <c r="L69" s="125"/>
    </row>
    <row r="70" spans="1:14" x14ac:dyDescent="0.25">
      <c r="A70" s="124"/>
      <c r="B70" s="124"/>
      <c r="C70" s="90"/>
      <c r="D70" s="86"/>
      <c r="E70" s="86"/>
      <c r="F70" s="86"/>
      <c r="G70" s="86"/>
      <c r="H70" s="86"/>
      <c r="I70" s="86"/>
      <c r="J70" s="86"/>
      <c r="K70" s="86"/>
      <c r="L70" s="86"/>
    </row>
    <row r="71" spans="1:14" ht="15.75" thickBot="1" x14ac:dyDescent="0.3">
      <c r="A71" s="124"/>
      <c r="B71" s="124" t="s">
        <v>171</v>
      </c>
      <c r="C71" s="90"/>
      <c r="D71" s="86"/>
      <c r="E71" s="86"/>
      <c r="F71" s="86"/>
      <c r="G71" s="86"/>
      <c r="H71" s="86"/>
      <c r="I71" s="86"/>
      <c r="J71" s="86"/>
      <c r="K71" s="86"/>
      <c r="L71" s="86"/>
    </row>
    <row r="72" spans="1:14" x14ac:dyDescent="0.25">
      <c r="A72" s="380" t="s">
        <v>5</v>
      </c>
      <c r="B72" s="401" t="s">
        <v>112</v>
      </c>
      <c r="C72" s="397" t="s">
        <v>99</v>
      </c>
      <c r="D72" s="398"/>
      <c r="E72" s="86"/>
      <c r="F72" s="86"/>
      <c r="G72" s="86"/>
      <c r="H72" s="86"/>
      <c r="I72" s="86"/>
      <c r="J72" s="86"/>
      <c r="K72" s="86"/>
      <c r="L72" s="86"/>
    </row>
    <row r="73" spans="1:14" ht="15.75" thickBot="1" x14ac:dyDescent="0.3">
      <c r="A73" s="380"/>
      <c r="B73" s="402"/>
      <c r="C73" s="112" t="s">
        <v>113</v>
      </c>
      <c r="D73" s="113" t="s">
        <v>101</v>
      </c>
      <c r="E73" s="86"/>
      <c r="F73" s="86"/>
      <c r="G73" s="86"/>
      <c r="H73" s="86"/>
      <c r="I73" s="86"/>
      <c r="J73" s="86"/>
      <c r="K73" s="86"/>
      <c r="L73" s="86"/>
    </row>
    <row r="74" spans="1:14" x14ac:dyDescent="0.25">
      <c r="A74" s="114">
        <v>1</v>
      </c>
      <c r="B74" s="115" t="s">
        <v>114</v>
      </c>
      <c r="C74" s="116">
        <f t="shared" ref="C74:D88" si="8">+K13+K33+K53</f>
        <v>133</v>
      </c>
      <c r="D74" s="117">
        <f t="shared" si="8"/>
        <v>127</v>
      </c>
      <c r="E74" s="158"/>
      <c r="F74" s="86"/>
      <c r="G74" s="86"/>
      <c r="H74" s="86"/>
      <c r="I74" s="86"/>
      <c r="J74" s="86"/>
      <c r="K74" s="86"/>
      <c r="L74" s="86"/>
    </row>
    <row r="75" spans="1:14" x14ac:dyDescent="0.25">
      <c r="A75" s="118">
        <v>2</v>
      </c>
      <c r="B75" s="119" t="s">
        <v>115</v>
      </c>
      <c r="C75" s="116">
        <f t="shared" si="8"/>
        <v>130</v>
      </c>
      <c r="D75" s="117">
        <f t="shared" si="8"/>
        <v>125</v>
      </c>
      <c r="E75" s="158"/>
      <c r="F75" s="86"/>
      <c r="G75" s="86"/>
      <c r="H75" s="86"/>
      <c r="I75" s="86"/>
      <c r="J75" s="86"/>
      <c r="K75" s="86"/>
      <c r="L75" s="86"/>
    </row>
    <row r="76" spans="1:14" x14ac:dyDescent="0.25">
      <c r="A76" s="118">
        <v>3</v>
      </c>
      <c r="B76" s="119" t="s">
        <v>116</v>
      </c>
      <c r="C76" s="116">
        <f t="shared" si="8"/>
        <v>743</v>
      </c>
      <c r="D76" s="117">
        <f t="shared" si="8"/>
        <v>838</v>
      </c>
      <c r="E76" s="158"/>
      <c r="F76" s="86"/>
      <c r="G76" s="86"/>
      <c r="H76" s="86"/>
      <c r="I76" s="86"/>
      <c r="J76" s="86"/>
      <c r="K76" s="86"/>
      <c r="L76" s="86"/>
    </row>
    <row r="77" spans="1:14" x14ac:dyDescent="0.25">
      <c r="A77" s="118">
        <v>4</v>
      </c>
      <c r="B77" s="119" t="s">
        <v>117</v>
      </c>
      <c r="C77" s="116">
        <f t="shared" si="8"/>
        <v>122</v>
      </c>
      <c r="D77" s="117">
        <f t="shared" si="8"/>
        <v>132</v>
      </c>
      <c r="E77" s="158"/>
      <c r="F77" s="86"/>
      <c r="G77" s="86"/>
      <c r="H77" s="86"/>
      <c r="I77" s="86"/>
      <c r="J77" s="86"/>
      <c r="K77" s="86"/>
      <c r="L77" s="86"/>
    </row>
    <row r="78" spans="1:14" x14ac:dyDescent="0.25">
      <c r="A78" s="118">
        <v>5</v>
      </c>
      <c r="B78" s="119" t="s">
        <v>118</v>
      </c>
      <c r="C78" s="116">
        <f t="shared" si="8"/>
        <v>3445</v>
      </c>
      <c r="D78" s="117">
        <f t="shared" si="8"/>
        <v>3768</v>
      </c>
      <c r="E78" s="158"/>
      <c r="F78" s="86"/>
      <c r="G78" s="86"/>
      <c r="H78" s="86"/>
      <c r="I78" s="86"/>
      <c r="J78" s="86"/>
      <c r="K78" s="86"/>
      <c r="L78" s="86"/>
    </row>
    <row r="79" spans="1:14" x14ac:dyDescent="0.25">
      <c r="A79" s="118">
        <v>6</v>
      </c>
      <c r="B79" s="119" t="s">
        <v>119</v>
      </c>
      <c r="C79" s="116">
        <f t="shared" si="8"/>
        <v>1828</v>
      </c>
      <c r="D79" s="117">
        <f t="shared" si="8"/>
        <v>1942</v>
      </c>
      <c r="E79" s="158"/>
      <c r="F79" s="86"/>
      <c r="G79" s="86"/>
      <c r="H79" s="86"/>
      <c r="I79" s="86"/>
      <c r="J79" s="86"/>
      <c r="K79" s="86"/>
      <c r="L79" s="86"/>
    </row>
    <row r="80" spans="1:14" x14ac:dyDescent="0.25">
      <c r="A80" s="118">
        <v>7</v>
      </c>
      <c r="B80" s="119" t="s">
        <v>120</v>
      </c>
      <c r="C80" s="116">
        <f t="shared" si="8"/>
        <v>1334</v>
      </c>
      <c r="D80" s="117">
        <f t="shared" si="8"/>
        <v>1323</v>
      </c>
      <c r="E80" s="158"/>
      <c r="F80" s="86"/>
      <c r="G80" s="86"/>
      <c r="H80" s="86"/>
      <c r="I80" s="86"/>
      <c r="J80" s="86"/>
      <c r="K80" s="86"/>
      <c r="L80" s="86"/>
    </row>
    <row r="81" spans="1:12" x14ac:dyDescent="0.25">
      <c r="A81" s="118">
        <v>8</v>
      </c>
      <c r="B81" s="119" t="s">
        <v>121</v>
      </c>
      <c r="C81" s="116">
        <f t="shared" si="8"/>
        <v>1462</v>
      </c>
      <c r="D81" s="117">
        <f t="shared" si="8"/>
        <v>1496</v>
      </c>
      <c r="E81" s="158"/>
      <c r="F81" s="86"/>
      <c r="G81" s="86"/>
      <c r="H81" s="86"/>
      <c r="I81" s="86"/>
      <c r="J81" s="86"/>
      <c r="K81" s="86"/>
      <c r="L81" s="86"/>
    </row>
    <row r="82" spans="1:12" x14ac:dyDescent="0.25">
      <c r="A82" s="118">
        <v>9</v>
      </c>
      <c r="B82" s="119" t="s">
        <v>122</v>
      </c>
      <c r="C82" s="116">
        <f t="shared" si="8"/>
        <v>9401</v>
      </c>
      <c r="D82" s="117">
        <f t="shared" si="8"/>
        <v>9861</v>
      </c>
      <c r="E82" s="158"/>
      <c r="F82" s="86"/>
      <c r="G82" s="86"/>
      <c r="H82" s="86"/>
      <c r="I82" s="86"/>
      <c r="J82" s="86"/>
      <c r="K82" s="86"/>
      <c r="L82" s="86"/>
    </row>
    <row r="83" spans="1:12" x14ac:dyDescent="0.25">
      <c r="A83" s="118">
        <v>10</v>
      </c>
      <c r="B83" s="119" t="s">
        <v>123</v>
      </c>
      <c r="C83" s="116">
        <f t="shared" si="8"/>
        <v>4438</v>
      </c>
      <c r="D83" s="117">
        <f t="shared" si="8"/>
        <v>4363</v>
      </c>
      <c r="E83" s="158"/>
      <c r="F83" s="86"/>
      <c r="G83" s="86"/>
      <c r="H83" s="86"/>
      <c r="I83" s="86"/>
      <c r="J83" s="86"/>
      <c r="K83" s="86"/>
      <c r="L83" s="86"/>
    </row>
    <row r="84" spans="1:12" x14ac:dyDescent="0.25">
      <c r="A84" s="118">
        <v>11</v>
      </c>
      <c r="B84" s="119" t="s">
        <v>124</v>
      </c>
      <c r="C84" s="116">
        <f t="shared" si="8"/>
        <v>416</v>
      </c>
      <c r="D84" s="117">
        <f t="shared" si="8"/>
        <v>479</v>
      </c>
      <c r="E84" s="158"/>
      <c r="F84" s="86"/>
      <c r="G84" s="86"/>
      <c r="H84" s="86"/>
      <c r="I84" s="86"/>
      <c r="J84" s="86"/>
      <c r="K84" s="86"/>
      <c r="L84" s="86"/>
    </row>
    <row r="85" spans="1:12" ht="24" x14ac:dyDescent="0.25">
      <c r="A85" s="118">
        <v>12</v>
      </c>
      <c r="B85" s="119" t="s">
        <v>125</v>
      </c>
      <c r="C85" s="116">
        <f t="shared" si="8"/>
        <v>217</v>
      </c>
      <c r="D85" s="117">
        <f t="shared" si="8"/>
        <v>186</v>
      </c>
      <c r="E85" s="158"/>
      <c r="F85" s="86"/>
      <c r="G85" s="86"/>
      <c r="H85" s="86"/>
      <c r="I85" s="86"/>
      <c r="J85" s="86"/>
      <c r="K85" s="86"/>
      <c r="L85" s="86"/>
    </row>
    <row r="86" spans="1:12" x14ac:dyDescent="0.25">
      <c r="A86" s="118">
        <v>13</v>
      </c>
      <c r="B86" s="120" t="s">
        <v>126</v>
      </c>
      <c r="C86" s="116">
        <f t="shared" si="8"/>
        <v>433</v>
      </c>
      <c r="D86" s="117">
        <f t="shared" si="8"/>
        <v>431</v>
      </c>
      <c r="E86" s="158"/>
      <c r="F86" s="86"/>
      <c r="G86" s="86"/>
      <c r="H86" s="86"/>
      <c r="I86" s="86"/>
      <c r="J86" s="86"/>
      <c r="K86" s="86"/>
      <c r="L86" s="86"/>
    </row>
    <row r="87" spans="1:12" x14ac:dyDescent="0.25">
      <c r="A87" s="118">
        <v>14</v>
      </c>
      <c r="B87" s="120" t="s">
        <v>127</v>
      </c>
      <c r="C87" s="116">
        <f t="shared" si="8"/>
        <v>19</v>
      </c>
      <c r="D87" s="117">
        <f t="shared" si="8"/>
        <v>18</v>
      </c>
      <c r="E87" s="158"/>
      <c r="F87" s="86"/>
      <c r="G87" s="86"/>
      <c r="H87" s="86"/>
      <c r="I87" s="86"/>
      <c r="J87" s="86"/>
      <c r="K87" s="86"/>
      <c r="L87" s="86"/>
    </row>
    <row r="88" spans="1:12" ht="15.75" thickBot="1" x14ac:dyDescent="0.3">
      <c r="A88" s="118">
        <v>15</v>
      </c>
      <c r="B88" s="120" t="s">
        <v>128</v>
      </c>
      <c r="C88" s="116">
        <f t="shared" si="8"/>
        <v>326</v>
      </c>
      <c r="D88" s="117">
        <f t="shared" si="8"/>
        <v>380</v>
      </c>
      <c r="E88" s="158"/>
      <c r="F88" s="86"/>
      <c r="G88" s="86"/>
      <c r="H88" s="86"/>
      <c r="I88" s="86"/>
      <c r="J88" s="86"/>
      <c r="K88" s="86"/>
      <c r="L88" s="86"/>
    </row>
    <row r="89" spans="1:12" ht="15.75" thickBot="1" x14ac:dyDescent="0.3">
      <c r="A89" s="399" t="s">
        <v>129</v>
      </c>
      <c r="B89" s="400"/>
      <c r="C89" s="126">
        <f>SUM(C74:C88)</f>
        <v>24447</v>
      </c>
      <c r="D89" s="127">
        <f>SUM(D74:D88)</f>
        <v>25469</v>
      </c>
      <c r="E89" s="86"/>
      <c r="F89" s="86"/>
      <c r="G89" s="86"/>
      <c r="H89" s="86"/>
      <c r="I89" s="86"/>
      <c r="J89" s="86"/>
      <c r="K89" s="86"/>
      <c r="L89" s="86"/>
    </row>
    <row r="90" spans="1:12" x14ac:dyDescent="0.25">
      <c r="A90" s="124"/>
      <c r="B90" s="124"/>
      <c r="C90" s="90"/>
      <c r="D90" s="86"/>
      <c r="E90" s="86"/>
      <c r="F90" s="86"/>
      <c r="G90" s="86"/>
      <c r="H90" s="86"/>
      <c r="I90" s="86"/>
      <c r="J90" s="86"/>
      <c r="K90" s="86"/>
      <c r="L90" s="86"/>
    </row>
    <row r="91" spans="1:12" x14ac:dyDescent="0.25">
      <c r="A91" s="124"/>
      <c r="B91" s="124"/>
      <c r="C91" s="90"/>
      <c r="D91" s="86"/>
      <c r="E91" s="86"/>
      <c r="F91" s="86"/>
      <c r="G91" s="86"/>
      <c r="H91" s="86"/>
      <c r="I91" s="86"/>
      <c r="J91" s="86"/>
      <c r="K91" s="86"/>
      <c r="L91" s="86"/>
    </row>
    <row r="92" spans="1:12" x14ac:dyDescent="0.25">
      <c r="A92" s="124"/>
      <c r="B92" s="124"/>
      <c r="C92" s="90"/>
      <c r="D92" s="86"/>
      <c r="E92" s="86"/>
      <c r="F92" s="86"/>
      <c r="G92" s="86"/>
      <c r="H92" s="86"/>
      <c r="I92" s="86"/>
      <c r="J92" s="86"/>
      <c r="K92" s="86"/>
      <c r="L92" s="86"/>
    </row>
    <row r="93" spans="1:12" x14ac:dyDescent="0.25">
      <c r="A93" s="124"/>
      <c r="B93" s="124"/>
      <c r="C93" s="90"/>
      <c r="D93" s="86"/>
      <c r="E93" s="86"/>
      <c r="F93" s="86"/>
      <c r="G93" s="86"/>
      <c r="H93" s="86"/>
      <c r="I93" s="86"/>
      <c r="J93" s="86"/>
      <c r="K93" s="86"/>
      <c r="L93" s="86"/>
    </row>
    <row r="94" spans="1:12" x14ac:dyDescent="0.25">
      <c r="A94" s="124"/>
      <c r="B94" s="124"/>
      <c r="C94" s="90"/>
      <c r="D94" s="86"/>
      <c r="E94" s="86"/>
      <c r="F94" s="86"/>
      <c r="G94" s="86"/>
      <c r="H94" s="86"/>
      <c r="I94" s="86"/>
      <c r="J94" s="86"/>
      <c r="K94" s="86"/>
      <c r="L94" s="86"/>
    </row>
    <row r="95" spans="1:12" x14ac:dyDescent="0.25">
      <c r="A95" s="124"/>
      <c r="B95" s="124"/>
      <c r="C95" s="90"/>
      <c r="D95" s="86"/>
      <c r="E95" s="86"/>
      <c r="F95" s="86"/>
      <c r="G95" s="86"/>
      <c r="H95" s="86"/>
      <c r="I95" s="86"/>
      <c r="J95" s="86"/>
      <c r="K95" s="86"/>
      <c r="L95" s="86"/>
    </row>
    <row r="96" spans="1:12" x14ac:dyDescent="0.25">
      <c r="A96" s="124"/>
      <c r="B96" s="124"/>
      <c r="C96" s="90"/>
      <c r="D96" s="86"/>
      <c r="E96" s="86"/>
      <c r="F96" s="86"/>
      <c r="G96" s="86"/>
      <c r="H96" s="86"/>
      <c r="I96" s="86"/>
      <c r="J96" s="86"/>
      <c r="K96" s="86"/>
      <c r="L96" s="86"/>
    </row>
    <row r="97" spans="1:12" x14ac:dyDescent="0.25">
      <c r="A97" s="124"/>
      <c r="B97" s="124"/>
      <c r="C97" s="90"/>
      <c r="D97" s="86"/>
      <c r="E97" s="86"/>
      <c r="F97" s="86"/>
      <c r="G97" s="86"/>
      <c r="H97" s="86"/>
      <c r="I97" s="86"/>
      <c r="J97" s="86"/>
      <c r="K97" s="86"/>
      <c r="L97" s="86"/>
    </row>
    <row r="98" spans="1:12" x14ac:dyDescent="0.25">
      <c r="A98" s="124"/>
      <c r="B98" s="124"/>
      <c r="C98" s="90"/>
      <c r="D98" s="86"/>
      <c r="E98" s="86"/>
      <c r="F98" s="86"/>
      <c r="G98" s="86"/>
      <c r="H98" s="86"/>
      <c r="I98" s="86"/>
      <c r="J98" s="86"/>
      <c r="K98" s="86"/>
      <c r="L98" s="86"/>
    </row>
    <row r="99" spans="1:12" x14ac:dyDescent="0.25">
      <c r="A99" s="124"/>
      <c r="B99" s="124"/>
      <c r="C99" s="90"/>
      <c r="D99" s="86"/>
      <c r="E99" s="86"/>
      <c r="F99" s="86"/>
      <c r="G99" s="86"/>
      <c r="H99" s="86"/>
      <c r="I99" s="86"/>
      <c r="J99" s="86"/>
      <c r="K99" s="86"/>
      <c r="L99" s="86"/>
    </row>
    <row r="100" spans="1:12" x14ac:dyDescent="0.25">
      <c r="A100" s="124"/>
      <c r="B100" s="124"/>
      <c r="C100" s="90"/>
      <c r="D100" s="86"/>
      <c r="E100" s="86"/>
      <c r="F100" s="86"/>
      <c r="G100" s="86"/>
      <c r="H100" s="86"/>
      <c r="I100" s="86"/>
      <c r="J100" s="86"/>
      <c r="K100" s="86"/>
      <c r="L100" s="86"/>
    </row>
    <row r="101" spans="1:12" x14ac:dyDescent="0.25">
      <c r="A101" s="124"/>
      <c r="B101" s="124"/>
      <c r="C101" s="90"/>
      <c r="D101" s="86"/>
      <c r="E101" s="86"/>
      <c r="F101" s="86"/>
      <c r="G101" s="86"/>
      <c r="H101" s="86"/>
      <c r="I101" s="86"/>
      <c r="J101" s="86"/>
      <c r="K101" s="86"/>
      <c r="L101" s="86"/>
    </row>
    <row r="102" spans="1:12" x14ac:dyDescent="0.25">
      <c r="A102" s="124"/>
      <c r="B102" s="124"/>
      <c r="C102" s="90"/>
      <c r="D102" s="86"/>
      <c r="E102" s="86"/>
      <c r="F102" s="86"/>
      <c r="G102" s="86"/>
      <c r="H102" s="86"/>
      <c r="I102" s="86"/>
      <c r="J102" s="86"/>
      <c r="K102" s="86"/>
      <c r="L102" s="86"/>
    </row>
    <row r="103" spans="1:12" x14ac:dyDescent="0.25">
      <c r="A103" s="124"/>
      <c r="B103" s="124"/>
      <c r="C103" s="90"/>
      <c r="D103" s="86"/>
      <c r="E103" s="86"/>
      <c r="F103" s="86"/>
      <c r="G103" s="86"/>
      <c r="H103" s="86"/>
      <c r="I103" s="86"/>
      <c r="J103" s="86"/>
      <c r="K103" s="86"/>
      <c r="L103" s="86"/>
    </row>
    <row r="104" spans="1:12" x14ac:dyDescent="0.25">
      <c r="A104" s="124"/>
      <c r="B104" s="124"/>
      <c r="C104" s="90"/>
      <c r="D104" s="86"/>
      <c r="E104" s="86"/>
      <c r="F104" s="86"/>
      <c r="G104" s="86"/>
      <c r="H104" s="86"/>
      <c r="I104" s="86"/>
      <c r="J104" s="86"/>
      <c r="K104" s="86"/>
      <c r="L104" s="86"/>
    </row>
    <row r="105" spans="1:12" x14ac:dyDescent="0.25">
      <c r="A105" s="124"/>
      <c r="B105" s="124"/>
      <c r="C105" s="90"/>
      <c r="D105" s="86"/>
      <c r="E105" s="86"/>
      <c r="F105" s="86"/>
      <c r="G105" s="86"/>
      <c r="H105" s="86"/>
      <c r="I105" s="86"/>
      <c r="J105" s="86"/>
      <c r="K105" s="86"/>
      <c r="L105" s="86"/>
    </row>
    <row r="106" spans="1:12" x14ac:dyDescent="0.25">
      <c r="A106" s="124"/>
      <c r="B106" s="124"/>
      <c r="C106" s="90"/>
      <c r="D106" s="86"/>
      <c r="E106" s="86"/>
      <c r="F106" s="86"/>
      <c r="G106" s="86"/>
      <c r="H106" s="86"/>
      <c r="I106" s="86"/>
      <c r="J106" s="86"/>
      <c r="K106" s="86"/>
      <c r="L106" s="86"/>
    </row>
    <row r="107" spans="1:12" x14ac:dyDescent="0.25">
      <c r="A107" s="124"/>
      <c r="B107" s="124"/>
      <c r="C107" s="90"/>
      <c r="D107" s="86"/>
      <c r="E107" s="86"/>
      <c r="F107" s="86"/>
      <c r="G107" s="86"/>
      <c r="H107" s="86"/>
      <c r="I107" s="86"/>
      <c r="J107" s="86"/>
      <c r="K107" s="86"/>
      <c r="L107" s="86"/>
    </row>
    <row r="108" spans="1:12" x14ac:dyDescent="0.25">
      <c r="A108" s="124"/>
      <c r="B108" s="124"/>
      <c r="C108" s="90"/>
      <c r="D108" s="86"/>
      <c r="E108" s="86"/>
      <c r="F108" s="86"/>
      <c r="G108" s="86"/>
      <c r="H108" s="86"/>
      <c r="I108" s="86"/>
      <c r="J108" s="86"/>
      <c r="K108" s="86"/>
      <c r="L108" s="86"/>
    </row>
    <row r="109" spans="1:12" x14ac:dyDescent="0.25">
      <c r="A109" s="124"/>
      <c r="B109" s="124"/>
      <c r="C109" s="90"/>
      <c r="D109" s="86"/>
      <c r="E109" s="86"/>
      <c r="F109" s="86"/>
      <c r="G109" s="86"/>
      <c r="H109" s="86"/>
      <c r="I109" s="86"/>
      <c r="J109" s="86"/>
      <c r="K109" s="86"/>
      <c r="L109" s="86"/>
    </row>
    <row r="110" spans="1:12" x14ac:dyDescent="0.25">
      <c r="A110" s="124"/>
      <c r="B110" s="124"/>
      <c r="C110" s="90"/>
      <c r="D110" s="86"/>
      <c r="E110" s="86"/>
      <c r="F110" s="86"/>
      <c r="G110" s="86"/>
      <c r="H110" s="86"/>
      <c r="I110" s="86"/>
      <c r="J110" s="86"/>
      <c r="K110" s="86"/>
      <c r="L110" s="86"/>
    </row>
    <row r="111" spans="1:12" x14ac:dyDescent="0.25">
      <c r="A111" s="124"/>
      <c r="B111" s="124"/>
      <c r="C111" s="90"/>
      <c r="D111" s="86"/>
      <c r="E111" s="86"/>
      <c r="F111" s="86"/>
      <c r="G111" s="86"/>
      <c r="H111" s="86"/>
      <c r="I111" s="86"/>
      <c r="J111" s="86"/>
      <c r="K111" s="86"/>
      <c r="L111" s="86"/>
    </row>
    <row r="113" spans="2:11" x14ac:dyDescent="0.25">
      <c r="B113" s="58" t="s">
        <v>61</v>
      </c>
      <c r="C113" s="239" t="s">
        <v>89</v>
      </c>
      <c r="D113" s="239"/>
      <c r="E113" s="239"/>
      <c r="F113" s="39" t="s">
        <v>132</v>
      </c>
      <c r="H113" t="s">
        <v>136</v>
      </c>
    </row>
    <row r="114" spans="2:11" ht="15" customHeight="1" x14ac:dyDescent="0.25">
      <c r="C114" s="354" t="s">
        <v>133</v>
      </c>
      <c r="D114" s="354"/>
      <c r="E114" s="354"/>
      <c r="F114" s="39"/>
      <c r="G114" s="39"/>
      <c r="H114" s="39" t="s">
        <v>137</v>
      </c>
      <c r="I114" s="39"/>
      <c r="J114" s="39"/>
      <c r="K114" s="39"/>
    </row>
    <row r="115" spans="2:11" ht="15" customHeight="1" x14ac:dyDescent="0.25">
      <c r="C115" s="354" t="s">
        <v>134</v>
      </c>
      <c r="D115" s="354"/>
      <c r="E115" s="354"/>
      <c r="F115" s="39"/>
      <c r="G115" s="39"/>
      <c r="H115" s="39" t="s">
        <v>161</v>
      </c>
      <c r="I115" s="39"/>
      <c r="J115" s="39"/>
      <c r="K115" s="39"/>
    </row>
    <row r="116" spans="2:11" x14ac:dyDescent="0.25">
      <c r="B116" s="58" t="s">
        <v>66</v>
      </c>
      <c r="C116" s="39" t="s">
        <v>183</v>
      </c>
      <c r="G116" s="39"/>
    </row>
  </sheetData>
  <mergeCells count="40">
    <mergeCell ref="C114:E114"/>
    <mergeCell ref="C115:E115"/>
    <mergeCell ref="M51:N51"/>
    <mergeCell ref="A68:B68"/>
    <mergeCell ref="A72:A73"/>
    <mergeCell ref="B72:B73"/>
    <mergeCell ref="C72:D72"/>
    <mergeCell ref="A89:B89"/>
    <mergeCell ref="M31:N31"/>
    <mergeCell ref="A48:B48"/>
    <mergeCell ref="B50:L50"/>
    <mergeCell ref="A51:A52"/>
    <mergeCell ref="B51:B52"/>
    <mergeCell ref="C51:D51"/>
    <mergeCell ref="E51:F51"/>
    <mergeCell ref="G51:H51"/>
    <mergeCell ref="I51:J51"/>
    <mergeCell ref="K51:L51"/>
    <mergeCell ref="K11:L11"/>
    <mergeCell ref="A28:B28"/>
    <mergeCell ref="B30:L30"/>
    <mergeCell ref="A31:A32"/>
    <mergeCell ref="B31:B32"/>
    <mergeCell ref="C31:D31"/>
    <mergeCell ref="E31:F31"/>
    <mergeCell ref="G31:H31"/>
    <mergeCell ref="I31:J31"/>
    <mergeCell ref="K31:L31"/>
    <mergeCell ref="A11:A12"/>
    <mergeCell ref="B11:B12"/>
    <mergeCell ref="C11:D11"/>
    <mergeCell ref="E11:F11"/>
    <mergeCell ref="G11:H11"/>
    <mergeCell ref="I11:J11"/>
    <mergeCell ref="B10:L10"/>
    <mergeCell ref="B2:C2"/>
    <mergeCell ref="A4:L4"/>
    <mergeCell ref="A6:L6"/>
    <mergeCell ref="A7:L7"/>
    <mergeCell ref="A8:L8"/>
  </mergeCells>
  <hyperlinks>
    <hyperlink ref="A8" r:id="rId1"/>
  </hyperlinks>
  <pageMargins left="0" right="0" top="0.15748031496062992" bottom="0.55118110236220474" header="0" footer="0"/>
  <pageSetup scale="77" orientation="landscape" r:id="rId2"/>
  <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topLeftCell="A70" workbookViewId="0">
      <selection activeCell="B91" sqref="B91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377"/>
      <c r="C2" s="377"/>
      <c r="L2" s="277" t="s">
        <v>111</v>
      </c>
    </row>
    <row r="3" spans="1:12" ht="24" x14ac:dyDescent="0.3">
      <c r="H3" s="111"/>
      <c r="I3" s="111"/>
      <c r="J3" s="111"/>
      <c r="L3" s="206" t="s">
        <v>181</v>
      </c>
    </row>
    <row r="4" spans="1:12" x14ac:dyDescent="0.25">
      <c r="A4" s="362"/>
      <c r="B4" s="362"/>
      <c r="C4" s="362"/>
      <c r="D4" s="362"/>
      <c r="E4" s="362"/>
      <c r="F4" s="362"/>
      <c r="G4" s="362"/>
      <c r="H4" s="362"/>
      <c r="I4" s="362"/>
      <c r="J4" s="362"/>
      <c r="K4" s="362"/>
      <c r="L4" s="362"/>
    </row>
    <row r="5" spans="1:12" x14ac:dyDescent="0.25">
      <c r="A5" s="225"/>
      <c r="B5" s="225"/>
      <c r="C5" s="225"/>
      <c r="D5" s="225"/>
      <c r="E5" s="225"/>
      <c r="F5" s="225"/>
      <c r="G5" s="225"/>
      <c r="H5" s="225"/>
      <c r="I5" s="225"/>
      <c r="J5" s="225"/>
      <c r="K5" s="225"/>
      <c r="L5" s="225"/>
    </row>
    <row r="6" spans="1:12" x14ac:dyDescent="0.25">
      <c r="A6" s="373" t="s">
        <v>2</v>
      </c>
      <c r="B6" s="373"/>
      <c r="C6" s="373"/>
      <c r="D6" s="373"/>
      <c r="E6" s="373"/>
      <c r="F6" s="373"/>
      <c r="G6" s="373"/>
      <c r="H6" s="373"/>
      <c r="I6" s="373"/>
      <c r="J6" s="373"/>
      <c r="K6" s="373"/>
      <c r="L6" s="373"/>
    </row>
    <row r="7" spans="1:12" x14ac:dyDescent="0.25">
      <c r="A7" s="362" t="s">
        <v>3</v>
      </c>
      <c r="B7" s="362"/>
      <c r="C7" s="362"/>
      <c r="D7" s="362"/>
      <c r="E7" s="362"/>
      <c r="F7" s="362"/>
      <c r="G7" s="362"/>
      <c r="H7" s="362"/>
      <c r="I7" s="362"/>
      <c r="J7" s="362"/>
      <c r="K7" s="362"/>
      <c r="L7" s="362"/>
    </row>
    <row r="8" spans="1:12" x14ac:dyDescent="0.25">
      <c r="A8" s="374" t="s">
        <v>4</v>
      </c>
      <c r="B8" s="362"/>
      <c r="C8" s="362"/>
      <c r="D8" s="362"/>
      <c r="E8" s="362"/>
      <c r="F8" s="362"/>
      <c r="G8" s="362"/>
      <c r="H8" s="362"/>
      <c r="I8" s="362"/>
      <c r="J8" s="362"/>
      <c r="K8" s="362"/>
      <c r="L8" s="362"/>
    </row>
    <row r="10" spans="1:12" ht="15.75" customHeight="1" thickBot="1" x14ac:dyDescent="0.3">
      <c r="A10" s="239"/>
      <c r="B10" s="403" t="s">
        <v>182</v>
      </c>
      <c r="C10" s="403"/>
      <c r="D10" s="403"/>
      <c r="E10" s="403"/>
      <c r="F10" s="403"/>
      <c r="G10" s="403"/>
      <c r="H10" s="403"/>
      <c r="I10" s="403"/>
      <c r="J10" s="403"/>
      <c r="K10" s="403"/>
      <c r="L10" s="403"/>
    </row>
    <row r="11" spans="1:12" x14ac:dyDescent="0.25">
      <c r="A11" s="404" t="s">
        <v>5</v>
      </c>
      <c r="B11" s="401" t="s">
        <v>112</v>
      </c>
      <c r="C11" s="406" t="s">
        <v>95</v>
      </c>
      <c r="D11" s="406"/>
      <c r="E11" s="397" t="s">
        <v>96</v>
      </c>
      <c r="F11" s="397"/>
      <c r="G11" s="397" t="s">
        <v>97</v>
      </c>
      <c r="H11" s="397"/>
      <c r="I11" s="397" t="s">
        <v>98</v>
      </c>
      <c r="J11" s="397"/>
      <c r="K11" s="397" t="s">
        <v>135</v>
      </c>
      <c r="L11" s="398"/>
    </row>
    <row r="12" spans="1:12" ht="15.75" thickBot="1" x14ac:dyDescent="0.3">
      <c r="A12" s="405"/>
      <c r="B12" s="402"/>
      <c r="C12" s="112" t="s">
        <v>113</v>
      </c>
      <c r="D12" s="112" t="s">
        <v>101</v>
      </c>
      <c r="E12" s="112" t="s">
        <v>113</v>
      </c>
      <c r="F12" s="112" t="s">
        <v>101</v>
      </c>
      <c r="G12" s="112" t="s">
        <v>113</v>
      </c>
      <c r="H12" s="112" t="s">
        <v>101</v>
      </c>
      <c r="I12" s="112" t="s">
        <v>113</v>
      </c>
      <c r="J12" s="112" t="s">
        <v>101</v>
      </c>
      <c r="K12" s="112" t="s">
        <v>113</v>
      </c>
      <c r="L12" s="113" t="s">
        <v>101</v>
      </c>
    </row>
    <row r="13" spans="1:12" x14ac:dyDescent="0.25">
      <c r="A13" s="114">
        <v>1</v>
      </c>
      <c r="B13" s="115" t="s">
        <v>114</v>
      </c>
      <c r="C13" s="116">
        <v>6</v>
      </c>
      <c r="D13" s="116">
        <v>9</v>
      </c>
      <c r="E13" s="116">
        <v>14</v>
      </c>
      <c r="F13" s="116">
        <v>8</v>
      </c>
      <c r="G13" s="116">
        <v>14</v>
      </c>
      <c r="H13" s="116">
        <v>12</v>
      </c>
      <c r="I13" s="116">
        <v>12</v>
      </c>
      <c r="J13" s="116">
        <v>10</v>
      </c>
      <c r="K13" s="116">
        <f>+C13+E13+G13+I13</f>
        <v>46</v>
      </c>
      <c r="L13" s="117">
        <f>+D13+F13+H13+J13</f>
        <v>39</v>
      </c>
    </row>
    <row r="14" spans="1:12" x14ac:dyDescent="0.25">
      <c r="A14" s="118">
        <v>2</v>
      </c>
      <c r="B14" s="119" t="s">
        <v>115</v>
      </c>
      <c r="C14" s="116">
        <v>6</v>
      </c>
      <c r="D14" s="116">
        <v>8</v>
      </c>
      <c r="E14" s="116">
        <v>14</v>
      </c>
      <c r="F14" s="116">
        <v>6</v>
      </c>
      <c r="G14" s="116">
        <v>14</v>
      </c>
      <c r="H14" s="116">
        <v>22</v>
      </c>
      <c r="I14" s="116">
        <v>12</v>
      </c>
      <c r="J14" s="116">
        <v>15</v>
      </c>
      <c r="K14" s="116">
        <f t="shared" ref="K14:L27" si="0">+C14+E14+G14+I14</f>
        <v>46</v>
      </c>
      <c r="L14" s="117">
        <f t="shared" si="0"/>
        <v>51</v>
      </c>
    </row>
    <row r="15" spans="1:12" x14ac:dyDescent="0.25">
      <c r="A15" s="118">
        <v>3</v>
      </c>
      <c r="B15" s="119" t="s">
        <v>116</v>
      </c>
      <c r="C15" s="116">
        <v>26</v>
      </c>
      <c r="D15" s="116">
        <v>84</v>
      </c>
      <c r="E15" s="116">
        <v>55</v>
      </c>
      <c r="F15" s="116">
        <v>82</v>
      </c>
      <c r="G15" s="116">
        <v>55</v>
      </c>
      <c r="H15" s="116">
        <v>93</v>
      </c>
      <c r="I15" s="116">
        <v>55</v>
      </c>
      <c r="J15" s="116">
        <v>72</v>
      </c>
      <c r="K15" s="116">
        <f t="shared" si="0"/>
        <v>191</v>
      </c>
      <c r="L15" s="117">
        <f t="shared" si="0"/>
        <v>331</v>
      </c>
    </row>
    <row r="16" spans="1:12" x14ac:dyDescent="0.25">
      <c r="A16" s="118">
        <v>4</v>
      </c>
      <c r="B16" s="119" t="s">
        <v>117</v>
      </c>
      <c r="C16" s="116">
        <v>5</v>
      </c>
      <c r="D16" s="116">
        <v>9</v>
      </c>
      <c r="E16" s="116">
        <v>11</v>
      </c>
      <c r="F16" s="116">
        <v>13</v>
      </c>
      <c r="G16" s="116">
        <v>11</v>
      </c>
      <c r="H16" s="116">
        <v>13</v>
      </c>
      <c r="I16" s="116">
        <v>11</v>
      </c>
      <c r="J16" s="116">
        <v>12</v>
      </c>
      <c r="K16" s="116">
        <f t="shared" si="0"/>
        <v>38</v>
      </c>
      <c r="L16" s="117">
        <f t="shared" si="0"/>
        <v>47</v>
      </c>
    </row>
    <row r="17" spans="1:14" x14ac:dyDescent="0.25">
      <c r="A17" s="118">
        <v>5</v>
      </c>
      <c r="B17" s="119" t="s">
        <v>118</v>
      </c>
      <c r="C17" s="116">
        <v>158</v>
      </c>
      <c r="D17" s="116">
        <v>411</v>
      </c>
      <c r="E17" s="116">
        <v>348</v>
      </c>
      <c r="F17" s="116">
        <v>324</v>
      </c>
      <c r="G17" s="116">
        <v>348</v>
      </c>
      <c r="H17" s="116">
        <v>331</v>
      </c>
      <c r="I17" s="116">
        <v>347</v>
      </c>
      <c r="J17" s="116">
        <v>285</v>
      </c>
      <c r="K17" s="116">
        <f t="shared" si="0"/>
        <v>1201</v>
      </c>
      <c r="L17" s="117">
        <f t="shared" si="0"/>
        <v>1351</v>
      </c>
    </row>
    <row r="18" spans="1:14" x14ac:dyDescent="0.25">
      <c r="A18" s="118">
        <v>6</v>
      </c>
      <c r="B18" s="119" t="s">
        <v>119</v>
      </c>
      <c r="C18" s="116">
        <v>85</v>
      </c>
      <c r="D18" s="116">
        <v>130</v>
      </c>
      <c r="E18" s="116">
        <v>183</v>
      </c>
      <c r="F18" s="116">
        <v>194</v>
      </c>
      <c r="G18" s="116">
        <v>183</v>
      </c>
      <c r="H18" s="116">
        <v>330</v>
      </c>
      <c r="I18" s="116">
        <v>183</v>
      </c>
      <c r="J18" s="116">
        <v>157</v>
      </c>
      <c r="K18" s="116">
        <f t="shared" si="0"/>
        <v>634</v>
      </c>
      <c r="L18" s="117">
        <f t="shared" si="0"/>
        <v>811</v>
      </c>
    </row>
    <row r="19" spans="1:14" x14ac:dyDescent="0.25">
      <c r="A19" s="118">
        <v>7</v>
      </c>
      <c r="B19" s="119" t="s">
        <v>120</v>
      </c>
      <c r="C19" s="116">
        <v>65</v>
      </c>
      <c r="D19" s="116">
        <v>148</v>
      </c>
      <c r="E19" s="116">
        <v>141</v>
      </c>
      <c r="F19" s="116">
        <v>123</v>
      </c>
      <c r="G19" s="116">
        <v>141</v>
      </c>
      <c r="H19" s="116">
        <v>172</v>
      </c>
      <c r="I19" s="116">
        <v>141</v>
      </c>
      <c r="J19" s="116">
        <v>103</v>
      </c>
      <c r="K19" s="116">
        <f t="shared" si="0"/>
        <v>488</v>
      </c>
      <c r="L19" s="117">
        <f t="shared" si="0"/>
        <v>546</v>
      </c>
    </row>
    <row r="20" spans="1:14" x14ac:dyDescent="0.25">
      <c r="A20" s="118">
        <v>8</v>
      </c>
      <c r="B20" s="119" t="s">
        <v>121</v>
      </c>
      <c r="C20" s="116">
        <v>62</v>
      </c>
      <c r="D20" s="116">
        <v>132</v>
      </c>
      <c r="E20" s="116">
        <v>138</v>
      </c>
      <c r="F20" s="116">
        <v>145</v>
      </c>
      <c r="G20" s="116">
        <v>138</v>
      </c>
      <c r="H20" s="116">
        <v>211</v>
      </c>
      <c r="I20" s="116">
        <v>134</v>
      </c>
      <c r="J20" s="116">
        <v>113</v>
      </c>
      <c r="K20" s="116">
        <f t="shared" si="0"/>
        <v>472</v>
      </c>
      <c r="L20" s="117">
        <f t="shared" si="0"/>
        <v>601</v>
      </c>
    </row>
    <row r="21" spans="1:14" x14ac:dyDescent="0.25">
      <c r="A21" s="118">
        <v>9</v>
      </c>
      <c r="B21" s="119" t="s">
        <v>122</v>
      </c>
      <c r="C21" s="116">
        <v>408</v>
      </c>
      <c r="D21" s="116">
        <v>935</v>
      </c>
      <c r="E21" s="116">
        <v>898</v>
      </c>
      <c r="F21" s="116">
        <v>1024</v>
      </c>
      <c r="G21" s="116">
        <v>898</v>
      </c>
      <c r="H21" s="116">
        <v>1155</v>
      </c>
      <c r="I21" s="116">
        <v>898</v>
      </c>
      <c r="J21" s="116">
        <v>829</v>
      </c>
      <c r="K21" s="116">
        <f t="shared" si="0"/>
        <v>3102</v>
      </c>
      <c r="L21" s="117">
        <f t="shared" si="0"/>
        <v>3943</v>
      </c>
    </row>
    <row r="22" spans="1:14" x14ac:dyDescent="0.25">
      <c r="A22" s="118">
        <v>10</v>
      </c>
      <c r="B22" s="119" t="s">
        <v>123</v>
      </c>
      <c r="C22" s="116">
        <v>208</v>
      </c>
      <c r="D22" s="116">
        <v>398</v>
      </c>
      <c r="E22" s="116">
        <v>459</v>
      </c>
      <c r="F22" s="116">
        <v>481</v>
      </c>
      <c r="G22" s="116">
        <v>459</v>
      </c>
      <c r="H22" s="116">
        <v>596</v>
      </c>
      <c r="I22" s="116">
        <v>453</v>
      </c>
      <c r="J22" s="116">
        <v>377</v>
      </c>
      <c r="K22" s="116">
        <f t="shared" si="0"/>
        <v>1579</v>
      </c>
      <c r="L22" s="117">
        <f t="shared" si="0"/>
        <v>1852</v>
      </c>
    </row>
    <row r="23" spans="1:14" x14ac:dyDescent="0.25">
      <c r="A23" s="118">
        <v>11</v>
      </c>
      <c r="B23" s="119" t="s">
        <v>124</v>
      </c>
      <c r="C23" s="116">
        <v>20</v>
      </c>
      <c r="D23" s="116">
        <v>57</v>
      </c>
      <c r="E23" s="116">
        <v>44</v>
      </c>
      <c r="F23" s="116">
        <v>57</v>
      </c>
      <c r="G23" s="116">
        <v>44</v>
      </c>
      <c r="H23" s="116">
        <v>62</v>
      </c>
      <c r="I23" s="116">
        <v>44</v>
      </c>
      <c r="J23" s="116">
        <v>33</v>
      </c>
      <c r="K23" s="116">
        <f t="shared" si="0"/>
        <v>152</v>
      </c>
      <c r="L23" s="117">
        <f t="shared" si="0"/>
        <v>209</v>
      </c>
    </row>
    <row r="24" spans="1:14" ht="24" x14ac:dyDescent="0.25">
      <c r="A24" s="118">
        <v>12</v>
      </c>
      <c r="B24" s="119" t="s">
        <v>125</v>
      </c>
      <c r="C24" s="116">
        <v>10</v>
      </c>
      <c r="D24" s="116">
        <v>18</v>
      </c>
      <c r="E24" s="116">
        <v>23</v>
      </c>
      <c r="F24" s="116">
        <v>21</v>
      </c>
      <c r="G24" s="116">
        <v>23</v>
      </c>
      <c r="H24" s="116">
        <v>17</v>
      </c>
      <c r="I24" s="116">
        <v>23</v>
      </c>
      <c r="J24" s="116">
        <v>15</v>
      </c>
      <c r="K24" s="116">
        <f t="shared" si="0"/>
        <v>79</v>
      </c>
      <c r="L24" s="117">
        <f t="shared" si="0"/>
        <v>71</v>
      </c>
    </row>
    <row r="25" spans="1:14" x14ac:dyDescent="0.25">
      <c r="A25" s="118">
        <v>13</v>
      </c>
      <c r="B25" s="120" t="s">
        <v>126</v>
      </c>
      <c r="C25" s="116">
        <v>17</v>
      </c>
      <c r="D25" s="116">
        <v>46</v>
      </c>
      <c r="E25" s="116">
        <v>38</v>
      </c>
      <c r="F25" s="116">
        <v>62</v>
      </c>
      <c r="G25" s="116">
        <v>38</v>
      </c>
      <c r="H25" s="116">
        <v>56</v>
      </c>
      <c r="I25" s="116">
        <v>34</v>
      </c>
      <c r="J25" s="116">
        <v>41</v>
      </c>
      <c r="K25" s="116">
        <f t="shared" si="0"/>
        <v>127</v>
      </c>
      <c r="L25" s="117">
        <f t="shared" si="0"/>
        <v>205</v>
      </c>
    </row>
    <row r="26" spans="1:14" x14ac:dyDescent="0.25">
      <c r="A26" s="118">
        <v>14</v>
      </c>
      <c r="B26" s="120" t="s">
        <v>127</v>
      </c>
      <c r="C26" s="116">
        <v>1</v>
      </c>
      <c r="D26" s="116">
        <v>0</v>
      </c>
      <c r="E26" s="116">
        <v>2</v>
      </c>
      <c r="F26" s="116">
        <v>1</v>
      </c>
      <c r="G26" s="116">
        <v>2</v>
      </c>
      <c r="H26" s="116">
        <v>2</v>
      </c>
      <c r="I26" s="116">
        <v>2</v>
      </c>
      <c r="J26" s="116">
        <v>12</v>
      </c>
      <c r="K26" s="116">
        <f t="shared" si="0"/>
        <v>7</v>
      </c>
      <c r="L26" s="117">
        <f t="shared" si="0"/>
        <v>15</v>
      </c>
    </row>
    <row r="27" spans="1:14" ht="15.75" thickBot="1" x14ac:dyDescent="0.3">
      <c r="A27" s="118">
        <v>15</v>
      </c>
      <c r="B27" s="120" t="s">
        <v>128</v>
      </c>
      <c r="C27" s="116">
        <v>14</v>
      </c>
      <c r="D27" s="116">
        <v>17</v>
      </c>
      <c r="E27" s="116">
        <v>35</v>
      </c>
      <c r="F27" s="116">
        <v>24</v>
      </c>
      <c r="G27" s="116">
        <v>35</v>
      </c>
      <c r="H27" s="116">
        <v>21</v>
      </c>
      <c r="I27" s="116">
        <v>32</v>
      </c>
      <c r="J27" s="116">
        <v>21</v>
      </c>
      <c r="K27" s="116">
        <f t="shared" si="0"/>
        <v>116</v>
      </c>
      <c r="L27" s="117">
        <f t="shared" si="0"/>
        <v>83</v>
      </c>
    </row>
    <row r="28" spans="1:14" ht="15.75" thickBot="1" x14ac:dyDescent="0.3">
      <c r="A28" s="399" t="s">
        <v>129</v>
      </c>
      <c r="B28" s="400"/>
      <c r="C28" s="121">
        <f t="shared" ref="C28:H28" si="1">SUM(C13:C27)</f>
        <v>1091</v>
      </c>
      <c r="D28" s="121">
        <f t="shared" si="1"/>
        <v>2402</v>
      </c>
      <c r="E28" s="121">
        <f>SUM(E13:E27)</f>
        <v>2403</v>
      </c>
      <c r="F28" s="121">
        <f t="shared" si="1"/>
        <v>2565</v>
      </c>
      <c r="G28" s="121">
        <f>SUM(G13:G27)</f>
        <v>2403</v>
      </c>
      <c r="H28" s="121">
        <f t="shared" si="1"/>
        <v>3093</v>
      </c>
      <c r="I28" s="121">
        <f>SUM(I13:I27)</f>
        <v>2381</v>
      </c>
      <c r="J28" s="121">
        <f>SUM(J13:J27)</f>
        <v>2095</v>
      </c>
      <c r="K28" s="121">
        <f>SUM(K13:K27)</f>
        <v>8278</v>
      </c>
      <c r="L28" s="122">
        <f>SUM(L13:L27)</f>
        <v>10155</v>
      </c>
    </row>
    <row r="29" spans="1:14" x14ac:dyDescent="0.25">
      <c r="A29" s="278"/>
      <c r="B29" s="104"/>
      <c r="C29" s="90"/>
      <c r="D29" s="86"/>
      <c r="E29" s="86"/>
      <c r="F29" s="86"/>
      <c r="G29" s="86"/>
      <c r="H29" s="86"/>
      <c r="I29" s="86"/>
      <c r="J29" s="86"/>
      <c r="K29" s="86"/>
      <c r="L29" s="86"/>
    </row>
    <row r="30" spans="1:14" ht="15.75" customHeight="1" thickBot="1" x14ac:dyDescent="0.3">
      <c r="A30" s="239"/>
      <c r="B30" s="403" t="s">
        <v>130</v>
      </c>
      <c r="C30" s="403"/>
      <c r="D30" s="403"/>
      <c r="E30" s="403"/>
      <c r="F30" s="403"/>
      <c r="G30" s="403"/>
      <c r="H30" s="403"/>
      <c r="I30" s="403"/>
      <c r="J30" s="403"/>
      <c r="K30" s="403"/>
      <c r="L30" s="403"/>
    </row>
    <row r="31" spans="1:14" x14ac:dyDescent="0.25">
      <c r="A31" s="404" t="s">
        <v>5</v>
      </c>
      <c r="B31" s="401" t="s">
        <v>112</v>
      </c>
      <c r="C31" s="406" t="s">
        <v>104</v>
      </c>
      <c r="D31" s="406"/>
      <c r="E31" s="397" t="s">
        <v>105</v>
      </c>
      <c r="F31" s="397"/>
      <c r="G31" s="397" t="s">
        <v>72</v>
      </c>
      <c r="H31" s="397"/>
      <c r="I31" s="397" t="s">
        <v>73</v>
      </c>
      <c r="J31" s="397"/>
      <c r="K31" s="397" t="s">
        <v>99</v>
      </c>
      <c r="L31" s="398"/>
      <c r="M31" s="397" t="s">
        <v>159</v>
      </c>
      <c r="N31" s="398"/>
    </row>
    <row r="32" spans="1:14" ht="15.75" thickBot="1" x14ac:dyDescent="0.3">
      <c r="A32" s="405"/>
      <c r="B32" s="402"/>
      <c r="C32" s="112" t="s">
        <v>113</v>
      </c>
      <c r="D32" s="112" t="s">
        <v>101</v>
      </c>
      <c r="E32" s="112" t="s">
        <v>113</v>
      </c>
      <c r="F32" s="112" t="s">
        <v>101</v>
      </c>
      <c r="G32" s="112" t="s">
        <v>113</v>
      </c>
      <c r="H32" s="112" t="s">
        <v>101</v>
      </c>
      <c r="I32" s="112" t="s">
        <v>113</v>
      </c>
      <c r="J32" s="112" t="s">
        <v>101</v>
      </c>
      <c r="K32" s="112" t="s">
        <v>113</v>
      </c>
      <c r="L32" s="113" t="s">
        <v>101</v>
      </c>
      <c r="M32" s="112" t="s">
        <v>113</v>
      </c>
      <c r="N32" s="113" t="s">
        <v>101</v>
      </c>
    </row>
    <row r="33" spans="1:14" x14ac:dyDescent="0.25">
      <c r="A33" s="114">
        <v>1</v>
      </c>
      <c r="B33" s="115" t="s">
        <v>114</v>
      </c>
      <c r="C33" s="116">
        <v>14</v>
      </c>
      <c r="D33" s="116">
        <v>13</v>
      </c>
      <c r="E33" s="116">
        <v>14</v>
      </c>
      <c r="F33" s="116">
        <v>19</v>
      </c>
      <c r="G33" s="116">
        <v>14</v>
      </c>
      <c r="H33" s="116">
        <v>14</v>
      </c>
      <c r="I33" s="116">
        <v>15</v>
      </c>
      <c r="J33" s="116">
        <v>14</v>
      </c>
      <c r="K33" s="116">
        <f>+C33+E33+G33+I33</f>
        <v>57</v>
      </c>
      <c r="L33" s="117">
        <f>+D33+F33+H33+J33</f>
        <v>60</v>
      </c>
      <c r="M33" s="116">
        <f>+K33+K13</f>
        <v>103</v>
      </c>
      <c r="N33" s="117">
        <f>+L33+L13</f>
        <v>99</v>
      </c>
    </row>
    <row r="34" spans="1:14" x14ac:dyDescent="0.25">
      <c r="A34" s="118">
        <v>2</v>
      </c>
      <c r="B34" s="119" t="s">
        <v>115</v>
      </c>
      <c r="C34" s="116">
        <v>14</v>
      </c>
      <c r="D34" s="116">
        <v>20</v>
      </c>
      <c r="E34" s="116">
        <v>14</v>
      </c>
      <c r="F34" s="116">
        <v>9</v>
      </c>
      <c r="G34" s="116">
        <v>14</v>
      </c>
      <c r="H34" s="116">
        <v>8</v>
      </c>
      <c r="I34" s="116">
        <v>14</v>
      </c>
      <c r="J34" s="116">
        <v>14</v>
      </c>
      <c r="K34" s="116">
        <f t="shared" ref="K34:L47" si="2">+C34+E34+G34+I34</f>
        <v>56</v>
      </c>
      <c r="L34" s="117">
        <f t="shared" si="2"/>
        <v>51</v>
      </c>
      <c r="M34" s="116">
        <f>+K34+K14</f>
        <v>102</v>
      </c>
      <c r="N34" s="117">
        <f>+L34+L14</f>
        <v>102</v>
      </c>
    </row>
    <row r="35" spans="1:14" x14ac:dyDescent="0.25">
      <c r="A35" s="118">
        <v>3</v>
      </c>
      <c r="B35" s="119" t="s">
        <v>116</v>
      </c>
      <c r="C35" s="116">
        <v>56</v>
      </c>
      <c r="D35" s="116">
        <v>93</v>
      </c>
      <c r="E35" s="116">
        <v>56</v>
      </c>
      <c r="F35" s="116">
        <v>84</v>
      </c>
      <c r="G35" s="116">
        <v>56</v>
      </c>
      <c r="H35" s="116">
        <v>79</v>
      </c>
      <c r="I35" s="116">
        <v>128</v>
      </c>
      <c r="J35" s="116">
        <v>95</v>
      </c>
      <c r="K35" s="116">
        <f t="shared" si="2"/>
        <v>296</v>
      </c>
      <c r="L35" s="117">
        <f t="shared" si="2"/>
        <v>351</v>
      </c>
      <c r="M35" s="116">
        <f t="shared" ref="M35:N47" si="3">+K35+K15</f>
        <v>487</v>
      </c>
      <c r="N35" s="117">
        <f t="shared" si="3"/>
        <v>682</v>
      </c>
    </row>
    <row r="36" spans="1:14" x14ac:dyDescent="0.25">
      <c r="A36" s="118">
        <v>4</v>
      </c>
      <c r="B36" s="119" t="s">
        <v>117</v>
      </c>
      <c r="C36" s="116">
        <v>11</v>
      </c>
      <c r="D36" s="116">
        <v>19</v>
      </c>
      <c r="E36" s="116">
        <v>11</v>
      </c>
      <c r="F36" s="116">
        <v>15</v>
      </c>
      <c r="G36" s="116">
        <v>11</v>
      </c>
      <c r="H36" s="116">
        <v>11</v>
      </c>
      <c r="I36" s="116">
        <v>15</v>
      </c>
      <c r="J36" s="116">
        <v>21</v>
      </c>
      <c r="K36" s="116">
        <f t="shared" si="2"/>
        <v>48</v>
      </c>
      <c r="L36" s="117">
        <f t="shared" si="2"/>
        <v>66</v>
      </c>
      <c r="M36" s="116">
        <f t="shared" si="3"/>
        <v>86</v>
      </c>
      <c r="N36" s="117">
        <f t="shared" si="3"/>
        <v>113</v>
      </c>
    </row>
    <row r="37" spans="1:14" x14ac:dyDescent="0.25">
      <c r="A37" s="118">
        <v>5</v>
      </c>
      <c r="B37" s="119" t="s">
        <v>118</v>
      </c>
      <c r="C37" s="116">
        <v>348</v>
      </c>
      <c r="D37" s="116">
        <v>361</v>
      </c>
      <c r="E37" s="116">
        <v>348</v>
      </c>
      <c r="F37" s="116">
        <v>373</v>
      </c>
      <c r="G37" s="116">
        <v>349</v>
      </c>
      <c r="H37" s="116">
        <v>409</v>
      </c>
      <c r="I37" s="116">
        <v>349</v>
      </c>
      <c r="J37" s="116">
        <v>430</v>
      </c>
      <c r="K37" s="116">
        <f t="shared" si="2"/>
        <v>1394</v>
      </c>
      <c r="L37" s="117">
        <f t="shared" si="2"/>
        <v>1573</v>
      </c>
      <c r="M37" s="116">
        <f t="shared" si="3"/>
        <v>2595</v>
      </c>
      <c r="N37" s="117">
        <f t="shared" si="3"/>
        <v>2924</v>
      </c>
    </row>
    <row r="38" spans="1:14" x14ac:dyDescent="0.25">
      <c r="A38" s="118">
        <v>6</v>
      </c>
      <c r="B38" s="119" t="s">
        <v>119</v>
      </c>
      <c r="C38" s="116">
        <v>183</v>
      </c>
      <c r="D38" s="116">
        <v>177</v>
      </c>
      <c r="E38" s="116">
        <v>183</v>
      </c>
      <c r="F38" s="116">
        <v>176</v>
      </c>
      <c r="G38" s="116">
        <v>183</v>
      </c>
      <c r="H38" s="116">
        <v>166</v>
      </c>
      <c r="I38" s="116">
        <v>183</v>
      </c>
      <c r="J38" s="116">
        <v>249</v>
      </c>
      <c r="K38" s="116">
        <f t="shared" si="2"/>
        <v>732</v>
      </c>
      <c r="L38" s="117">
        <f t="shared" si="2"/>
        <v>768</v>
      </c>
      <c r="M38" s="116">
        <f t="shared" si="3"/>
        <v>1366</v>
      </c>
      <c r="N38" s="117">
        <f t="shared" si="3"/>
        <v>1579</v>
      </c>
    </row>
    <row r="39" spans="1:14" x14ac:dyDescent="0.25">
      <c r="A39" s="118">
        <v>7</v>
      </c>
      <c r="B39" s="119" t="s">
        <v>120</v>
      </c>
      <c r="C39" s="116">
        <v>141</v>
      </c>
      <c r="D39" s="116">
        <v>151</v>
      </c>
      <c r="E39" s="116">
        <v>141</v>
      </c>
      <c r="F39" s="116">
        <v>108</v>
      </c>
      <c r="G39" s="116">
        <v>141</v>
      </c>
      <c r="H39" s="116">
        <v>131</v>
      </c>
      <c r="I39" s="116">
        <v>141</v>
      </c>
      <c r="J39" s="116">
        <v>147</v>
      </c>
      <c r="K39" s="116">
        <f t="shared" si="2"/>
        <v>564</v>
      </c>
      <c r="L39" s="117">
        <f t="shared" si="2"/>
        <v>537</v>
      </c>
      <c r="M39" s="116">
        <f t="shared" si="3"/>
        <v>1052</v>
      </c>
      <c r="N39" s="117">
        <f t="shared" si="3"/>
        <v>1083</v>
      </c>
    </row>
    <row r="40" spans="1:14" x14ac:dyDescent="0.25">
      <c r="A40" s="118">
        <v>8</v>
      </c>
      <c r="B40" s="119" t="s">
        <v>121</v>
      </c>
      <c r="C40" s="116">
        <v>138</v>
      </c>
      <c r="D40" s="116">
        <v>181</v>
      </c>
      <c r="E40" s="116">
        <v>138</v>
      </c>
      <c r="F40" s="116">
        <v>163</v>
      </c>
      <c r="G40" s="116">
        <v>138</v>
      </c>
      <c r="H40" s="116">
        <v>130</v>
      </c>
      <c r="I40" s="116">
        <v>192</v>
      </c>
      <c r="J40" s="116">
        <v>149</v>
      </c>
      <c r="K40" s="116">
        <f t="shared" si="2"/>
        <v>606</v>
      </c>
      <c r="L40" s="117">
        <f t="shared" si="2"/>
        <v>623</v>
      </c>
      <c r="M40" s="116">
        <f t="shared" si="3"/>
        <v>1078</v>
      </c>
      <c r="N40" s="117">
        <f t="shared" si="3"/>
        <v>1224</v>
      </c>
    </row>
    <row r="41" spans="1:14" x14ac:dyDescent="0.25">
      <c r="A41" s="118">
        <v>9</v>
      </c>
      <c r="B41" s="119" t="s">
        <v>122</v>
      </c>
      <c r="C41" s="116">
        <v>898</v>
      </c>
      <c r="D41" s="116">
        <v>984</v>
      </c>
      <c r="E41" s="116">
        <v>898</v>
      </c>
      <c r="F41" s="116">
        <v>1002</v>
      </c>
      <c r="G41" s="116">
        <v>898</v>
      </c>
      <c r="H41" s="116">
        <v>956</v>
      </c>
      <c r="I41" s="116">
        <v>1201</v>
      </c>
      <c r="J41" s="116">
        <v>1062</v>
      </c>
      <c r="K41" s="116">
        <f t="shared" si="2"/>
        <v>3895</v>
      </c>
      <c r="L41" s="117">
        <f t="shared" si="2"/>
        <v>4004</v>
      </c>
      <c r="M41" s="116">
        <f t="shared" si="3"/>
        <v>6997</v>
      </c>
      <c r="N41" s="117">
        <f t="shared" si="3"/>
        <v>7947</v>
      </c>
    </row>
    <row r="42" spans="1:14" x14ac:dyDescent="0.25">
      <c r="A42" s="118">
        <v>10</v>
      </c>
      <c r="B42" s="119" t="s">
        <v>123</v>
      </c>
      <c r="C42" s="116">
        <v>459</v>
      </c>
      <c r="D42" s="116">
        <v>501</v>
      </c>
      <c r="E42" s="116">
        <v>459</v>
      </c>
      <c r="F42" s="116">
        <v>402</v>
      </c>
      <c r="G42" s="116">
        <v>459</v>
      </c>
      <c r="H42" s="116">
        <v>396</v>
      </c>
      <c r="I42" s="116">
        <v>494</v>
      </c>
      <c r="J42" s="116">
        <v>455</v>
      </c>
      <c r="K42" s="116">
        <f t="shared" si="2"/>
        <v>1871</v>
      </c>
      <c r="L42" s="117">
        <f t="shared" si="2"/>
        <v>1754</v>
      </c>
      <c r="M42" s="116">
        <f t="shared" si="3"/>
        <v>3450</v>
      </c>
      <c r="N42" s="117">
        <f t="shared" si="3"/>
        <v>3606</v>
      </c>
    </row>
    <row r="43" spans="1:14" x14ac:dyDescent="0.25">
      <c r="A43" s="118">
        <v>11</v>
      </c>
      <c r="B43" s="119" t="s">
        <v>124</v>
      </c>
      <c r="C43" s="116">
        <v>44</v>
      </c>
      <c r="D43" s="116">
        <v>56</v>
      </c>
      <c r="E43" s="116">
        <v>44</v>
      </c>
      <c r="F43" s="116">
        <v>40</v>
      </c>
      <c r="G43" s="116">
        <v>44</v>
      </c>
      <c r="H43" s="116">
        <v>43</v>
      </c>
      <c r="I43" s="116">
        <v>44</v>
      </c>
      <c r="J43" s="116">
        <v>42</v>
      </c>
      <c r="K43" s="116">
        <f t="shared" si="2"/>
        <v>176</v>
      </c>
      <c r="L43" s="117">
        <f t="shared" si="2"/>
        <v>181</v>
      </c>
      <c r="M43" s="116">
        <f t="shared" si="3"/>
        <v>328</v>
      </c>
      <c r="N43" s="117">
        <f t="shared" si="3"/>
        <v>390</v>
      </c>
    </row>
    <row r="44" spans="1:14" ht="24" x14ac:dyDescent="0.25">
      <c r="A44" s="118">
        <v>12</v>
      </c>
      <c r="B44" s="119" t="s">
        <v>125</v>
      </c>
      <c r="C44" s="116">
        <v>23</v>
      </c>
      <c r="D44" s="116">
        <v>21</v>
      </c>
      <c r="E44" s="116">
        <v>23</v>
      </c>
      <c r="F44" s="116">
        <v>21</v>
      </c>
      <c r="G44" s="116">
        <v>23</v>
      </c>
      <c r="H44" s="116">
        <v>18</v>
      </c>
      <c r="I44" s="116">
        <v>23</v>
      </c>
      <c r="J44" s="116">
        <v>18</v>
      </c>
      <c r="K44" s="116">
        <f t="shared" si="2"/>
        <v>92</v>
      </c>
      <c r="L44" s="117">
        <f t="shared" si="2"/>
        <v>78</v>
      </c>
      <c r="M44" s="116">
        <f t="shared" si="3"/>
        <v>171</v>
      </c>
      <c r="N44" s="117">
        <f t="shared" si="3"/>
        <v>149</v>
      </c>
    </row>
    <row r="45" spans="1:14" x14ac:dyDescent="0.25">
      <c r="A45" s="118">
        <v>13</v>
      </c>
      <c r="B45" s="120" t="s">
        <v>126</v>
      </c>
      <c r="C45" s="116">
        <v>38</v>
      </c>
      <c r="D45" s="116">
        <v>58</v>
      </c>
      <c r="E45" s="116">
        <v>38</v>
      </c>
      <c r="F45" s="116">
        <v>28</v>
      </c>
      <c r="G45" s="116">
        <v>38</v>
      </c>
      <c r="H45" s="116">
        <v>37</v>
      </c>
      <c r="I45" s="116">
        <v>64</v>
      </c>
      <c r="J45" s="116">
        <v>39</v>
      </c>
      <c r="K45" s="116">
        <f t="shared" si="2"/>
        <v>178</v>
      </c>
      <c r="L45" s="117">
        <f t="shared" si="2"/>
        <v>162</v>
      </c>
      <c r="M45" s="116">
        <f t="shared" si="3"/>
        <v>305</v>
      </c>
      <c r="N45" s="117">
        <f t="shared" si="3"/>
        <v>367</v>
      </c>
    </row>
    <row r="46" spans="1:14" x14ac:dyDescent="0.25">
      <c r="A46" s="118">
        <v>14</v>
      </c>
      <c r="B46" s="120" t="s">
        <v>127</v>
      </c>
      <c r="C46" s="116">
        <v>2</v>
      </c>
      <c r="D46" s="116">
        <v>1</v>
      </c>
      <c r="E46" s="116">
        <v>2</v>
      </c>
      <c r="F46" s="116">
        <v>2</v>
      </c>
      <c r="G46" s="116">
        <v>2</v>
      </c>
      <c r="H46" s="116">
        <v>0</v>
      </c>
      <c r="I46" s="116">
        <v>2</v>
      </c>
      <c r="J46" s="116">
        <v>0</v>
      </c>
      <c r="K46" s="116">
        <f t="shared" si="2"/>
        <v>8</v>
      </c>
      <c r="L46" s="117">
        <f t="shared" si="2"/>
        <v>3</v>
      </c>
      <c r="M46" s="116">
        <f t="shared" si="3"/>
        <v>15</v>
      </c>
      <c r="N46" s="117">
        <f t="shared" si="3"/>
        <v>18</v>
      </c>
    </row>
    <row r="47" spans="1:14" ht="15.75" thickBot="1" x14ac:dyDescent="0.3">
      <c r="A47" s="118">
        <v>15</v>
      </c>
      <c r="B47" s="120" t="s">
        <v>128</v>
      </c>
      <c r="C47" s="116">
        <v>35</v>
      </c>
      <c r="D47" s="116">
        <v>21</v>
      </c>
      <c r="E47" s="116">
        <v>35</v>
      </c>
      <c r="F47" s="116">
        <v>46</v>
      </c>
      <c r="G47" s="116">
        <v>35</v>
      </c>
      <c r="H47" s="116">
        <v>46</v>
      </c>
      <c r="I47" s="116">
        <v>35</v>
      </c>
      <c r="J47" s="116">
        <v>63</v>
      </c>
      <c r="K47" s="116">
        <f t="shared" si="2"/>
        <v>140</v>
      </c>
      <c r="L47" s="117">
        <f t="shared" si="2"/>
        <v>176</v>
      </c>
      <c r="M47" s="116">
        <f t="shared" si="3"/>
        <v>256</v>
      </c>
      <c r="N47" s="117">
        <f t="shared" si="3"/>
        <v>259</v>
      </c>
    </row>
    <row r="48" spans="1:14" ht="15.75" thickBot="1" x14ac:dyDescent="0.3">
      <c r="A48" s="399" t="s">
        <v>129</v>
      </c>
      <c r="B48" s="400"/>
      <c r="C48" s="121">
        <f t="shared" ref="C48:L48" si="4">SUM(C33:C47)</f>
        <v>2404</v>
      </c>
      <c r="D48" s="121">
        <f t="shared" si="4"/>
        <v>2657</v>
      </c>
      <c r="E48" s="121">
        <f>SUM(E33:E47)</f>
        <v>2404</v>
      </c>
      <c r="F48" s="121">
        <f t="shared" si="4"/>
        <v>2488</v>
      </c>
      <c r="G48" s="121">
        <f>SUM(G33:G47)</f>
        <v>2405</v>
      </c>
      <c r="H48" s="121">
        <f t="shared" si="4"/>
        <v>2444</v>
      </c>
      <c r="I48" s="121">
        <f>SUM(I33:I47)</f>
        <v>2900</v>
      </c>
      <c r="J48" s="121">
        <f t="shared" si="4"/>
        <v>2798</v>
      </c>
      <c r="K48" s="121">
        <f t="shared" si="4"/>
        <v>10113</v>
      </c>
      <c r="L48" s="122">
        <f t="shared" si="4"/>
        <v>10387</v>
      </c>
      <c r="M48" s="121">
        <f>SUM(M33:M47)</f>
        <v>18391</v>
      </c>
      <c r="N48" s="122">
        <f>SUM(N33:N47)</f>
        <v>20542</v>
      </c>
    </row>
    <row r="49" spans="1:14" x14ac:dyDescent="0.25">
      <c r="A49" s="124"/>
      <c r="B49" s="124"/>
      <c r="C49" s="90"/>
      <c r="D49" s="86"/>
      <c r="E49" s="86"/>
      <c r="F49" s="86"/>
      <c r="G49" s="86"/>
      <c r="H49" s="86"/>
      <c r="I49" s="86"/>
      <c r="J49" s="86"/>
      <c r="K49" s="86"/>
      <c r="L49" s="86"/>
    </row>
    <row r="50" spans="1:14" ht="15.75" customHeight="1" thickBot="1" x14ac:dyDescent="0.3">
      <c r="A50" s="239"/>
      <c r="B50" s="403" t="s">
        <v>131</v>
      </c>
      <c r="C50" s="403"/>
      <c r="D50" s="403"/>
      <c r="E50" s="403"/>
      <c r="F50" s="403"/>
      <c r="G50" s="403"/>
      <c r="H50" s="403"/>
      <c r="I50" s="403"/>
      <c r="J50" s="403"/>
      <c r="K50" s="403"/>
      <c r="L50" s="403"/>
    </row>
    <row r="51" spans="1:14" x14ac:dyDescent="0.25">
      <c r="A51" s="404" t="s">
        <v>5</v>
      </c>
      <c r="B51" s="401" t="s">
        <v>112</v>
      </c>
      <c r="C51" s="406" t="s">
        <v>74</v>
      </c>
      <c r="D51" s="406"/>
      <c r="E51" s="397" t="s">
        <v>106</v>
      </c>
      <c r="F51" s="397"/>
      <c r="G51" s="397" t="s">
        <v>107</v>
      </c>
      <c r="H51" s="397"/>
      <c r="I51" s="397" t="s">
        <v>108</v>
      </c>
      <c r="J51" s="397"/>
      <c r="K51" s="397" t="s">
        <v>99</v>
      </c>
      <c r="L51" s="398"/>
      <c r="M51" s="397" t="s">
        <v>159</v>
      </c>
      <c r="N51" s="398"/>
    </row>
    <row r="52" spans="1:14" ht="15.75" thickBot="1" x14ac:dyDescent="0.3">
      <c r="A52" s="405"/>
      <c r="B52" s="402"/>
      <c r="C52" s="112" t="s">
        <v>113</v>
      </c>
      <c r="D52" s="112" t="s">
        <v>101</v>
      </c>
      <c r="E52" s="112" t="s">
        <v>113</v>
      </c>
      <c r="F52" s="112" t="s">
        <v>101</v>
      </c>
      <c r="G52" s="112" t="s">
        <v>113</v>
      </c>
      <c r="H52" s="112" t="s">
        <v>101</v>
      </c>
      <c r="I52" s="112" t="s">
        <v>113</v>
      </c>
      <c r="J52" s="112" t="s">
        <v>101</v>
      </c>
      <c r="K52" s="112" t="s">
        <v>113</v>
      </c>
      <c r="L52" s="113" t="s">
        <v>101</v>
      </c>
      <c r="M52" s="112" t="s">
        <v>113</v>
      </c>
      <c r="N52" s="113" t="s">
        <v>101</v>
      </c>
    </row>
    <row r="53" spans="1:14" x14ac:dyDescent="0.25">
      <c r="A53" s="114">
        <v>1</v>
      </c>
      <c r="B53" s="115" t="s">
        <v>114</v>
      </c>
      <c r="C53" s="116">
        <v>15</v>
      </c>
      <c r="D53" s="116">
        <v>17</v>
      </c>
      <c r="E53" s="116">
        <v>15</v>
      </c>
      <c r="F53" s="116">
        <v>11</v>
      </c>
      <c r="G53" s="116">
        <v>15</v>
      </c>
      <c r="H53" s="116">
        <v>17</v>
      </c>
      <c r="I53" s="116"/>
      <c r="J53" s="116"/>
      <c r="K53" s="116">
        <f>+C53+E53+G53+I53</f>
        <v>45</v>
      </c>
      <c r="L53" s="117">
        <f>+D53+F53+H53+J53</f>
        <v>45</v>
      </c>
      <c r="M53" s="116">
        <f>+K53+M33</f>
        <v>148</v>
      </c>
      <c r="N53" s="117">
        <f>+L53+N33</f>
        <v>144</v>
      </c>
    </row>
    <row r="54" spans="1:14" x14ac:dyDescent="0.25">
      <c r="A54" s="118">
        <v>2</v>
      </c>
      <c r="B54" s="119" t="s">
        <v>115</v>
      </c>
      <c r="C54" s="116">
        <v>14</v>
      </c>
      <c r="D54" s="116">
        <v>9</v>
      </c>
      <c r="E54" s="116">
        <v>14</v>
      </c>
      <c r="F54" s="116">
        <v>14</v>
      </c>
      <c r="G54" s="116">
        <v>14</v>
      </c>
      <c r="H54" s="116">
        <v>18</v>
      </c>
      <c r="I54" s="116"/>
      <c r="J54" s="116"/>
      <c r="K54" s="116">
        <f t="shared" ref="K54:L67" si="5">+C54+E54+G54+I54</f>
        <v>42</v>
      </c>
      <c r="L54" s="117">
        <f t="shared" si="5"/>
        <v>41</v>
      </c>
      <c r="M54" s="116">
        <f t="shared" ref="M54:N67" si="6">+K54+M34</f>
        <v>144</v>
      </c>
      <c r="N54" s="117">
        <f t="shared" si="6"/>
        <v>143</v>
      </c>
    </row>
    <row r="55" spans="1:14" x14ac:dyDescent="0.25">
      <c r="A55" s="118">
        <v>3</v>
      </c>
      <c r="B55" s="119" t="s">
        <v>116</v>
      </c>
      <c r="C55" s="116">
        <v>128</v>
      </c>
      <c r="D55" s="116">
        <v>81</v>
      </c>
      <c r="E55" s="116">
        <v>128</v>
      </c>
      <c r="F55" s="116">
        <v>75</v>
      </c>
      <c r="G55" s="116">
        <v>128</v>
      </c>
      <c r="H55" s="116">
        <v>104</v>
      </c>
      <c r="I55" s="116"/>
      <c r="J55" s="116"/>
      <c r="K55" s="116">
        <f t="shared" si="5"/>
        <v>384</v>
      </c>
      <c r="L55" s="117">
        <f t="shared" si="5"/>
        <v>260</v>
      </c>
      <c r="M55" s="116">
        <f t="shared" si="6"/>
        <v>871</v>
      </c>
      <c r="N55" s="117">
        <f t="shared" si="6"/>
        <v>942</v>
      </c>
    </row>
    <row r="56" spans="1:14" x14ac:dyDescent="0.25">
      <c r="A56" s="118">
        <v>4</v>
      </c>
      <c r="B56" s="119" t="s">
        <v>117</v>
      </c>
      <c r="C56" s="116">
        <v>18</v>
      </c>
      <c r="D56" s="116">
        <v>11</v>
      </c>
      <c r="E56" s="116">
        <v>18</v>
      </c>
      <c r="F56" s="116">
        <v>8</v>
      </c>
      <c r="G56" s="116">
        <v>18</v>
      </c>
      <c r="H56" s="116">
        <v>15</v>
      </c>
      <c r="I56" s="116"/>
      <c r="J56" s="116"/>
      <c r="K56" s="116">
        <f t="shared" si="5"/>
        <v>54</v>
      </c>
      <c r="L56" s="117">
        <f t="shared" si="5"/>
        <v>34</v>
      </c>
      <c r="M56" s="116">
        <f t="shared" si="6"/>
        <v>140</v>
      </c>
      <c r="N56" s="117">
        <f t="shared" si="6"/>
        <v>147</v>
      </c>
    </row>
    <row r="57" spans="1:14" x14ac:dyDescent="0.25">
      <c r="A57" s="118">
        <v>5</v>
      </c>
      <c r="B57" s="119" t="s">
        <v>118</v>
      </c>
      <c r="C57" s="116">
        <v>425</v>
      </c>
      <c r="D57" s="116">
        <v>454</v>
      </c>
      <c r="E57" s="116">
        <v>425</v>
      </c>
      <c r="F57" s="116">
        <v>390</v>
      </c>
      <c r="G57" s="116">
        <v>425</v>
      </c>
      <c r="H57" s="116">
        <v>459</v>
      </c>
      <c r="I57" s="116"/>
      <c r="J57" s="116"/>
      <c r="K57" s="116">
        <f t="shared" si="5"/>
        <v>1275</v>
      </c>
      <c r="L57" s="117">
        <f t="shared" si="5"/>
        <v>1303</v>
      </c>
      <c r="M57" s="116">
        <f t="shared" si="6"/>
        <v>3870</v>
      </c>
      <c r="N57" s="117">
        <f t="shared" si="6"/>
        <v>4227</v>
      </c>
    </row>
    <row r="58" spans="1:14" x14ac:dyDescent="0.25">
      <c r="A58" s="118">
        <v>6</v>
      </c>
      <c r="B58" s="119" t="s">
        <v>119</v>
      </c>
      <c r="C58" s="116">
        <v>233</v>
      </c>
      <c r="D58" s="116">
        <v>253</v>
      </c>
      <c r="E58" s="116">
        <v>229</v>
      </c>
      <c r="F58" s="116">
        <v>110</v>
      </c>
      <c r="G58" s="116">
        <v>229</v>
      </c>
      <c r="H58" s="116">
        <v>251</v>
      </c>
      <c r="I58" s="116"/>
      <c r="J58" s="116"/>
      <c r="K58" s="116">
        <f t="shared" si="5"/>
        <v>691</v>
      </c>
      <c r="L58" s="117">
        <f t="shared" si="5"/>
        <v>614</v>
      </c>
      <c r="M58" s="116">
        <f t="shared" si="6"/>
        <v>2057</v>
      </c>
      <c r="N58" s="117">
        <f t="shared" si="6"/>
        <v>2193</v>
      </c>
    </row>
    <row r="59" spans="1:14" x14ac:dyDescent="0.25">
      <c r="A59" s="118">
        <v>7</v>
      </c>
      <c r="B59" s="119" t="s">
        <v>120</v>
      </c>
      <c r="C59" s="116">
        <v>141</v>
      </c>
      <c r="D59" s="116">
        <v>126</v>
      </c>
      <c r="E59" s="116">
        <v>141</v>
      </c>
      <c r="F59" s="116">
        <v>114</v>
      </c>
      <c r="G59" s="116">
        <v>141</v>
      </c>
      <c r="H59" s="116">
        <v>154</v>
      </c>
      <c r="I59" s="116"/>
      <c r="J59" s="116"/>
      <c r="K59" s="116">
        <f t="shared" si="5"/>
        <v>423</v>
      </c>
      <c r="L59" s="117">
        <f t="shared" si="5"/>
        <v>394</v>
      </c>
      <c r="M59" s="116">
        <f t="shared" si="6"/>
        <v>1475</v>
      </c>
      <c r="N59" s="117">
        <f t="shared" si="6"/>
        <v>1477</v>
      </c>
    </row>
    <row r="60" spans="1:14" x14ac:dyDescent="0.25">
      <c r="A60" s="118">
        <v>8</v>
      </c>
      <c r="B60" s="119" t="s">
        <v>121</v>
      </c>
      <c r="C60" s="116">
        <v>192</v>
      </c>
      <c r="D60" s="116">
        <v>127</v>
      </c>
      <c r="E60" s="116">
        <v>192</v>
      </c>
      <c r="F60" s="116">
        <v>145</v>
      </c>
      <c r="G60" s="116">
        <v>192</v>
      </c>
      <c r="H60" s="116">
        <v>282</v>
      </c>
      <c r="I60" s="116"/>
      <c r="J60" s="116"/>
      <c r="K60" s="116">
        <f t="shared" si="5"/>
        <v>576</v>
      </c>
      <c r="L60" s="117">
        <f t="shared" si="5"/>
        <v>554</v>
      </c>
      <c r="M60" s="116">
        <f t="shared" si="6"/>
        <v>1654</v>
      </c>
      <c r="N60" s="117">
        <f t="shared" si="6"/>
        <v>1778</v>
      </c>
    </row>
    <row r="61" spans="1:14" x14ac:dyDescent="0.25">
      <c r="A61" s="118">
        <v>9</v>
      </c>
      <c r="B61" s="119" t="s">
        <v>122</v>
      </c>
      <c r="C61" s="116">
        <v>1202</v>
      </c>
      <c r="D61" s="116">
        <v>975</v>
      </c>
      <c r="E61" s="116">
        <v>1202</v>
      </c>
      <c r="F61" s="116">
        <v>939</v>
      </c>
      <c r="G61" s="116">
        <v>1202</v>
      </c>
      <c r="H61" s="116">
        <v>1186</v>
      </c>
      <c r="I61" s="116"/>
      <c r="J61" s="116"/>
      <c r="K61" s="116">
        <f t="shared" si="5"/>
        <v>3606</v>
      </c>
      <c r="L61" s="117">
        <f t="shared" si="5"/>
        <v>3100</v>
      </c>
      <c r="M61" s="116">
        <f t="shared" si="6"/>
        <v>10603</v>
      </c>
      <c r="N61" s="117">
        <f t="shared" si="6"/>
        <v>11047</v>
      </c>
    </row>
    <row r="62" spans="1:14" x14ac:dyDescent="0.25">
      <c r="A62" s="118">
        <v>10</v>
      </c>
      <c r="B62" s="119" t="s">
        <v>123</v>
      </c>
      <c r="C62" s="116">
        <v>494</v>
      </c>
      <c r="D62" s="116">
        <v>390</v>
      </c>
      <c r="E62" s="116">
        <v>494</v>
      </c>
      <c r="F62" s="116">
        <v>367</v>
      </c>
      <c r="G62" s="116">
        <v>494</v>
      </c>
      <c r="H62" s="116">
        <v>511</v>
      </c>
      <c r="I62" s="116"/>
      <c r="J62" s="116"/>
      <c r="K62" s="116">
        <f t="shared" si="5"/>
        <v>1482</v>
      </c>
      <c r="L62" s="117">
        <f t="shared" si="5"/>
        <v>1268</v>
      </c>
      <c r="M62" s="116">
        <f t="shared" si="6"/>
        <v>4932</v>
      </c>
      <c r="N62" s="117">
        <f t="shared" si="6"/>
        <v>4874</v>
      </c>
    </row>
    <row r="63" spans="1:14" x14ac:dyDescent="0.25">
      <c r="A63" s="118">
        <v>11</v>
      </c>
      <c r="B63" s="119" t="s">
        <v>124</v>
      </c>
      <c r="C63" s="116">
        <v>44</v>
      </c>
      <c r="D63" s="116">
        <v>43</v>
      </c>
      <c r="E63" s="116">
        <v>44</v>
      </c>
      <c r="F63" s="116">
        <v>46</v>
      </c>
      <c r="G63" s="116">
        <v>44</v>
      </c>
      <c r="H63" s="116">
        <v>46</v>
      </c>
      <c r="I63" s="116"/>
      <c r="J63" s="116"/>
      <c r="K63" s="116">
        <f t="shared" si="5"/>
        <v>132</v>
      </c>
      <c r="L63" s="117">
        <f t="shared" si="5"/>
        <v>135</v>
      </c>
      <c r="M63" s="116">
        <f t="shared" si="6"/>
        <v>460</v>
      </c>
      <c r="N63" s="117">
        <f t="shared" si="6"/>
        <v>525</v>
      </c>
    </row>
    <row r="64" spans="1:14" ht="24" x14ac:dyDescent="0.25">
      <c r="A64" s="118">
        <v>12</v>
      </c>
      <c r="B64" s="119" t="s">
        <v>125</v>
      </c>
      <c r="C64" s="116">
        <v>23</v>
      </c>
      <c r="D64" s="116">
        <v>23</v>
      </c>
      <c r="E64" s="116">
        <v>23</v>
      </c>
      <c r="F64" s="116">
        <v>14</v>
      </c>
      <c r="G64" s="116">
        <v>23</v>
      </c>
      <c r="H64" s="116">
        <v>23</v>
      </c>
      <c r="I64" s="116"/>
      <c r="J64" s="116"/>
      <c r="K64" s="116">
        <f t="shared" si="5"/>
        <v>69</v>
      </c>
      <c r="L64" s="117">
        <f t="shared" si="5"/>
        <v>60</v>
      </c>
      <c r="M64" s="116">
        <f t="shared" si="6"/>
        <v>240</v>
      </c>
      <c r="N64" s="117">
        <f t="shared" si="6"/>
        <v>209</v>
      </c>
    </row>
    <row r="65" spans="1:14" x14ac:dyDescent="0.25">
      <c r="A65" s="118">
        <v>13</v>
      </c>
      <c r="B65" s="120" t="s">
        <v>126</v>
      </c>
      <c r="C65" s="116">
        <v>64</v>
      </c>
      <c r="D65" s="116">
        <v>26</v>
      </c>
      <c r="E65" s="116">
        <v>64</v>
      </c>
      <c r="F65" s="116">
        <v>38</v>
      </c>
      <c r="G65" s="116">
        <v>64</v>
      </c>
      <c r="H65" s="116">
        <v>79</v>
      </c>
      <c r="I65" s="116"/>
      <c r="J65" s="116"/>
      <c r="K65" s="116">
        <f t="shared" si="5"/>
        <v>192</v>
      </c>
      <c r="L65" s="117">
        <f t="shared" si="5"/>
        <v>143</v>
      </c>
      <c r="M65" s="116">
        <f t="shared" si="6"/>
        <v>497</v>
      </c>
      <c r="N65" s="117">
        <f t="shared" si="6"/>
        <v>510</v>
      </c>
    </row>
    <row r="66" spans="1:14" x14ac:dyDescent="0.25">
      <c r="A66" s="118">
        <v>14</v>
      </c>
      <c r="B66" s="120" t="s">
        <v>127</v>
      </c>
      <c r="C66" s="116">
        <v>2</v>
      </c>
      <c r="D66" s="116">
        <v>0</v>
      </c>
      <c r="E66" s="116">
        <v>2</v>
      </c>
      <c r="F66" s="116">
        <v>0</v>
      </c>
      <c r="G66" s="116">
        <v>2</v>
      </c>
      <c r="H66" s="116">
        <v>3</v>
      </c>
      <c r="I66" s="116"/>
      <c r="J66" s="116"/>
      <c r="K66" s="116">
        <f t="shared" si="5"/>
        <v>6</v>
      </c>
      <c r="L66" s="117">
        <f t="shared" si="5"/>
        <v>3</v>
      </c>
      <c r="M66" s="116">
        <f t="shared" si="6"/>
        <v>21</v>
      </c>
      <c r="N66" s="117">
        <f t="shared" si="6"/>
        <v>21</v>
      </c>
    </row>
    <row r="67" spans="1:14" ht="15.75" thickBot="1" x14ac:dyDescent="0.3">
      <c r="A67" s="118">
        <v>15</v>
      </c>
      <c r="B67" s="120" t="s">
        <v>128</v>
      </c>
      <c r="C67" s="116">
        <v>35</v>
      </c>
      <c r="D67" s="116">
        <v>63</v>
      </c>
      <c r="E67" s="116">
        <v>35</v>
      </c>
      <c r="F67" s="116">
        <v>58</v>
      </c>
      <c r="G67" s="116">
        <v>35</v>
      </c>
      <c r="H67" s="116">
        <v>76</v>
      </c>
      <c r="I67" s="116"/>
      <c r="J67" s="116"/>
      <c r="K67" s="116">
        <f t="shared" si="5"/>
        <v>105</v>
      </c>
      <c r="L67" s="117">
        <f t="shared" si="5"/>
        <v>197</v>
      </c>
      <c r="M67" s="116">
        <f t="shared" si="6"/>
        <v>361</v>
      </c>
      <c r="N67" s="117">
        <f t="shared" si="6"/>
        <v>456</v>
      </c>
    </row>
    <row r="68" spans="1:14" ht="15.75" thickBot="1" x14ac:dyDescent="0.3">
      <c r="A68" s="399" t="s">
        <v>129</v>
      </c>
      <c r="B68" s="400"/>
      <c r="C68" s="121">
        <f t="shared" ref="C68:N68" si="7">SUM(C53:C67)</f>
        <v>3030</v>
      </c>
      <c r="D68" s="121">
        <f t="shared" si="7"/>
        <v>2598</v>
      </c>
      <c r="E68" s="121">
        <f>SUM(E53:E67)</f>
        <v>3026</v>
      </c>
      <c r="F68" s="121">
        <f t="shared" si="7"/>
        <v>2329</v>
      </c>
      <c r="G68" s="121">
        <f>SUM(G53:G67)</f>
        <v>3026</v>
      </c>
      <c r="H68" s="121">
        <f t="shared" si="7"/>
        <v>3224</v>
      </c>
      <c r="I68" s="121">
        <f t="shared" si="7"/>
        <v>0</v>
      </c>
      <c r="J68" s="121">
        <f t="shared" si="7"/>
        <v>0</v>
      </c>
      <c r="K68" s="121">
        <f t="shared" si="7"/>
        <v>9082</v>
      </c>
      <c r="L68" s="122">
        <f t="shared" si="7"/>
        <v>8151</v>
      </c>
      <c r="M68" s="121">
        <f t="shared" si="7"/>
        <v>27473</v>
      </c>
      <c r="N68" s="122">
        <f t="shared" si="7"/>
        <v>28693</v>
      </c>
    </row>
    <row r="69" spans="1:14" x14ac:dyDescent="0.25">
      <c r="A69" s="124"/>
      <c r="B69" s="124"/>
      <c r="C69" s="125"/>
      <c r="D69" s="125"/>
      <c r="E69" s="125"/>
      <c r="F69" s="125"/>
      <c r="G69" s="125"/>
      <c r="H69" s="125"/>
      <c r="I69" s="125"/>
      <c r="J69" s="125"/>
      <c r="K69" s="125"/>
      <c r="L69" s="125"/>
    </row>
    <row r="70" spans="1:14" x14ac:dyDescent="0.25">
      <c r="A70" s="124"/>
      <c r="B70" s="124"/>
      <c r="C70" s="90"/>
      <c r="D70" s="86"/>
      <c r="E70" s="86"/>
      <c r="F70" s="86"/>
      <c r="G70" s="86"/>
      <c r="H70" s="86"/>
      <c r="I70" s="86"/>
      <c r="J70" s="86"/>
      <c r="K70" s="86"/>
      <c r="L70" s="86"/>
    </row>
    <row r="71" spans="1:14" ht="15.75" thickBot="1" x14ac:dyDescent="0.3">
      <c r="A71" s="124"/>
      <c r="B71" s="124" t="s">
        <v>171</v>
      </c>
      <c r="C71" s="90"/>
      <c r="D71" s="86"/>
      <c r="E71" s="86"/>
      <c r="F71" s="86"/>
      <c r="G71" s="86"/>
      <c r="H71" s="86"/>
      <c r="I71" s="86"/>
      <c r="J71" s="86"/>
      <c r="K71" s="86"/>
      <c r="L71" s="86"/>
    </row>
    <row r="72" spans="1:14" x14ac:dyDescent="0.25">
      <c r="A72" s="380" t="s">
        <v>5</v>
      </c>
      <c r="B72" s="401" t="s">
        <v>112</v>
      </c>
      <c r="C72" s="397" t="s">
        <v>99</v>
      </c>
      <c r="D72" s="398"/>
      <c r="E72" s="86"/>
      <c r="F72" s="86"/>
      <c r="G72" s="86"/>
      <c r="H72" s="86"/>
      <c r="I72" s="86"/>
      <c r="J72" s="86"/>
      <c r="K72" s="86"/>
      <c r="L72" s="86"/>
    </row>
    <row r="73" spans="1:14" ht="15.75" thickBot="1" x14ac:dyDescent="0.3">
      <c r="A73" s="380"/>
      <c r="B73" s="402"/>
      <c r="C73" s="112" t="s">
        <v>113</v>
      </c>
      <c r="D73" s="113" t="s">
        <v>101</v>
      </c>
      <c r="E73" s="86"/>
      <c r="F73" s="86"/>
      <c r="G73" s="86"/>
      <c r="H73" s="86"/>
      <c r="I73" s="86"/>
      <c r="J73" s="86"/>
      <c r="K73" s="86"/>
      <c r="L73" s="86"/>
    </row>
    <row r="74" spans="1:14" x14ac:dyDescent="0.25">
      <c r="A74" s="114">
        <v>1</v>
      </c>
      <c r="B74" s="115" t="s">
        <v>114</v>
      </c>
      <c r="C74" s="116">
        <f t="shared" ref="C74:D88" si="8">+K13+K33+K53</f>
        <v>148</v>
      </c>
      <c r="D74" s="117">
        <f t="shared" si="8"/>
        <v>144</v>
      </c>
      <c r="E74" s="158"/>
      <c r="F74" s="86"/>
      <c r="G74" s="86"/>
      <c r="H74" s="86"/>
      <c r="I74" s="86"/>
      <c r="J74" s="86"/>
      <c r="K74" s="86"/>
      <c r="L74" s="86"/>
    </row>
    <row r="75" spans="1:14" x14ac:dyDescent="0.25">
      <c r="A75" s="118">
        <v>2</v>
      </c>
      <c r="B75" s="119" t="s">
        <v>115</v>
      </c>
      <c r="C75" s="116">
        <f t="shared" si="8"/>
        <v>144</v>
      </c>
      <c r="D75" s="117">
        <f t="shared" si="8"/>
        <v>143</v>
      </c>
      <c r="E75" s="158"/>
      <c r="F75" s="86"/>
      <c r="G75" s="86"/>
      <c r="H75" s="86"/>
      <c r="I75" s="86"/>
      <c r="J75" s="86"/>
      <c r="K75" s="86"/>
      <c r="L75" s="86"/>
    </row>
    <row r="76" spans="1:14" x14ac:dyDescent="0.25">
      <c r="A76" s="118">
        <v>3</v>
      </c>
      <c r="B76" s="119" t="s">
        <v>116</v>
      </c>
      <c r="C76" s="116">
        <f t="shared" si="8"/>
        <v>871</v>
      </c>
      <c r="D76" s="117">
        <f t="shared" si="8"/>
        <v>942</v>
      </c>
      <c r="E76" s="158"/>
      <c r="F76" s="86"/>
      <c r="G76" s="86"/>
      <c r="H76" s="86"/>
      <c r="I76" s="86"/>
      <c r="J76" s="86"/>
      <c r="K76" s="86"/>
      <c r="L76" s="86"/>
    </row>
    <row r="77" spans="1:14" x14ac:dyDescent="0.25">
      <c r="A77" s="118">
        <v>4</v>
      </c>
      <c r="B77" s="119" t="s">
        <v>117</v>
      </c>
      <c r="C77" s="116">
        <f t="shared" si="8"/>
        <v>140</v>
      </c>
      <c r="D77" s="117">
        <f t="shared" si="8"/>
        <v>147</v>
      </c>
      <c r="E77" s="158"/>
      <c r="F77" s="86"/>
      <c r="G77" s="86"/>
      <c r="H77" s="86"/>
      <c r="I77" s="86"/>
      <c r="J77" s="86"/>
      <c r="K77" s="86"/>
      <c r="L77" s="86"/>
    </row>
    <row r="78" spans="1:14" x14ac:dyDescent="0.25">
      <c r="A78" s="118">
        <v>5</v>
      </c>
      <c r="B78" s="119" t="s">
        <v>118</v>
      </c>
      <c r="C78" s="116">
        <f t="shared" si="8"/>
        <v>3870</v>
      </c>
      <c r="D78" s="117">
        <f t="shared" si="8"/>
        <v>4227</v>
      </c>
      <c r="E78" s="158"/>
      <c r="F78" s="86"/>
      <c r="G78" s="86"/>
      <c r="H78" s="86"/>
      <c r="I78" s="86"/>
      <c r="J78" s="86"/>
      <c r="K78" s="86"/>
      <c r="L78" s="86"/>
    </row>
    <row r="79" spans="1:14" x14ac:dyDescent="0.25">
      <c r="A79" s="118">
        <v>6</v>
      </c>
      <c r="B79" s="119" t="s">
        <v>119</v>
      </c>
      <c r="C79" s="116">
        <f t="shared" si="8"/>
        <v>2057</v>
      </c>
      <c r="D79" s="117">
        <f t="shared" si="8"/>
        <v>2193</v>
      </c>
      <c r="E79" s="158"/>
      <c r="F79" s="86"/>
      <c r="G79" s="86"/>
      <c r="H79" s="86"/>
      <c r="I79" s="86"/>
      <c r="J79" s="86"/>
      <c r="K79" s="86"/>
      <c r="L79" s="86"/>
    </row>
    <row r="80" spans="1:14" x14ac:dyDescent="0.25">
      <c r="A80" s="118">
        <v>7</v>
      </c>
      <c r="B80" s="119" t="s">
        <v>120</v>
      </c>
      <c r="C80" s="116">
        <f t="shared" si="8"/>
        <v>1475</v>
      </c>
      <c r="D80" s="117">
        <f t="shared" si="8"/>
        <v>1477</v>
      </c>
      <c r="E80" s="158"/>
      <c r="F80" s="86"/>
      <c r="G80" s="86"/>
      <c r="H80" s="86"/>
      <c r="I80" s="86"/>
      <c r="J80" s="86"/>
      <c r="K80" s="86"/>
      <c r="L80" s="86"/>
    </row>
    <row r="81" spans="1:12" x14ac:dyDescent="0.25">
      <c r="A81" s="118">
        <v>8</v>
      </c>
      <c r="B81" s="119" t="s">
        <v>121</v>
      </c>
      <c r="C81" s="116">
        <f t="shared" si="8"/>
        <v>1654</v>
      </c>
      <c r="D81" s="117">
        <f t="shared" si="8"/>
        <v>1778</v>
      </c>
      <c r="E81" s="158"/>
      <c r="F81" s="86"/>
      <c r="G81" s="86"/>
      <c r="H81" s="86"/>
      <c r="I81" s="86"/>
      <c r="J81" s="86"/>
      <c r="K81" s="86"/>
      <c r="L81" s="86"/>
    </row>
    <row r="82" spans="1:12" x14ac:dyDescent="0.25">
      <c r="A82" s="118">
        <v>9</v>
      </c>
      <c r="B82" s="119" t="s">
        <v>122</v>
      </c>
      <c r="C82" s="116">
        <f t="shared" si="8"/>
        <v>10603</v>
      </c>
      <c r="D82" s="117">
        <f t="shared" si="8"/>
        <v>11047</v>
      </c>
      <c r="E82" s="158"/>
      <c r="F82" s="86"/>
      <c r="G82" s="86"/>
      <c r="H82" s="86"/>
      <c r="I82" s="86"/>
      <c r="J82" s="86"/>
      <c r="K82" s="86"/>
      <c r="L82" s="86"/>
    </row>
    <row r="83" spans="1:12" x14ac:dyDescent="0.25">
      <c r="A83" s="118">
        <v>10</v>
      </c>
      <c r="B83" s="119" t="s">
        <v>123</v>
      </c>
      <c r="C83" s="116">
        <f t="shared" si="8"/>
        <v>4932</v>
      </c>
      <c r="D83" s="117">
        <f t="shared" si="8"/>
        <v>4874</v>
      </c>
      <c r="E83" s="158"/>
      <c r="F83" s="86"/>
      <c r="G83" s="86"/>
      <c r="H83" s="86"/>
      <c r="I83" s="86"/>
      <c r="J83" s="86"/>
      <c r="K83" s="86"/>
      <c r="L83" s="86"/>
    </row>
    <row r="84" spans="1:12" x14ac:dyDescent="0.25">
      <c r="A84" s="118">
        <v>11</v>
      </c>
      <c r="B84" s="119" t="s">
        <v>124</v>
      </c>
      <c r="C84" s="116">
        <f t="shared" si="8"/>
        <v>460</v>
      </c>
      <c r="D84" s="117">
        <f t="shared" si="8"/>
        <v>525</v>
      </c>
      <c r="E84" s="158"/>
      <c r="F84" s="86"/>
      <c r="G84" s="86"/>
      <c r="H84" s="86"/>
      <c r="I84" s="86"/>
      <c r="J84" s="86"/>
      <c r="K84" s="86"/>
      <c r="L84" s="86"/>
    </row>
    <row r="85" spans="1:12" ht="24" x14ac:dyDescent="0.25">
      <c r="A85" s="118">
        <v>12</v>
      </c>
      <c r="B85" s="119" t="s">
        <v>125</v>
      </c>
      <c r="C85" s="116">
        <f t="shared" si="8"/>
        <v>240</v>
      </c>
      <c r="D85" s="117">
        <f t="shared" si="8"/>
        <v>209</v>
      </c>
      <c r="E85" s="158"/>
      <c r="F85" s="86"/>
      <c r="G85" s="86"/>
      <c r="H85" s="86"/>
      <c r="I85" s="86"/>
      <c r="J85" s="86"/>
      <c r="K85" s="86"/>
      <c r="L85" s="86"/>
    </row>
    <row r="86" spans="1:12" x14ac:dyDescent="0.25">
      <c r="A86" s="118">
        <v>13</v>
      </c>
      <c r="B86" s="120" t="s">
        <v>126</v>
      </c>
      <c r="C86" s="116">
        <f t="shared" si="8"/>
        <v>497</v>
      </c>
      <c r="D86" s="117">
        <f t="shared" si="8"/>
        <v>510</v>
      </c>
      <c r="E86" s="158"/>
      <c r="F86" s="86"/>
      <c r="G86" s="86"/>
      <c r="H86" s="86"/>
      <c r="I86" s="86"/>
      <c r="J86" s="86"/>
      <c r="K86" s="86"/>
      <c r="L86" s="86"/>
    </row>
    <row r="87" spans="1:12" x14ac:dyDescent="0.25">
      <c r="A87" s="118">
        <v>14</v>
      </c>
      <c r="B87" s="120" t="s">
        <v>127</v>
      </c>
      <c r="C87" s="116">
        <f t="shared" si="8"/>
        <v>21</v>
      </c>
      <c r="D87" s="117">
        <f t="shared" si="8"/>
        <v>21</v>
      </c>
      <c r="E87" s="158"/>
      <c r="F87" s="86"/>
      <c r="G87" s="86"/>
      <c r="H87" s="86"/>
      <c r="I87" s="86"/>
      <c r="J87" s="86"/>
      <c r="K87" s="86"/>
      <c r="L87" s="86"/>
    </row>
    <row r="88" spans="1:12" ht="15.75" thickBot="1" x14ac:dyDescent="0.3">
      <c r="A88" s="118">
        <v>15</v>
      </c>
      <c r="B88" s="120" t="s">
        <v>128</v>
      </c>
      <c r="C88" s="116">
        <f t="shared" si="8"/>
        <v>361</v>
      </c>
      <c r="D88" s="117">
        <f t="shared" si="8"/>
        <v>456</v>
      </c>
      <c r="E88" s="158"/>
      <c r="F88" s="86"/>
      <c r="G88" s="86"/>
      <c r="H88" s="86"/>
      <c r="I88" s="86"/>
      <c r="J88" s="86"/>
      <c r="K88" s="86"/>
      <c r="L88" s="86"/>
    </row>
    <row r="89" spans="1:12" ht="15.75" thickBot="1" x14ac:dyDescent="0.3">
      <c r="A89" s="399" t="s">
        <v>129</v>
      </c>
      <c r="B89" s="400"/>
      <c r="C89" s="126">
        <f>SUM(C74:C88)</f>
        <v>27473</v>
      </c>
      <c r="D89" s="127">
        <f>SUM(D74:D88)</f>
        <v>28693</v>
      </c>
      <c r="E89" s="86"/>
      <c r="F89" s="86"/>
      <c r="G89" s="86"/>
      <c r="H89" s="86"/>
      <c r="I89" s="86"/>
      <c r="J89" s="86"/>
      <c r="K89" s="86"/>
      <c r="L89" s="86"/>
    </row>
    <row r="90" spans="1:12" x14ac:dyDescent="0.25">
      <c r="A90" s="124"/>
      <c r="B90" s="124"/>
      <c r="C90" s="90"/>
      <c r="D90" s="86"/>
      <c r="E90" s="86"/>
      <c r="F90" s="86"/>
      <c r="G90" s="86"/>
      <c r="H90" s="86"/>
      <c r="I90" s="86"/>
      <c r="J90" s="86"/>
      <c r="K90" s="86"/>
      <c r="L90" s="86"/>
    </row>
    <row r="91" spans="1:12" x14ac:dyDescent="0.25">
      <c r="A91" s="124"/>
      <c r="B91" s="124"/>
      <c r="C91" s="90"/>
      <c r="D91" s="86"/>
      <c r="E91" s="86"/>
      <c r="F91" s="86"/>
      <c r="G91" s="86"/>
      <c r="H91" s="86"/>
      <c r="I91" s="86"/>
      <c r="J91" s="86"/>
      <c r="K91" s="86"/>
      <c r="L91" s="86"/>
    </row>
    <row r="92" spans="1:12" x14ac:dyDescent="0.25">
      <c r="A92" s="124"/>
      <c r="B92" s="124"/>
      <c r="C92" s="90"/>
      <c r="D92" s="86"/>
      <c r="E92" s="86"/>
      <c r="F92" s="86"/>
      <c r="G92" s="86"/>
      <c r="H92" s="86"/>
      <c r="I92" s="86"/>
      <c r="J92" s="86"/>
      <c r="K92" s="86"/>
      <c r="L92" s="86"/>
    </row>
    <row r="93" spans="1:12" x14ac:dyDescent="0.25">
      <c r="A93" s="124"/>
      <c r="B93" s="124"/>
      <c r="C93" s="90"/>
      <c r="D93" s="86"/>
      <c r="E93" s="86"/>
      <c r="F93" s="86"/>
      <c r="G93" s="86"/>
      <c r="H93" s="86"/>
      <c r="I93" s="86"/>
      <c r="J93" s="86"/>
      <c r="K93" s="86"/>
      <c r="L93" s="86"/>
    </row>
    <row r="94" spans="1:12" x14ac:dyDescent="0.25">
      <c r="A94" s="124"/>
      <c r="B94" s="124"/>
      <c r="C94" s="90"/>
      <c r="D94" s="86"/>
      <c r="E94" s="86"/>
      <c r="F94" s="86"/>
      <c r="G94" s="86"/>
      <c r="H94" s="86"/>
      <c r="I94" s="86"/>
      <c r="J94" s="86"/>
      <c r="K94" s="86"/>
      <c r="L94" s="86"/>
    </row>
    <row r="95" spans="1:12" x14ac:dyDescent="0.25">
      <c r="A95" s="124"/>
      <c r="B95" s="124"/>
      <c r="C95" s="90"/>
      <c r="D95" s="86"/>
      <c r="E95" s="86"/>
      <c r="F95" s="86"/>
      <c r="G95" s="86"/>
      <c r="H95" s="86"/>
      <c r="I95" s="86"/>
      <c r="J95" s="86"/>
      <c r="K95" s="86"/>
      <c r="L95" s="86"/>
    </row>
    <row r="96" spans="1:12" x14ac:dyDescent="0.25">
      <c r="A96" s="124"/>
      <c r="B96" s="124"/>
      <c r="C96" s="90"/>
      <c r="D96" s="86"/>
      <c r="E96" s="86"/>
      <c r="F96" s="86"/>
      <c r="G96" s="86"/>
      <c r="H96" s="86"/>
      <c r="I96" s="86"/>
      <c r="J96" s="86"/>
      <c r="K96" s="86"/>
      <c r="L96" s="86"/>
    </row>
    <row r="97" spans="1:12" x14ac:dyDescent="0.25">
      <c r="A97" s="124"/>
      <c r="B97" s="124"/>
      <c r="C97" s="90"/>
      <c r="D97" s="86"/>
      <c r="E97" s="86"/>
      <c r="F97" s="86"/>
      <c r="G97" s="86"/>
      <c r="H97" s="86"/>
      <c r="I97" s="86"/>
      <c r="J97" s="86"/>
      <c r="K97" s="86"/>
      <c r="L97" s="86"/>
    </row>
    <row r="98" spans="1:12" x14ac:dyDescent="0.25">
      <c r="A98" s="124"/>
      <c r="B98" s="124"/>
      <c r="C98" s="90"/>
      <c r="D98" s="86"/>
      <c r="E98" s="86"/>
      <c r="F98" s="86"/>
      <c r="G98" s="86"/>
      <c r="H98" s="86"/>
      <c r="I98" s="86"/>
      <c r="J98" s="86"/>
      <c r="K98" s="86"/>
      <c r="L98" s="86"/>
    </row>
    <row r="99" spans="1:12" x14ac:dyDescent="0.25">
      <c r="A99" s="124"/>
      <c r="B99" s="124"/>
      <c r="C99" s="90"/>
      <c r="D99" s="86"/>
      <c r="E99" s="86"/>
      <c r="F99" s="86"/>
      <c r="G99" s="86"/>
      <c r="H99" s="86"/>
      <c r="I99" s="86"/>
      <c r="J99" s="86"/>
      <c r="K99" s="86"/>
      <c r="L99" s="86"/>
    </row>
    <row r="100" spans="1:12" x14ac:dyDescent="0.25">
      <c r="A100" s="124"/>
      <c r="B100" s="124"/>
      <c r="C100" s="90"/>
      <c r="D100" s="86"/>
      <c r="E100" s="86"/>
      <c r="F100" s="86"/>
      <c r="G100" s="86"/>
      <c r="H100" s="86"/>
      <c r="I100" s="86"/>
      <c r="J100" s="86"/>
      <c r="K100" s="86"/>
      <c r="L100" s="86"/>
    </row>
    <row r="101" spans="1:12" x14ac:dyDescent="0.25">
      <c r="A101" s="124"/>
      <c r="B101" s="124"/>
      <c r="C101" s="90"/>
      <c r="D101" s="86"/>
      <c r="E101" s="86"/>
      <c r="F101" s="86"/>
      <c r="G101" s="86"/>
      <c r="H101" s="86"/>
      <c r="I101" s="86"/>
      <c r="J101" s="86"/>
      <c r="K101" s="86"/>
      <c r="L101" s="86"/>
    </row>
    <row r="102" spans="1:12" x14ac:dyDescent="0.25">
      <c r="A102" s="124"/>
      <c r="B102" s="124"/>
      <c r="C102" s="90"/>
      <c r="D102" s="86"/>
      <c r="E102" s="86"/>
      <c r="F102" s="86"/>
      <c r="G102" s="86"/>
      <c r="H102" s="86"/>
      <c r="I102" s="86"/>
      <c r="J102" s="86"/>
      <c r="K102" s="86"/>
      <c r="L102" s="86"/>
    </row>
    <row r="103" spans="1:12" x14ac:dyDescent="0.25">
      <c r="A103" s="124"/>
      <c r="B103" s="124"/>
      <c r="C103" s="90"/>
      <c r="D103" s="86"/>
      <c r="E103" s="86"/>
      <c r="F103" s="86"/>
      <c r="G103" s="86"/>
      <c r="H103" s="86"/>
      <c r="I103" s="86"/>
      <c r="J103" s="86"/>
      <c r="K103" s="86"/>
      <c r="L103" s="86"/>
    </row>
    <row r="104" spans="1:12" x14ac:dyDescent="0.25">
      <c r="A104" s="124"/>
      <c r="B104" s="124"/>
      <c r="C104" s="90"/>
      <c r="D104" s="86"/>
      <c r="E104" s="86"/>
      <c r="F104" s="86"/>
      <c r="G104" s="86"/>
      <c r="H104" s="86"/>
      <c r="I104" s="86"/>
      <c r="J104" s="86"/>
      <c r="K104" s="86"/>
      <c r="L104" s="86"/>
    </row>
    <row r="105" spans="1:12" x14ac:dyDescent="0.25">
      <c r="A105" s="124"/>
      <c r="B105" s="124"/>
      <c r="C105" s="90"/>
      <c r="D105" s="86"/>
      <c r="E105" s="86"/>
      <c r="F105" s="86"/>
      <c r="G105" s="86"/>
      <c r="H105" s="86"/>
      <c r="I105" s="86"/>
      <c r="J105" s="86"/>
      <c r="K105" s="86"/>
      <c r="L105" s="86"/>
    </row>
    <row r="106" spans="1:12" x14ac:dyDescent="0.25">
      <c r="A106" s="124"/>
      <c r="B106" s="124"/>
      <c r="C106" s="90"/>
      <c r="D106" s="86"/>
      <c r="E106" s="86"/>
      <c r="F106" s="86"/>
      <c r="G106" s="86"/>
      <c r="H106" s="86"/>
      <c r="I106" s="86"/>
      <c r="J106" s="86"/>
      <c r="K106" s="86"/>
      <c r="L106" s="86"/>
    </row>
    <row r="107" spans="1:12" x14ac:dyDescent="0.25">
      <c r="A107" s="124"/>
      <c r="B107" s="124"/>
      <c r="C107" s="90"/>
      <c r="D107" s="86"/>
      <c r="E107" s="86"/>
      <c r="F107" s="86"/>
      <c r="G107" s="86"/>
      <c r="H107" s="86"/>
      <c r="I107" s="86"/>
      <c r="J107" s="86"/>
      <c r="K107" s="86"/>
      <c r="L107" s="86"/>
    </row>
    <row r="108" spans="1:12" x14ac:dyDescent="0.25">
      <c r="A108" s="124"/>
      <c r="B108" s="124"/>
      <c r="C108" s="90"/>
      <c r="D108" s="86"/>
      <c r="E108" s="86"/>
      <c r="F108" s="86"/>
      <c r="G108" s="86"/>
      <c r="H108" s="86"/>
      <c r="I108" s="86"/>
      <c r="J108" s="86"/>
      <c r="K108" s="86"/>
      <c r="L108" s="86"/>
    </row>
    <row r="109" spans="1:12" x14ac:dyDescent="0.25">
      <c r="A109" s="124"/>
      <c r="B109" s="124"/>
      <c r="C109" s="90"/>
      <c r="D109" s="86"/>
      <c r="E109" s="86"/>
      <c r="F109" s="86"/>
      <c r="G109" s="86"/>
      <c r="H109" s="86"/>
      <c r="I109" s="86"/>
      <c r="J109" s="86"/>
      <c r="K109" s="86"/>
      <c r="L109" s="86"/>
    </row>
    <row r="110" spans="1:12" x14ac:dyDescent="0.25">
      <c r="A110" s="124"/>
      <c r="B110" s="124"/>
      <c r="C110" s="90"/>
      <c r="D110" s="86"/>
      <c r="E110" s="86"/>
      <c r="F110" s="86"/>
      <c r="G110" s="86"/>
      <c r="H110" s="86"/>
      <c r="I110" s="86"/>
      <c r="J110" s="86"/>
      <c r="K110" s="86"/>
      <c r="L110" s="86"/>
    </row>
    <row r="111" spans="1:12" x14ac:dyDescent="0.25">
      <c r="A111" s="124"/>
      <c r="B111" s="124"/>
      <c r="C111" s="90"/>
      <c r="D111" s="86"/>
      <c r="E111" s="86"/>
      <c r="F111" s="86"/>
      <c r="G111" s="86"/>
      <c r="H111" s="86"/>
      <c r="I111" s="86"/>
      <c r="J111" s="86"/>
      <c r="K111" s="86"/>
      <c r="L111" s="86"/>
    </row>
    <row r="113" spans="2:11" x14ac:dyDescent="0.25">
      <c r="B113" s="58" t="s">
        <v>61</v>
      </c>
      <c r="C113" s="239" t="s">
        <v>89</v>
      </c>
      <c r="D113" s="239"/>
      <c r="E113" s="239"/>
      <c r="F113" s="39" t="s">
        <v>132</v>
      </c>
      <c r="H113" t="s">
        <v>136</v>
      </c>
    </row>
    <row r="114" spans="2:11" ht="15" customHeight="1" x14ac:dyDescent="0.25">
      <c r="C114" s="354" t="s">
        <v>133</v>
      </c>
      <c r="D114" s="354"/>
      <c r="E114" s="354"/>
      <c r="F114" s="39"/>
      <c r="G114" s="39"/>
      <c r="H114" s="39" t="s">
        <v>137</v>
      </c>
      <c r="I114" s="39"/>
      <c r="J114" s="39"/>
      <c r="K114" s="39"/>
    </row>
    <row r="115" spans="2:11" ht="15" customHeight="1" x14ac:dyDescent="0.25">
      <c r="C115" s="354" t="s">
        <v>134</v>
      </c>
      <c r="D115" s="354"/>
      <c r="E115" s="354"/>
      <c r="F115" s="39"/>
      <c r="G115" s="39"/>
      <c r="H115" s="39" t="s">
        <v>161</v>
      </c>
      <c r="I115" s="39"/>
      <c r="J115" s="39"/>
      <c r="K115" s="39"/>
    </row>
    <row r="116" spans="2:11" x14ac:dyDescent="0.25">
      <c r="B116" s="58" t="s">
        <v>66</v>
      </c>
      <c r="C116" s="39" t="s">
        <v>197</v>
      </c>
      <c r="G116" s="39"/>
    </row>
  </sheetData>
  <mergeCells count="40">
    <mergeCell ref="B10:L10"/>
    <mergeCell ref="B2:C2"/>
    <mergeCell ref="A4:L4"/>
    <mergeCell ref="A6:L6"/>
    <mergeCell ref="A7:L7"/>
    <mergeCell ref="A8:L8"/>
    <mergeCell ref="K11:L11"/>
    <mergeCell ref="A28:B28"/>
    <mergeCell ref="B30:L30"/>
    <mergeCell ref="A31:A32"/>
    <mergeCell ref="B31:B32"/>
    <mergeCell ref="C31:D31"/>
    <mergeCell ref="E31:F31"/>
    <mergeCell ref="G31:H31"/>
    <mergeCell ref="I31:J31"/>
    <mergeCell ref="K31:L31"/>
    <mergeCell ref="A11:A12"/>
    <mergeCell ref="B11:B12"/>
    <mergeCell ref="C11:D11"/>
    <mergeCell ref="E11:F11"/>
    <mergeCell ref="G11:H11"/>
    <mergeCell ref="I11:J11"/>
    <mergeCell ref="M31:N31"/>
    <mergeCell ref="A48:B48"/>
    <mergeCell ref="B50:L50"/>
    <mergeCell ref="A51:A52"/>
    <mergeCell ref="B51:B52"/>
    <mergeCell ref="C51:D51"/>
    <mergeCell ref="E51:F51"/>
    <mergeCell ref="G51:H51"/>
    <mergeCell ref="I51:J51"/>
    <mergeCell ref="K51:L51"/>
    <mergeCell ref="C114:E114"/>
    <mergeCell ref="C115:E115"/>
    <mergeCell ref="M51:N51"/>
    <mergeCell ref="A68:B68"/>
    <mergeCell ref="A72:A73"/>
    <mergeCell ref="B72:B73"/>
    <mergeCell ref="C72:D72"/>
    <mergeCell ref="A89:B89"/>
  </mergeCells>
  <hyperlinks>
    <hyperlink ref="A8" r:id="rId1"/>
  </hyperlinks>
  <pageMargins left="0" right="0" top="0.15748031496062992" bottom="0.55118110236220474" header="0" footer="0"/>
  <pageSetup scale="77" orientation="landscape" r:id="rId2"/>
  <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topLeftCell="A67" workbookViewId="0">
      <selection activeCell="I67" sqref="I67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377"/>
      <c r="C2" s="377"/>
      <c r="L2" s="277" t="s">
        <v>111</v>
      </c>
    </row>
    <row r="3" spans="1:12" ht="24" x14ac:dyDescent="0.3">
      <c r="H3" s="111"/>
      <c r="I3" s="111"/>
      <c r="J3" s="111"/>
      <c r="L3" s="206" t="s">
        <v>181</v>
      </c>
    </row>
    <row r="4" spans="1:12" x14ac:dyDescent="0.25">
      <c r="A4" s="362"/>
      <c r="B4" s="362"/>
      <c r="C4" s="362"/>
      <c r="D4" s="362"/>
      <c r="E4" s="362"/>
      <c r="F4" s="362"/>
      <c r="G4" s="362"/>
      <c r="H4" s="362"/>
      <c r="I4" s="362"/>
      <c r="J4" s="362"/>
      <c r="K4" s="362"/>
      <c r="L4" s="362"/>
    </row>
    <row r="5" spans="1:12" x14ac:dyDescent="0.25">
      <c r="A5" s="279"/>
      <c r="B5" s="279"/>
      <c r="C5" s="279"/>
      <c r="D5" s="279"/>
      <c r="E5" s="279"/>
      <c r="F5" s="279"/>
      <c r="G5" s="279"/>
      <c r="H5" s="279"/>
      <c r="I5" s="279"/>
      <c r="J5" s="279"/>
      <c r="K5" s="279"/>
      <c r="L5" s="279"/>
    </row>
    <row r="6" spans="1:12" x14ac:dyDescent="0.25">
      <c r="A6" s="373" t="s">
        <v>2</v>
      </c>
      <c r="B6" s="373"/>
      <c r="C6" s="373"/>
      <c r="D6" s="373"/>
      <c r="E6" s="373"/>
      <c r="F6" s="373"/>
      <c r="G6" s="373"/>
      <c r="H6" s="373"/>
      <c r="I6" s="373"/>
      <c r="J6" s="373"/>
      <c r="K6" s="373"/>
      <c r="L6" s="373"/>
    </row>
    <row r="7" spans="1:12" x14ac:dyDescent="0.25">
      <c r="A7" s="362" t="s">
        <v>3</v>
      </c>
      <c r="B7" s="362"/>
      <c r="C7" s="362"/>
      <c r="D7" s="362"/>
      <c r="E7" s="362"/>
      <c r="F7" s="362"/>
      <c r="G7" s="362"/>
      <c r="H7" s="362"/>
      <c r="I7" s="362"/>
      <c r="J7" s="362"/>
      <c r="K7" s="362"/>
      <c r="L7" s="362"/>
    </row>
    <row r="8" spans="1:12" x14ac:dyDescent="0.25">
      <c r="A8" s="374" t="s">
        <v>4</v>
      </c>
      <c r="B8" s="362"/>
      <c r="C8" s="362"/>
      <c r="D8" s="362"/>
      <c r="E8" s="362"/>
      <c r="F8" s="362"/>
      <c r="G8" s="362"/>
      <c r="H8" s="362"/>
      <c r="I8" s="362"/>
      <c r="J8" s="362"/>
      <c r="K8" s="362"/>
      <c r="L8" s="362"/>
    </row>
    <row r="10" spans="1:12" ht="15.75" customHeight="1" thickBot="1" x14ac:dyDescent="0.3">
      <c r="A10" s="239"/>
      <c r="B10" s="403" t="s">
        <v>182</v>
      </c>
      <c r="C10" s="403"/>
      <c r="D10" s="403"/>
      <c r="E10" s="403"/>
      <c r="F10" s="403"/>
      <c r="G10" s="403"/>
      <c r="H10" s="403"/>
      <c r="I10" s="403"/>
      <c r="J10" s="403"/>
      <c r="K10" s="403"/>
      <c r="L10" s="403"/>
    </row>
    <row r="11" spans="1:12" x14ac:dyDescent="0.25">
      <c r="A11" s="404" t="s">
        <v>5</v>
      </c>
      <c r="B11" s="401" t="s">
        <v>112</v>
      </c>
      <c r="C11" s="406" t="s">
        <v>95</v>
      </c>
      <c r="D11" s="406"/>
      <c r="E11" s="397" t="s">
        <v>96</v>
      </c>
      <c r="F11" s="397"/>
      <c r="G11" s="397" t="s">
        <v>97</v>
      </c>
      <c r="H11" s="397"/>
      <c r="I11" s="397" t="s">
        <v>98</v>
      </c>
      <c r="J11" s="397"/>
      <c r="K11" s="397" t="s">
        <v>135</v>
      </c>
      <c r="L11" s="398"/>
    </row>
    <row r="12" spans="1:12" ht="15.75" thickBot="1" x14ac:dyDescent="0.3">
      <c r="A12" s="405"/>
      <c r="B12" s="402"/>
      <c r="C12" s="112" t="s">
        <v>113</v>
      </c>
      <c r="D12" s="112" t="s">
        <v>101</v>
      </c>
      <c r="E12" s="112" t="s">
        <v>113</v>
      </c>
      <c r="F12" s="112" t="s">
        <v>101</v>
      </c>
      <c r="G12" s="112" t="s">
        <v>113</v>
      </c>
      <c r="H12" s="112" t="s">
        <v>101</v>
      </c>
      <c r="I12" s="112" t="s">
        <v>113</v>
      </c>
      <c r="J12" s="112" t="s">
        <v>101</v>
      </c>
      <c r="K12" s="112" t="s">
        <v>113</v>
      </c>
      <c r="L12" s="113" t="s">
        <v>101</v>
      </c>
    </row>
    <row r="13" spans="1:12" x14ac:dyDescent="0.25">
      <c r="A13" s="114">
        <v>1</v>
      </c>
      <c r="B13" s="115" t="s">
        <v>114</v>
      </c>
      <c r="C13" s="116">
        <v>6</v>
      </c>
      <c r="D13" s="116">
        <v>9</v>
      </c>
      <c r="E13" s="116">
        <v>14</v>
      </c>
      <c r="F13" s="116">
        <v>8</v>
      </c>
      <c r="G13" s="116">
        <v>14</v>
      </c>
      <c r="H13" s="116">
        <v>12</v>
      </c>
      <c r="I13" s="116">
        <v>12</v>
      </c>
      <c r="J13" s="116">
        <v>10</v>
      </c>
      <c r="K13" s="116">
        <f>+C13+E13+G13+I13</f>
        <v>46</v>
      </c>
      <c r="L13" s="117">
        <f>+D13+F13+H13+J13</f>
        <v>39</v>
      </c>
    </row>
    <row r="14" spans="1:12" x14ac:dyDescent="0.25">
      <c r="A14" s="118">
        <v>2</v>
      </c>
      <c r="B14" s="119" t="s">
        <v>115</v>
      </c>
      <c r="C14" s="116">
        <v>6</v>
      </c>
      <c r="D14" s="116">
        <v>8</v>
      </c>
      <c r="E14" s="116">
        <v>14</v>
      </c>
      <c r="F14" s="116">
        <v>6</v>
      </c>
      <c r="G14" s="116">
        <v>14</v>
      </c>
      <c r="H14" s="116">
        <v>22</v>
      </c>
      <c r="I14" s="116">
        <v>12</v>
      </c>
      <c r="J14" s="116">
        <v>15</v>
      </c>
      <c r="K14" s="116">
        <f t="shared" ref="K14:L27" si="0">+C14+E14+G14+I14</f>
        <v>46</v>
      </c>
      <c r="L14" s="117">
        <f t="shared" si="0"/>
        <v>51</v>
      </c>
    </row>
    <row r="15" spans="1:12" x14ac:dyDescent="0.25">
      <c r="A15" s="118">
        <v>3</v>
      </c>
      <c r="B15" s="119" t="s">
        <v>116</v>
      </c>
      <c r="C15" s="116">
        <v>26</v>
      </c>
      <c r="D15" s="116">
        <v>84</v>
      </c>
      <c r="E15" s="116">
        <v>55</v>
      </c>
      <c r="F15" s="116">
        <v>82</v>
      </c>
      <c r="G15" s="116">
        <v>55</v>
      </c>
      <c r="H15" s="116">
        <v>93</v>
      </c>
      <c r="I15" s="116">
        <v>55</v>
      </c>
      <c r="J15" s="116">
        <v>72</v>
      </c>
      <c r="K15" s="116">
        <f t="shared" si="0"/>
        <v>191</v>
      </c>
      <c r="L15" s="117">
        <f t="shared" si="0"/>
        <v>331</v>
      </c>
    </row>
    <row r="16" spans="1:12" x14ac:dyDescent="0.25">
      <c r="A16" s="118">
        <v>4</v>
      </c>
      <c r="B16" s="119" t="s">
        <v>117</v>
      </c>
      <c r="C16" s="116">
        <v>5</v>
      </c>
      <c r="D16" s="116">
        <v>9</v>
      </c>
      <c r="E16" s="116">
        <v>11</v>
      </c>
      <c r="F16" s="116">
        <v>13</v>
      </c>
      <c r="G16" s="116">
        <v>11</v>
      </c>
      <c r="H16" s="116">
        <v>13</v>
      </c>
      <c r="I16" s="116">
        <v>11</v>
      </c>
      <c r="J16" s="116">
        <v>12</v>
      </c>
      <c r="K16" s="116">
        <f t="shared" si="0"/>
        <v>38</v>
      </c>
      <c r="L16" s="117">
        <f t="shared" si="0"/>
        <v>47</v>
      </c>
    </row>
    <row r="17" spans="1:14" x14ac:dyDescent="0.25">
      <c r="A17" s="118">
        <v>5</v>
      </c>
      <c r="B17" s="119" t="s">
        <v>118</v>
      </c>
      <c r="C17" s="116">
        <v>158</v>
      </c>
      <c r="D17" s="116">
        <v>411</v>
      </c>
      <c r="E17" s="116">
        <v>348</v>
      </c>
      <c r="F17" s="116">
        <v>324</v>
      </c>
      <c r="G17" s="116">
        <v>348</v>
      </c>
      <c r="H17" s="116">
        <v>331</v>
      </c>
      <c r="I17" s="116">
        <v>347</v>
      </c>
      <c r="J17" s="116">
        <v>285</v>
      </c>
      <c r="K17" s="116">
        <f t="shared" si="0"/>
        <v>1201</v>
      </c>
      <c r="L17" s="117">
        <f t="shared" si="0"/>
        <v>1351</v>
      </c>
    </row>
    <row r="18" spans="1:14" x14ac:dyDescent="0.25">
      <c r="A18" s="118">
        <v>6</v>
      </c>
      <c r="B18" s="119" t="s">
        <v>119</v>
      </c>
      <c r="C18" s="116">
        <v>85</v>
      </c>
      <c r="D18" s="116">
        <v>130</v>
      </c>
      <c r="E18" s="116">
        <v>183</v>
      </c>
      <c r="F18" s="116">
        <v>194</v>
      </c>
      <c r="G18" s="116">
        <v>183</v>
      </c>
      <c r="H18" s="116">
        <v>330</v>
      </c>
      <c r="I18" s="116">
        <v>183</v>
      </c>
      <c r="J18" s="116">
        <v>157</v>
      </c>
      <c r="K18" s="116">
        <f t="shared" si="0"/>
        <v>634</v>
      </c>
      <c r="L18" s="117">
        <f t="shared" si="0"/>
        <v>811</v>
      </c>
    </row>
    <row r="19" spans="1:14" x14ac:dyDescent="0.25">
      <c r="A19" s="118">
        <v>7</v>
      </c>
      <c r="B19" s="119" t="s">
        <v>120</v>
      </c>
      <c r="C19" s="116">
        <v>65</v>
      </c>
      <c r="D19" s="116">
        <v>148</v>
      </c>
      <c r="E19" s="116">
        <v>141</v>
      </c>
      <c r="F19" s="116">
        <v>123</v>
      </c>
      <c r="G19" s="116">
        <v>141</v>
      </c>
      <c r="H19" s="116">
        <v>172</v>
      </c>
      <c r="I19" s="116">
        <v>141</v>
      </c>
      <c r="J19" s="116">
        <v>103</v>
      </c>
      <c r="K19" s="116">
        <f t="shared" si="0"/>
        <v>488</v>
      </c>
      <c r="L19" s="117">
        <f t="shared" si="0"/>
        <v>546</v>
      </c>
    </row>
    <row r="20" spans="1:14" x14ac:dyDescent="0.25">
      <c r="A20" s="118">
        <v>8</v>
      </c>
      <c r="B20" s="119" t="s">
        <v>121</v>
      </c>
      <c r="C20" s="116">
        <v>62</v>
      </c>
      <c r="D20" s="116">
        <v>132</v>
      </c>
      <c r="E20" s="116">
        <v>138</v>
      </c>
      <c r="F20" s="116">
        <v>145</v>
      </c>
      <c r="G20" s="116">
        <v>138</v>
      </c>
      <c r="H20" s="116">
        <v>211</v>
      </c>
      <c r="I20" s="116">
        <v>134</v>
      </c>
      <c r="J20" s="116">
        <v>113</v>
      </c>
      <c r="K20" s="116">
        <f t="shared" si="0"/>
        <v>472</v>
      </c>
      <c r="L20" s="117">
        <f t="shared" si="0"/>
        <v>601</v>
      </c>
    </row>
    <row r="21" spans="1:14" x14ac:dyDescent="0.25">
      <c r="A21" s="118">
        <v>9</v>
      </c>
      <c r="B21" s="119" t="s">
        <v>122</v>
      </c>
      <c r="C21" s="116">
        <v>408</v>
      </c>
      <c r="D21" s="116">
        <v>935</v>
      </c>
      <c r="E21" s="116">
        <v>898</v>
      </c>
      <c r="F21" s="116">
        <v>1024</v>
      </c>
      <c r="G21" s="116">
        <v>898</v>
      </c>
      <c r="H21" s="116">
        <v>1155</v>
      </c>
      <c r="I21" s="116">
        <v>898</v>
      </c>
      <c r="J21" s="116">
        <v>829</v>
      </c>
      <c r="K21" s="116">
        <f t="shared" si="0"/>
        <v>3102</v>
      </c>
      <c r="L21" s="117">
        <f t="shared" si="0"/>
        <v>3943</v>
      </c>
    </row>
    <row r="22" spans="1:14" x14ac:dyDescent="0.25">
      <c r="A22" s="118">
        <v>10</v>
      </c>
      <c r="B22" s="119" t="s">
        <v>123</v>
      </c>
      <c r="C22" s="116">
        <v>208</v>
      </c>
      <c r="D22" s="116">
        <v>398</v>
      </c>
      <c r="E22" s="116">
        <v>459</v>
      </c>
      <c r="F22" s="116">
        <v>481</v>
      </c>
      <c r="G22" s="116">
        <v>459</v>
      </c>
      <c r="H22" s="116">
        <v>596</v>
      </c>
      <c r="I22" s="116">
        <v>453</v>
      </c>
      <c r="J22" s="116">
        <v>377</v>
      </c>
      <c r="K22" s="116">
        <f t="shared" si="0"/>
        <v>1579</v>
      </c>
      <c r="L22" s="117">
        <f t="shared" si="0"/>
        <v>1852</v>
      </c>
    </row>
    <row r="23" spans="1:14" x14ac:dyDescent="0.25">
      <c r="A23" s="118">
        <v>11</v>
      </c>
      <c r="B23" s="119" t="s">
        <v>124</v>
      </c>
      <c r="C23" s="116">
        <v>20</v>
      </c>
      <c r="D23" s="116">
        <v>57</v>
      </c>
      <c r="E23" s="116">
        <v>44</v>
      </c>
      <c r="F23" s="116">
        <v>57</v>
      </c>
      <c r="G23" s="116">
        <v>44</v>
      </c>
      <c r="H23" s="116">
        <v>62</v>
      </c>
      <c r="I23" s="116">
        <v>44</v>
      </c>
      <c r="J23" s="116">
        <v>33</v>
      </c>
      <c r="K23" s="116">
        <f t="shared" si="0"/>
        <v>152</v>
      </c>
      <c r="L23" s="117">
        <f t="shared" si="0"/>
        <v>209</v>
      </c>
    </row>
    <row r="24" spans="1:14" ht="24" x14ac:dyDescent="0.25">
      <c r="A24" s="118">
        <v>12</v>
      </c>
      <c r="B24" s="119" t="s">
        <v>125</v>
      </c>
      <c r="C24" s="116">
        <v>10</v>
      </c>
      <c r="D24" s="116">
        <v>18</v>
      </c>
      <c r="E24" s="116">
        <v>23</v>
      </c>
      <c r="F24" s="116">
        <v>21</v>
      </c>
      <c r="G24" s="116">
        <v>23</v>
      </c>
      <c r="H24" s="116">
        <v>17</v>
      </c>
      <c r="I24" s="116">
        <v>23</v>
      </c>
      <c r="J24" s="116">
        <v>15</v>
      </c>
      <c r="K24" s="116">
        <f t="shared" si="0"/>
        <v>79</v>
      </c>
      <c r="L24" s="117">
        <f t="shared" si="0"/>
        <v>71</v>
      </c>
    </row>
    <row r="25" spans="1:14" x14ac:dyDescent="0.25">
      <c r="A25" s="118">
        <v>13</v>
      </c>
      <c r="B25" s="120" t="s">
        <v>126</v>
      </c>
      <c r="C25" s="116">
        <v>17</v>
      </c>
      <c r="D25" s="116">
        <v>46</v>
      </c>
      <c r="E25" s="116">
        <v>38</v>
      </c>
      <c r="F25" s="116">
        <v>62</v>
      </c>
      <c r="G25" s="116">
        <v>38</v>
      </c>
      <c r="H25" s="116">
        <v>56</v>
      </c>
      <c r="I25" s="116">
        <v>34</v>
      </c>
      <c r="J25" s="116">
        <v>41</v>
      </c>
      <c r="K25" s="116">
        <f t="shared" si="0"/>
        <v>127</v>
      </c>
      <c r="L25" s="117">
        <f t="shared" si="0"/>
        <v>205</v>
      </c>
    </row>
    <row r="26" spans="1:14" x14ac:dyDescent="0.25">
      <c r="A26" s="118">
        <v>14</v>
      </c>
      <c r="B26" s="120" t="s">
        <v>127</v>
      </c>
      <c r="C26" s="116">
        <v>1</v>
      </c>
      <c r="D26" s="116">
        <v>0</v>
      </c>
      <c r="E26" s="116">
        <v>2</v>
      </c>
      <c r="F26" s="116">
        <v>1</v>
      </c>
      <c r="G26" s="116">
        <v>2</v>
      </c>
      <c r="H26" s="116">
        <v>2</v>
      </c>
      <c r="I26" s="116">
        <v>2</v>
      </c>
      <c r="J26" s="116">
        <v>12</v>
      </c>
      <c r="K26" s="116">
        <f t="shared" si="0"/>
        <v>7</v>
      </c>
      <c r="L26" s="117">
        <f t="shared" si="0"/>
        <v>15</v>
      </c>
    </row>
    <row r="27" spans="1:14" ht="15.75" thickBot="1" x14ac:dyDescent="0.3">
      <c r="A27" s="118">
        <v>15</v>
      </c>
      <c r="B27" s="120" t="s">
        <v>128</v>
      </c>
      <c r="C27" s="116">
        <v>14</v>
      </c>
      <c r="D27" s="116">
        <v>17</v>
      </c>
      <c r="E27" s="116">
        <v>35</v>
      </c>
      <c r="F27" s="116">
        <v>24</v>
      </c>
      <c r="G27" s="116">
        <v>35</v>
      </c>
      <c r="H27" s="116">
        <v>21</v>
      </c>
      <c r="I27" s="116">
        <v>32</v>
      </c>
      <c r="J27" s="116">
        <v>21</v>
      </c>
      <c r="K27" s="116">
        <f t="shared" si="0"/>
        <v>116</v>
      </c>
      <c r="L27" s="117">
        <f t="shared" si="0"/>
        <v>83</v>
      </c>
    </row>
    <row r="28" spans="1:14" ht="15.75" thickBot="1" x14ac:dyDescent="0.3">
      <c r="A28" s="399" t="s">
        <v>129</v>
      </c>
      <c r="B28" s="400"/>
      <c r="C28" s="121">
        <f t="shared" ref="C28:H28" si="1">SUM(C13:C27)</f>
        <v>1091</v>
      </c>
      <c r="D28" s="121">
        <f t="shared" si="1"/>
        <v>2402</v>
      </c>
      <c r="E28" s="121">
        <f>SUM(E13:E27)</f>
        <v>2403</v>
      </c>
      <c r="F28" s="121">
        <f t="shared" si="1"/>
        <v>2565</v>
      </c>
      <c r="G28" s="121">
        <f>SUM(G13:G27)</f>
        <v>2403</v>
      </c>
      <c r="H28" s="121">
        <f t="shared" si="1"/>
        <v>3093</v>
      </c>
      <c r="I28" s="121">
        <f>SUM(I13:I27)</f>
        <v>2381</v>
      </c>
      <c r="J28" s="121">
        <f>SUM(J13:J27)</f>
        <v>2095</v>
      </c>
      <c r="K28" s="121">
        <f>SUM(K13:K27)</f>
        <v>8278</v>
      </c>
      <c r="L28" s="122">
        <f>SUM(L13:L27)</f>
        <v>10155</v>
      </c>
    </row>
    <row r="29" spans="1:14" x14ac:dyDescent="0.25">
      <c r="A29" s="278"/>
      <c r="B29" s="104"/>
      <c r="C29" s="90"/>
      <c r="D29" s="86"/>
      <c r="E29" s="86"/>
      <c r="F29" s="86"/>
      <c r="G29" s="86"/>
      <c r="H29" s="86"/>
      <c r="I29" s="86"/>
      <c r="J29" s="86"/>
      <c r="K29" s="86"/>
      <c r="L29" s="86"/>
    </row>
    <row r="30" spans="1:14" ht="15.75" customHeight="1" thickBot="1" x14ac:dyDescent="0.3">
      <c r="A30" s="239"/>
      <c r="B30" s="403" t="s">
        <v>130</v>
      </c>
      <c r="C30" s="403"/>
      <c r="D30" s="403"/>
      <c r="E30" s="403"/>
      <c r="F30" s="403"/>
      <c r="G30" s="403"/>
      <c r="H30" s="403"/>
      <c r="I30" s="403"/>
      <c r="J30" s="403"/>
      <c r="K30" s="403"/>
      <c r="L30" s="403"/>
    </row>
    <row r="31" spans="1:14" x14ac:dyDescent="0.25">
      <c r="A31" s="404" t="s">
        <v>5</v>
      </c>
      <c r="B31" s="401" t="s">
        <v>112</v>
      </c>
      <c r="C31" s="406" t="s">
        <v>104</v>
      </c>
      <c r="D31" s="406"/>
      <c r="E31" s="397" t="s">
        <v>105</v>
      </c>
      <c r="F31" s="397"/>
      <c r="G31" s="397" t="s">
        <v>72</v>
      </c>
      <c r="H31" s="397"/>
      <c r="I31" s="397" t="s">
        <v>73</v>
      </c>
      <c r="J31" s="397"/>
      <c r="K31" s="397" t="s">
        <v>99</v>
      </c>
      <c r="L31" s="398"/>
      <c r="M31" s="397" t="s">
        <v>159</v>
      </c>
      <c r="N31" s="398"/>
    </row>
    <row r="32" spans="1:14" ht="15.75" thickBot="1" x14ac:dyDescent="0.3">
      <c r="A32" s="405"/>
      <c r="B32" s="402"/>
      <c r="C32" s="112" t="s">
        <v>113</v>
      </c>
      <c r="D32" s="112" t="s">
        <v>101</v>
      </c>
      <c r="E32" s="112" t="s">
        <v>113</v>
      </c>
      <c r="F32" s="112" t="s">
        <v>101</v>
      </c>
      <c r="G32" s="112" t="s">
        <v>113</v>
      </c>
      <c r="H32" s="112" t="s">
        <v>101</v>
      </c>
      <c r="I32" s="112" t="s">
        <v>113</v>
      </c>
      <c r="J32" s="112" t="s">
        <v>101</v>
      </c>
      <c r="K32" s="112" t="s">
        <v>113</v>
      </c>
      <c r="L32" s="113" t="s">
        <v>101</v>
      </c>
      <c r="M32" s="112" t="s">
        <v>113</v>
      </c>
      <c r="N32" s="113" t="s">
        <v>101</v>
      </c>
    </row>
    <row r="33" spans="1:14" x14ac:dyDescent="0.25">
      <c r="A33" s="114">
        <v>1</v>
      </c>
      <c r="B33" s="115" t="s">
        <v>114</v>
      </c>
      <c r="C33" s="116">
        <v>14</v>
      </c>
      <c r="D33" s="116">
        <v>13</v>
      </c>
      <c r="E33" s="116">
        <v>14</v>
      </c>
      <c r="F33" s="116">
        <v>19</v>
      </c>
      <c r="G33" s="116">
        <v>14</v>
      </c>
      <c r="H33" s="116">
        <v>14</v>
      </c>
      <c r="I33" s="116">
        <v>15</v>
      </c>
      <c r="J33" s="116">
        <v>14</v>
      </c>
      <c r="K33" s="116">
        <f>+C33+E33+G33+I33</f>
        <v>57</v>
      </c>
      <c r="L33" s="117">
        <f>+D33+F33+H33+J33</f>
        <v>60</v>
      </c>
      <c r="M33" s="116">
        <f>+K33+K13</f>
        <v>103</v>
      </c>
      <c r="N33" s="117">
        <f>+L33+L13</f>
        <v>99</v>
      </c>
    </row>
    <row r="34" spans="1:14" x14ac:dyDescent="0.25">
      <c r="A34" s="118">
        <v>2</v>
      </c>
      <c r="B34" s="119" t="s">
        <v>115</v>
      </c>
      <c r="C34" s="116">
        <v>14</v>
      </c>
      <c r="D34" s="116">
        <v>20</v>
      </c>
      <c r="E34" s="116">
        <v>14</v>
      </c>
      <c r="F34" s="116">
        <v>9</v>
      </c>
      <c r="G34" s="116">
        <v>14</v>
      </c>
      <c r="H34" s="116">
        <v>8</v>
      </c>
      <c r="I34" s="116">
        <v>14</v>
      </c>
      <c r="J34" s="116">
        <v>14</v>
      </c>
      <c r="K34" s="116">
        <f t="shared" ref="K34:L47" si="2">+C34+E34+G34+I34</f>
        <v>56</v>
      </c>
      <c r="L34" s="117">
        <f t="shared" si="2"/>
        <v>51</v>
      </c>
      <c r="M34" s="116">
        <f>+K34+K14</f>
        <v>102</v>
      </c>
      <c r="N34" s="117">
        <f>+L34+L14</f>
        <v>102</v>
      </c>
    </row>
    <row r="35" spans="1:14" x14ac:dyDescent="0.25">
      <c r="A35" s="118">
        <v>3</v>
      </c>
      <c r="B35" s="119" t="s">
        <v>116</v>
      </c>
      <c r="C35" s="116">
        <v>56</v>
      </c>
      <c r="D35" s="116">
        <v>93</v>
      </c>
      <c r="E35" s="116">
        <v>56</v>
      </c>
      <c r="F35" s="116">
        <v>84</v>
      </c>
      <c r="G35" s="116">
        <v>56</v>
      </c>
      <c r="H35" s="116">
        <v>79</v>
      </c>
      <c r="I35" s="116">
        <v>128</v>
      </c>
      <c r="J35" s="116">
        <v>95</v>
      </c>
      <c r="K35" s="116">
        <f t="shared" si="2"/>
        <v>296</v>
      </c>
      <c r="L35" s="117">
        <f t="shared" si="2"/>
        <v>351</v>
      </c>
      <c r="M35" s="116">
        <f t="shared" ref="M35:N47" si="3">+K35+K15</f>
        <v>487</v>
      </c>
      <c r="N35" s="117">
        <f t="shared" si="3"/>
        <v>682</v>
      </c>
    </row>
    <row r="36" spans="1:14" x14ac:dyDescent="0.25">
      <c r="A36" s="118">
        <v>4</v>
      </c>
      <c r="B36" s="119" t="s">
        <v>117</v>
      </c>
      <c r="C36" s="116">
        <v>11</v>
      </c>
      <c r="D36" s="116">
        <v>19</v>
      </c>
      <c r="E36" s="116">
        <v>11</v>
      </c>
      <c r="F36" s="116">
        <v>15</v>
      </c>
      <c r="G36" s="116">
        <v>11</v>
      </c>
      <c r="H36" s="116">
        <v>11</v>
      </c>
      <c r="I36" s="116">
        <v>15</v>
      </c>
      <c r="J36" s="116">
        <v>21</v>
      </c>
      <c r="K36" s="116">
        <f t="shared" si="2"/>
        <v>48</v>
      </c>
      <c r="L36" s="117">
        <f t="shared" si="2"/>
        <v>66</v>
      </c>
      <c r="M36" s="116">
        <f t="shared" si="3"/>
        <v>86</v>
      </c>
      <c r="N36" s="117">
        <f t="shared" si="3"/>
        <v>113</v>
      </c>
    </row>
    <row r="37" spans="1:14" x14ac:dyDescent="0.25">
      <c r="A37" s="118">
        <v>5</v>
      </c>
      <c r="B37" s="119" t="s">
        <v>118</v>
      </c>
      <c r="C37" s="116">
        <v>348</v>
      </c>
      <c r="D37" s="116">
        <v>361</v>
      </c>
      <c r="E37" s="116">
        <v>348</v>
      </c>
      <c r="F37" s="116">
        <v>373</v>
      </c>
      <c r="G37" s="116">
        <v>349</v>
      </c>
      <c r="H37" s="116">
        <v>409</v>
      </c>
      <c r="I37" s="116">
        <v>349</v>
      </c>
      <c r="J37" s="116">
        <v>430</v>
      </c>
      <c r="K37" s="116">
        <f t="shared" si="2"/>
        <v>1394</v>
      </c>
      <c r="L37" s="117">
        <f t="shared" si="2"/>
        <v>1573</v>
      </c>
      <c r="M37" s="116">
        <f t="shared" si="3"/>
        <v>2595</v>
      </c>
      <c r="N37" s="117">
        <f t="shared" si="3"/>
        <v>2924</v>
      </c>
    </row>
    <row r="38" spans="1:14" x14ac:dyDescent="0.25">
      <c r="A38" s="118">
        <v>6</v>
      </c>
      <c r="B38" s="119" t="s">
        <v>119</v>
      </c>
      <c r="C38" s="116">
        <v>183</v>
      </c>
      <c r="D38" s="116">
        <v>177</v>
      </c>
      <c r="E38" s="116">
        <v>183</v>
      </c>
      <c r="F38" s="116">
        <v>176</v>
      </c>
      <c r="G38" s="116">
        <v>183</v>
      </c>
      <c r="H38" s="116">
        <v>166</v>
      </c>
      <c r="I38" s="116">
        <v>183</v>
      </c>
      <c r="J38" s="116">
        <v>249</v>
      </c>
      <c r="K38" s="116">
        <f t="shared" si="2"/>
        <v>732</v>
      </c>
      <c r="L38" s="117">
        <f t="shared" si="2"/>
        <v>768</v>
      </c>
      <c r="M38" s="116">
        <f t="shared" si="3"/>
        <v>1366</v>
      </c>
      <c r="N38" s="117">
        <f t="shared" si="3"/>
        <v>1579</v>
      </c>
    </row>
    <row r="39" spans="1:14" x14ac:dyDescent="0.25">
      <c r="A39" s="118">
        <v>7</v>
      </c>
      <c r="B39" s="119" t="s">
        <v>120</v>
      </c>
      <c r="C39" s="116">
        <v>141</v>
      </c>
      <c r="D39" s="116">
        <v>151</v>
      </c>
      <c r="E39" s="116">
        <v>141</v>
      </c>
      <c r="F39" s="116">
        <v>108</v>
      </c>
      <c r="G39" s="116">
        <v>141</v>
      </c>
      <c r="H39" s="116">
        <v>131</v>
      </c>
      <c r="I39" s="116">
        <v>141</v>
      </c>
      <c r="J39" s="116">
        <v>147</v>
      </c>
      <c r="K39" s="116">
        <f t="shared" si="2"/>
        <v>564</v>
      </c>
      <c r="L39" s="117">
        <f t="shared" si="2"/>
        <v>537</v>
      </c>
      <c r="M39" s="116">
        <f t="shared" si="3"/>
        <v>1052</v>
      </c>
      <c r="N39" s="117">
        <f t="shared" si="3"/>
        <v>1083</v>
      </c>
    </row>
    <row r="40" spans="1:14" x14ac:dyDescent="0.25">
      <c r="A40" s="118">
        <v>8</v>
      </c>
      <c r="B40" s="119" t="s">
        <v>121</v>
      </c>
      <c r="C40" s="116">
        <v>138</v>
      </c>
      <c r="D40" s="116">
        <v>181</v>
      </c>
      <c r="E40" s="116">
        <v>138</v>
      </c>
      <c r="F40" s="116">
        <v>163</v>
      </c>
      <c r="G40" s="116">
        <v>138</v>
      </c>
      <c r="H40" s="116">
        <v>130</v>
      </c>
      <c r="I40" s="116">
        <v>192</v>
      </c>
      <c r="J40" s="116">
        <v>149</v>
      </c>
      <c r="K40" s="116">
        <f t="shared" si="2"/>
        <v>606</v>
      </c>
      <c r="L40" s="117">
        <f t="shared" si="2"/>
        <v>623</v>
      </c>
      <c r="M40" s="116">
        <f t="shared" si="3"/>
        <v>1078</v>
      </c>
      <c r="N40" s="117">
        <f t="shared" si="3"/>
        <v>1224</v>
      </c>
    </row>
    <row r="41" spans="1:14" x14ac:dyDescent="0.25">
      <c r="A41" s="118">
        <v>9</v>
      </c>
      <c r="B41" s="119" t="s">
        <v>122</v>
      </c>
      <c r="C41" s="116">
        <v>898</v>
      </c>
      <c r="D41" s="116">
        <v>984</v>
      </c>
      <c r="E41" s="116">
        <v>898</v>
      </c>
      <c r="F41" s="116">
        <v>1002</v>
      </c>
      <c r="G41" s="116">
        <v>898</v>
      </c>
      <c r="H41" s="116">
        <v>956</v>
      </c>
      <c r="I41" s="116">
        <v>1201</v>
      </c>
      <c r="J41" s="116">
        <v>1062</v>
      </c>
      <c r="K41" s="116">
        <f t="shared" si="2"/>
        <v>3895</v>
      </c>
      <c r="L41" s="117">
        <f t="shared" si="2"/>
        <v>4004</v>
      </c>
      <c r="M41" s="116">
        <f t="shared" si="3"/>
        <v>6997</v>
      </c>
      <c r="N41" s="117">
        <f t="shared" si="3"/>
        <v>7947</v>
      </c>
    </row>
    <row r="42" spans="1:14" x14ac:dyDescent="0.25">
      <c r="A42" s="118">
        <v>10</v>
      </c>
      <c r="B42" s="119" t="s">
        <v>123</v>
      </c>
      <c r="C42" s="116">
        <v>459</v>
      </c>
      <c r="D42" s="116">
        <v>501</v>
      </c>
      <c r="E42" s="116">
        <v>459</v>
      </c>
      <c r="F42" s="116">
        <v>402</v>
      </c>
      <c r="G42" s="116">
        <v>459</v>
      </c>
      <c r="H42" s="116">
        <v>396</v>
      </c>
      <c r="I42" s="116">
        <v>494</v>
      </c>
      <c r="J42" s="116">
        <v>455</v>
      </c>
      <c r="K42" s="116">
        <f t="shared" si="2"/>
        <v>1871</v>
      </c>
      <c r="L42" s="117">
        <f t="shared" si="2"/>
        <v>1754</v>
      </c>
      <c r="M42" s="116">
        <f t="shared" si="3"/>
        <v>3450</v>
      </c>
      <c r="N42" s="117">
        <f t="shared" si="3"/>
        <v>3606</v>
      </c>
    </row>
    <row r="43" spans="1:14" x14ac:dyDescent="0.25">
      <c r="A43" s="118">
        <v>11</v>
      </c>
      <c r="B43" s="119" t="s">
        <v>124</v>
      </c>
      <c r="C43" s="116">
        <v>44</v>
      </c>
      <c r="D43" s="116">
        <v>56</v>
      </c>
      <c r="E43" s="116">
        <v>44</v>
      </c>
      <c r="F43" s="116">
        <v>40</v>
      </c>
      <c r="G43" s="116">
        <v>44</v>
      </c>
      <c r="H43" s="116">
        <v>43</v>
      </c>
      <c r="I43" s="116">
        <v>44</v>
      </c>
      <c r="J43" s="116">
        <v>42</v>
      </c>
      <c r="K43" s="116">
        <f t="shared" si="2"/>
        <v>176</v>
      </c>
      <c r="L43" s="117">
        <f t="shared" si="2"/>
        <v>181</v>
      </c>
      <c r="M43" s="116">
        <f t="shared" si="3"/>
        <v>328</v>
      </c>
      <c r="N43" s="117">
        <f t="shared" si="3"/>
        <v>390</v>
      </c>
    </row>
    <row r="44" spans="1:14" ht="24" x14ac:dyDescent="0.25">
      <c r="A44" s="118">
        <v>12</v>
      </c>
      <c r="B44" s="119" t="s">
        <v>125</v>
      </c>
      <c r="C44" s="116">
        <v>23</v>
      </c>
      <c r="D44" s="116">
        <v>21</v>
      </c>
      <c r="E44" s="116">
        <v>23</v>
      </c>
      <c r="F44" s="116">
        <v>21</v>
      </c>
      <c r="G44" s="116">
        <v>23</v>
      </c>
      <c r="H44" s="116">
        <v>18</v>
      </c>
      <c r="I44" s="116">
        <v>23</v>
      </c>
      <c r="J44" s="116">
        <v>18</v>
      </c>
      <c r="K44" s="116">
        <f t="shared" si="2"/>
        <v>92</v>
      </c>
      <c r="L44" s="117">
        <f t="shared" si="2"/>
        <v>78</v>
      </c>
      <c r="M44" s="116">
        <f t="shared" si="3"/>
        <v>171</v>
      </c>
      <c r="N44" s="117">
        <f t="shared" si="3"/>
        <v>149</v>
      </c>
    </row>
    <row r="45" spans="1:14" x14ac:dyDescent="0.25">
      <c r="A45" s="118">
        <v>13</v>
      </c>
      <c r="B45" s="120" t="s">
        <v>126</v>
      </c>
      <c r="C45" s="116">
        <v>38</v>
      </c>
      <c r="D45" s="116">
        <v>58</v>
      </c>
      <c r="E45" s="116">
        <v>38</v>
      </c>
      <c r="F45" s="116">
        <v>28</v>
      </c>
      <c r="G45" s="116">
        <v>38</v>
      </c>
      <c r="H45" s="116">
        <v>37</v>
      </c>
      <c r="I45" s="116">
        <v>64</v>
      </c>
      <c r="J45" s="116">
        <v>39</v>
      </c>
      <c r="K45" s="116">
        <f t="shared" si="2"/>
        <v>178</v>
      </c>
      <c r="L45" s="117">
        <f t="shared" si="2"/>
        <v>162</v>
      </c>
      <c r="M45" s="116">
        <f t="shared" si="3"/>
        <v>305</v>
      </c>
      <c r="N45" s="117">
        <f t="shared" si="3"/>
        <v>367</v>
      </c>
    </row>
    <row r="46" spans="1:14" x14ac:dyDescent="0.25">
      <c r="A46" s="118">
        <v>14</v>
      </c>
      <c r="B46" s="120" t="s">
        <v>127</v>
      </c>
      <c r="C46" s="116">
        <v>2</v>
      </c>
      <c r="D46" s="116">
        <v>1</v>
      </c>
      <c r="E46" s="116">
        <v>2</v>
      </c>
      <c r="F46" s="116">
        <v>2</v>
      </c>
      <c r="G46" s="116">
        <v>2</v>
      </c>
      <c r="H46" s="116">
        <v>0</v>
      </c>
      <c r="I46" s="116">
        <v>2</v>
      </c>
      <c r="J46" s="116">
        <v>0</v>
      </c>
      <c r="K46" s="116">
        <f t="shared" si="2"/>
        <v>8</v>
      </c>
      <c r="L46" s="117">
        <f t="shared" si="2"/>
        <v>3</v>
      </c>
      <c r="M46" s="116">
        <f t="shared" si="3"/>
        <v>15</v>
      </c>
      <c r="N46" s="117">
        <f t="shared" si="3"/>
        <v>18</v>
      </c>
    </row>
    <row r="47" spans="1:14" ht="15.75" thickBot="1" x14ac:dyDescent="0.3">
      <c r="A47" s="118">
        <v>15</v>
      </c>
      <c r="B47" s="120" t="s">
        <v>128</v>
      </c>
      <c r="C47" s="116">
        <v>35</v>
      </c>
      <c r="D47" s="116">
        <v>21</v>
      </c>
      <c r="E47" s="116">
        <v>35</v>
      </c>
      <c r="F47" s="116">
        <v>46</v>
      </c>
      <c r="G47" s="116">
        <v>35</v>
      </c>
      <c r="H47" s="116">
        <v>46</v>
      </c>
      <c r="I47" s="116">
        <v>35</v>
      </c>
      <c r="J47" s="116">
        <v>63</v>
      </c>
      <c r="K47" s="116">
        <f t="shared" si="2"/>
        <v>140</v>
      </c>
      <c r="L47" s="117">
        <f t="shared" si="2"/>
        <v>176</v>
      </c>
      <c r="M47" s="116">
        <f t="shared" si="3"/>
        <v>256</v>
      </c>
      <c r="N47" s="117">
        <f t="shared" si="3"/>
        <v>259</v>
      </c>
    </row>
    <row r="48" spans="1:14" ht="15.75" thickBot="1" x14ac:dyDescent="0.3">
      <c r="A48" s="399" t="s">
        <v>129</v>
      </c>
      <c r="B48" s="400"/>
      <c r="C48" s="121">
        <f t="shared" ref="C48:L48" si="4">SUM(C33:C47)</f>
        <v>2404</v>
      </c>
      <c r="D48" s="121">
        <f t="shared" si="4"/>
        <v>2657</v>
      </c>
      <c r="E48" s="121">
        <f>SUM(E33:E47)</f>
        <v>2404</v>
      </c>
      <c r="F48" s="121">
        <f t="shared" si="4"/>
        <v>2488</v>
      </c>
      <c r="G48" s="121">
        <f>SUM(G33:G47)</f>
        <v>2405</v>
      </c>
      <c r="H48" s="121">
        <f t="shared" si="4"/>
        <v>2444</v>
      </c>
      <c r="I48" s="121">
        <f>SUM(I33:I47)</f>
        <v>2900</v>
      </c>
      <c r="J48" s="121">
        <f t="shared" si="4"/>
        <v>2798</v>
      </c>
      <c r="K48" s="121">
        <f t="shared" si="4"/>
        <v>10113</v>
      </c>
      <c r="L48" s="122">
        <f t="shared" si="4"/>
        <v>10387</v>
      </c>
      <c r="M48" s="121">
        <f>SUM(M33:M47)</f>
        <v>18391</v>
      </c>
      <c r="N48" s="122">
        <f>SUM(N33:N47)</f>
        <v>20542</v>
      </c>
    </row>
    <row r="49" spans="1:14" x14ac:dyDescent="0.25">
      <c r="A49" s="124"/>
      <c r="B49" s="124"/>
      <c r="C49" s="90"/>
      <c r="D49" s="86"/>
      <c r="E49" s="86"/>
      <c r="F49" s="86"/>
      <c r="G49" s="86"/>
      <c r="H49" s="86"/>
      <c r="I49" s="86"/>
      <c r="J49" s="86"/>
      <c r="K49" s="86"/>
      <c r="L49" s="86"/>
    </row>
    <row r="50" spans="1:14" ht="15.75" customHeight="1" thickBot="1" x14ac:dyDescent="0.3">
      <c r="A50" s="239"/>
      <c r="B50" s="403" t="s">
        <v>131</v>
      </c>
      <c r="C50" s="403"/>
      <c r="D50" s="403"/>
      <c r="E50" s="403"/>
      <c r="F50" s="403"/>
      <c r="G50" s="403"/>
      <c r="H50" s="403"/>
      <c r="I50" s="403"/>
      <c r="J50" s="403"/>
      <c r="K50" s="403"/>
      <c r="L50" s="403"/>
    </row>
    <row r="51" spans="1:14" x14ac:dyDescent="0.25">
      <c r="A51" s="404" t="s">
        <v>5</v>
      </c>
      <c r="B51" s="401" t="s">
        <v>112</v>
      </c>
      <c r="C51" s="406" t="s">
        <v>74</v>
      </c>
      <c r="D51" s="406"/>
      <c r="E51" s="397" t="s">
        <v>106</v>
      </c>
      <c r="F51" s="397"/>
      <c r="G51" s="397" t="s">
        <v>107</v>
      </c>
      <c r="H51" s="397"/>
      <c r="I51" s="397" t="s">
        <v>108</v>
      </c>
      <c r="J51" s="397"/>
      <c r="K51" s="397" t="s">
        <v>99</v>
      </c>
      <c r="L51" s="398"/>
      <c r="M51" s="397" t="s">
        <v>159</v>
      </c>
      <c r="N51" s="398"/>
    </row>
    <row r="52" spans="1:14" ht="15.75" thickBot="1" x14ac:dyDescent="0.3">
      <c r="A52" s="405"/>
      <c r="B52" s="402"/>
      <c r="C52" s="112" t="s">
        <v>113</v>
      </c>
      <c r="D52" s="112" t="s">
        <v>101</v>
      </c>
      <c r="E52" s="112" t="s">
        <v>113</v>
      </c>
      <c r="F52" s="112" t="s">
        <v>101</v>
      </c>
      <c r="G52" s="112" t="s">
        <v>113</v>
      </c>
      <c r="H52" s="112" t="s">
        <v>101</v>
      </c>
      <c r="I52" s="112" t="s">
        <v>113</v>
      </c>
      <c r="J52" s="112" t="s">
        <v>101</v>
      </c>
      <c r="K52" s="112" t="s">
        <v>113</v>
      </c>
      <c r="L52" s="113" t="s">
        <v>101</v>
      </c>
      <c r="M52" s="112" t="s">
        <v>113</v>
      </c>
      <c r="N52" s="113" t="s">
        <v>101</v>
      </c>
    </row>
    <row r="53" spans="1:14" x14ac:dyDescent="0.25">
      <c r="A53" s="114">
        <v>1</v>
      </c>
      <c r="B53" s="115" t="s">
        <v>114</v>
      </c>
      <c r="C53" s="116">
        <v>15</v>
      </c>
      <c r="D53" s="116">
        <v>17</v>
      </c>
      <c r="E53" s="116">
        <v>15</v>
      </c>
      <c r="F53" s="116">
        <v>11</v>
      </c>
      <c r="G53" s="116">
        <v>15</v>
      </c>
      <c r="H53" s="116">
        <v>17</v>
      </c>
      <c r="I53" s="116">
        <v>6</v>
      </c>
      <c r="J53" s="116">
        <v>22</v>
      </c>
      <c r="K53" s="116">
        <f>+C53+E53+G53+I53</f>
        <v>51</v>
      </c>
      <c r="L53" s="117">
        <f>+D53+F53+H53+J53</f>
        <v>67</v>
      </c>
      <c r="M53" s="116">
        <f>+K53+M33</f>
        <v>154</v>
      </c>
      <c r="N53" s="117">
        <f>+L53+N33</f>
        <v>166</v>
      </c>
    </row>
    <row r="54" spans="1:14" x14ac:dyDescent="0.25">
      <c r="A54" s="118">
        <v>2</v>
      </c>
      <c r="B54" s="119" t="s">
        <v>115</v>
      </c>
      <c r="C54" s="116">
        <v>14</v>
      </c>
      <c r="D54" s="116">
        <v>9</v>
      </c>
      <c r="E54" s="116">
        <v>14</v>
      </c>
      <c r="F54" s="116">
        <v>14</v>
      </c>
      <c r="G54" s="116">
        <v>14</v>
      </c>
      <c r="H54" s="116">
        <v>18</v>
      </c>
      <c r="I54" s="116">
        <v>6</v>
      </c>
      <c r="J54" s="116">
        <v>8</v>
      </c>
      <c r="K54" s="116">
        <f t="shared" ref="K54:L67" si="5">+C54+E54+G54+I54</f>
        <v>48</v>
      </c>
      <c r="L54" s="117">
        <f t="shared" si="5"/>
        <v>49</v>
      </c>
      <c r="M54" s="116">
        <f t="shared" ref="M54:N67" si="6">+K54+M34</f>
        <v>150</v>
      </c>
      <c r="N54" s="117">
        <f t="shared" si="6"/>
        <v>151</v>
      </c>
    </row>
    <row r="55" spans="1:14" x14ac:dyDescent="0.25">
      <c r="A55" s="118">
        <v>3</v>
      </c>
      <c r="B55" s="119" t="s">
        <v>116</v>
      </c>
      <c r="C55" s="116">
        <v>128</v>
      </c>
      <c r="D55" s="116">
        <v>81</v>
      </c>
      <c r="E55" s="116">
        <v>128</v>
      </c>
      <c r="F55" s="116">
        <v>75</v>
      </c>
      <c r="G55" s="116">
        <v>128</v>
      </c>
      <c r="H55" s="116">
        <v>104</v>
      </c>
      <c r="I55" s="116">
        <v>96</v>
      </c>
      <c r="J55" s="116">
        <v>60</v>
      </c>
      <c r="K55" s="116">
        <f t="shared" si="5"/>
        <v>480</v>
      </c>
      <c r="L55" s="117">
        <f t="shared" si="5"/>
        <v>320</v>
      </c>
      <c r="M55" s="116">
        <f t="shared" si="6"/>
        <v>967</v>
      </c>
      <c r="N55" s="117">
        <f t="shared" si="6"/>
        <v>1002</v>
      </c>
    </row>
    <row r="56" spans="1:14" x14ac:dyDescent="0.25">
      <c r="A56" s="118">
        <v>4</v>
      </c>
      <c r="B56" s="119" t="s">
        <v>117</v>
      </c>
      <c r="C56" s="116">
        <v>18</v>
      </c>
      <c r="D56" s="116">
        <v>11</v>
      </c>
      <c r="E56" s="116">
        <v>18</v>
      </c>
      <c r="F56" s="116">
        <v>8</v>
      </c>
      <c r="G56" s="116">
        <v>18</v>
      </c>
      <c r="H56" s="116">
        <v>15</v>
      </c>
      <c r="I56" s="116">
        <v>10</v>
      </c>
      <c r="J56" s="116">
        <v>10</v>
      </c>
      <c r="K56" s="116">
        <f t="shared" si="5"/>
        <v>64</v>
      </c>
      <c r="L56" s="117">
        <f t="shared" si="5"/>
        <v>44</v>
      </c>
      <c r="M56" s="116">
        <f t="shared" si="6"/>
        <v>150</v>
      </c>
      <c r="N56" s="117">
        <f t="shared" si="6"/>
        <v>157</v>
      </c>
    </row>
    <row r="57" spans="1:14" x14ac:dyDescent="0.25">
      <c r="A57" s="118">
        <v>5</v>
      </c>
      <c r="B57" s="119" t="s">
        <v>118</v>
      </c>
      <c r="C57" s="116">
        <v>425</v>
      </c>
      <c r="D57" s="116">
        <v>454</v>
      </c>
      <c r="E57" s="116">
        <v>425</v>
      </c>
      <c r="F57" s="116">
        <v>390</v>
      </c>
      <c r="G57" s="116">
        <v>425</v>
      </c>
      <c r="H57" s="116">
        <v>459</v>
      </c>
      <c r="I57" s="116">
        <v>230</v>
      </c>
      <c r="J57" s="116">
        <v>304</v>
      </c>
      <c r="K57" s="116">
        <f t="shared" si="5"/>
        <v>1505</v>
      </c>
      <c r="L57" s="117">
        <f t="shared" si="5"/>
        <v>1607</v>
      </c>
      <c r="M57" s="116">
        <f t="shared" si="6"/>
        <v>4100</v>
      </c>
      <c r="N57" s="117">
        <f t="shared" si="6"/>
        <v>4531</v>
      </c>
    </row>
    <row r="58" spans="1:14" x14ac:dyDescent="0.25">
      <c r="A58" s="118">
        <v>6</v>
      </c>
      <c r="B58" s="119" t="s">
        <v>119</v>
      </c>
      <c r="C58" s="116">
        <v>233</v>
      </c>
      <c r="D58" s="116">
        <v>253</v>
      </c>
      <c r="E58" s="116">
        <v>229</v>
      </c>
      <c r="F58" s="116">
        <v>110</v>
      </c>
      <c r="G58" s="116">
        <v>229</v>
      </c>
      <c r="H58" s="116">
        <v>251</v>
      </c>
      <c r="I58" s="116">
        <v>129</v>
      </c>
      <c r="J58" s="116">
        <v>232</v>
      </c>
      <c r="K58" s="116">
        <f t="shared" si="5"/>
        <v>820</v>
      </c>
      <c r="L58" s="117">
        <f t="shared" si="5"/>
        <v>846</v>
      </c>
      <c r="M58" s="116">
        <f t="shared" si="6"/>
        <v>2186</v>
      </c>
      <c r="N58" s="117">
        <f t="shared" si="6"/>
        <v>2425</v>
      </c>
    </row>
    <row r="59" spans="1:14" x14ac:dyDescent="0.25">
      <c r="A59" s="118">
        <v>7</v>
      </c>
      <c r="B59" s="119" t="s">
        <v>120</v>
      </c>
      <c r="C59" s="116">
        <v>141</v>
      </c>
      <c r="D59" s="116">
        <v>126</v>
      </c>
      <c r="E59" s="116">
        <v>141</v>
      </c>
      <c r="F59" s="116">
        <v>114</v>
      </c>
      <c r="G59" s="116">
        <v>141</v>
      </c>
      <c r="H59" s="116">
        <v>154</v>
      </c>
      <c r="I59" s="116">
        <v>65</v>
      </c>
      <c r="J59" s="116">
        <v>119</v>
      </c>
      <c r="K59" s="116">
        <f t="shared" si="5"/>
        <v>488</v>
      </c>
      <c r="L59" s="117">
        <f t="shared" si="5"/>
        <v>513</v>
      </c>
      <c r="M59" s="116">
        <f t="shared" si="6"/>
        <v>1540</v>
      </c>
      <c r="N59" s="117">
        <f t="shared" si="6"/>
        <v>1596</v>
      </c>
    </row>
    <row r="60" spans="1:14" x14ac:dyDescent="0.25">
      <c r="A60" s="118">
        <v>8</v>
      </c>
      <c r="B60" s="119" t="s">
        <v>121</v>
      </c>
      <c r="C60" s="116">
        <v>192</v>
      </c>
      <c r="D60" s="116">
        <v>127</v>
      </c>
      <c r="E60" s="116">
        <v>192</v>
      </c>
      <c r="F60" s="116">
        <v>145</v>
      </c>
      <c r="G60" s="116">
        <v>192</v>
      </c>
      <c r="H60" s="116">
        <v>282</v>
      </c>
      <c r="I60" s="116">
        <v>117</v>
      </c>
      <c r="J60" s="116">
        <v>178</v>
      </c>
      <c r="K60" s="116">
        <f t="shared" si="5"/>
        <v>693</v>
      </c>
      <c r="L60" s="117">
        <f t="shared" si="5"/>
        <v>732</v>
      </c>
      <c r="M60" s="116">
        <f t="shared" si="6"/>
        <v>1771</v>
      </c>
      <c r="N60" s="117">
        <f t="shared" si="6"/>
        <v>1956</v>
      </c>
    </row>
    <row r="61" spans="1:14" x14ac:dyDescent="0.25">
      <c r="A61" s="118">
        <v>9</v>
      </c>
      <c r="B61" s="119" t="s">
        <v>122</v>
      </c>
      <c r="C61" s="116">
        <v>1202</v>
      </c>
      <c r="D61" s="116">
        <v>975</v>
      </c>
      <c r="E61" s="116">
        <v>1202</v>
      </c>
      <c r="F61" s="116">
        <v>939</v>
      </c>
      <c r="G61" s="116">
        <v>1202</v>
      </c>
      <c r="H61" s="116">
        <v>1186</v>
      </c>
      <c r="I61" s="116">
        <v>713</v>
      </c>
      <c r="J61" s="116">
        <v>894</v>
      </c>
      <c r="K61" s="116">
        <f t="shared" si="5"/>
        <v>4319</v>
      </c>
      <c r="L61" s="117">
        <f t="shared" si="5"/>
        <v>3994</v>
      </c>
      <c r="M61" s="116">
        <f t="shared" si="6"/>
        <v>11316</v>
      </c>
      <c r="N61" s="117">
        <f t="shared" si="6"/>
        <v>11941</v>
      </c>
    </row>
    <row r="62" spans="1:14" x14ac:dyDescent="0.25">
      <c r="A62" s="118">
        <v>10</v>
      </c>
      <c r="B62" s="119" t="s">
        <v>123</v>
      </c>
      <c r="C62" s="116">
        <v>494</v>
      </c>
      <c r="D62" s="116">
        <v>390</v>
      </c>
      <c r="E62" s="116">
        <v>494</v>
      </c>
      <c r="F62" s="116">
        <v>367</v>
      </c>
      <c r="G62" s="116">
        <v>494</v>
      </c>
      <c r="H62" s="116">
        <v>511</v>
      </c>
      <c r="I62" s="116">
        <v>243</v>
      </c>
      <c r="J62" s="116">
        <v>358</v>
      </c>
      <c r="K62" s="116">
        <f t="shared" si="5"/>
        <v>1725</v>
      </c>
      <c r="L62" s="117">
        <f t="shared" si="5"/>
        <v>1626</v>
      </c>
      <c r="M62" s="116">
        <f t="shared" si="6"/>
        <v>5175</v>
      </c>
      <c r="N62" s="117">
        <f t="shared" si="6"/>
        <v>5232</v>
      </c>
    </row>
    <row r="63" spans="1:14" x14ac:dyDescent="0.25">
      <c r="A63" s="118">
        <v>11</v>
      </c>
      <c r="B63" s="119" t="s">
        <v>124</v>
      </c>
      <c r="C63" s="116">
        <v>44</v>
      </c>
      <c r="D63" s="116">
        <v>43</v>
      </c>
      <c r="E63" s="116">
        <v>44</v>
      </c>
      <c r="F63" s="116">
        <v>46</v>
      </c>
      <c r="G63" s="116">
        <v>44</v>
      </c>
      <c r="H63" s="116">
        <v>46</v>
      </c>
      <c r="I63" s="116">
        <v>20</v>
      </c>
      <c r="J63" s="116">
        <v>32</v>
      </c>
      <c r="K63" s="116">
        <f t="shared" si="5"/>
        <v>152</v>
      </c>
      <c r="L63" s="117">
        <f t="shared" si="5"/>
        <v>167</v>
      </c>
      <c r="M63" s="116">
        <f t="shared" si="6"/>
        <v>480</v>
      </c>
      <c r="N63" s="117">
        <f t="shared" si="6"/>
        <v>557</v>
      </c>
    </row>
    <row r="64" spans="1:14" ht="24" x14ac:dyDescent="0.25">
      <c r="A64" s="118">
        <v>12</v>
      </c>
      <c r="B64" s="119" t="s">
        <v>125</v>
      </c>
      <c r="C64" s="116">
        <v>23</v>
      </c>
      <c r="D64" s="116">
        <v>23</v>
      </c>
      <c r="E64" s="116">
        <v>23</v>
      </c>
      <c r="F64" s="116">
        <v>14</v>
      </c>
      <c r="G64" s="116">
        <v>23</v>
      </c>
      <c r="H64" s="116">
        <v>23</v>
      </c>
      <c r="I64" s="116">
        <v>10</v>
      </c>
      <c r="J64" s="116">
        <v>23</v>
      </c>
      <c r="K64" s="116">
        <f t="shared" si="5"/>
        <v>79</v>
      </c>
      <c r="L64" s="117">
        <f t="shared" si="5"/>
        <v>83</v>
      </c>
      <c r="M64" s="116">
        <f t="shared" si="6"/>
        <v>250</v>
      </c>
      <c r="N64" s="117">
        <f t="shared" si="6"/>
        <v>232</v>
      </c>
    </row>
    <row r="65" spans="1:14" x14ac:dyDescent="0.25">
      <c r="A65" s="118">
        <v>13</v>
      </c>
      <c r="B65" s="120" t="s">
        <v>126</v>
      </c>
      <c r="C65" s="116">
        <v>64</v>
      </c>
      <c r="D65" s="116">
        <v>26</v>
      </c>
      <c r="E65" s="116">
        <v>64</v>
      </c>
      <c r="F65" s="116">
        <v>38</v>
      </c>
      <c r="G65" s="116">
        <v>64</v>
      </c>
      <c r="H65" s="116">
        <v>79</v>
      </c>
      <c r="I65" s="116">
        <v>44</v>
      </c>
      <c r="J65" s="116">
        <v>53</v>
      </c>
      <c r="K65" s="116">
        <f t="shared" si="5"/>
        <v>236</v>
      </c>
      <c r="L65" s="117">
        <f t="shared" si="5"/>
        <v>196</v>
      </c>
      <c r="M65" s="116">
        <f t="shared" si="6"/>
        <v>541</v>
      </c>
      <c r="N65" s="117">
        <f t="shared" si="6"/>
        <v>563</v>
      </c>
    </row>
    <row r="66" spans="1:14" x14ac:dyDescent="0.25">
      <c r="A66" s="118">
        <v>14</v>
      </c>
      <c r="B66" s="120" t="s">
        <v>127</v>
      </c>
      <c r="C66" s="116">
        <v>2</v>
      </c>
      <c r="D66" s="116">
        <v>0</v>
      </c>
      <c r="E66" s="116">
        <v>2</v>
      </c>
      <c r="F66" s="116">
        <v>0</v>
      </c>
      <c r="G66" s="116">
        <v>2</v>
      </c>
      <c r="H66" s="116">
        <v>3</v>
      </c>
      <c r="I66" s="116">
        <v>1</v>
      </c>
      <c r="J66" s="116">
        <v>1</v>
      </c>
      <c r="K66" s="116">
        <f t="shared" si="5"/>
        <v>7</v>
      </c>
      <c r="L66" s="117">
        <f t="shared" si="5"/>
        <v>4</v>
      </c>
      <c r="M66" s="116">
        <f t="shared" si="6"/>
        <v>22</v>
      </c>
      <c r="N66" s="117">
        <f t="shared" si="6"/>
        <v>22</v>
      </c>
    </row>
    <row r="67" spans="1:14" ht="15.75" thickBot="1" x14ac:dyDescent="0.3">
      <c r="A67" s="118">
        <v>15</v>
      </c>
      <c r="B67" s="120" t="s">
        <v>128</v>
      </c>
      <c r="C67" s="116">
        <v>35</v>
      </c>
      <c r="D67" s="116">
        <v>63</v>
      </c>
      <c r="E67" s="116">
        <v>35</v>
      </c>
      <c r="F67" s="116">
        <v>58</v>
      </c>
      <c r="G67" s="116">
        <v>35</v>
      </c>
      <c r="H67" s="116">
        <v>76</v>
      </c>
      <c r="I67" s="116">
        <v>14</v>
      </c>
      <c r="J67" s="116">
        <v>50</v>
      </c>
      <c r="K67" s="116">
        <f t="shared" si="5"/>
        <v>119</v>
      </c>
      <c r="L67" s="117">
        <f t="shared" si="5"/>
        <v>247</v>
      </c>
      <c r="M67" s="116">
        <f t="shared" si="6"/>
        <v>375</v>
      </c>
      <c r="N67" s="117">
        <f t="shared" si="6"/>
        <v>506</v>
      </c>
    </row>
    <row r="68" spans="1:14" ht="15.75" thickBot="1" x14ac:dyDescent="0.3">
      <c r="A68" s="399" t="s">
        <v>129</v>
      </c>
      <c r="B68" s="400"/>
      <c r="C68" s="121">
        <f t="shared" ref="C68:N68" si="7">SUM(C53:C67)</f>
        <v>3030</v>
      </c>
      <c r="D68" s="121">
        <f t="shared" si="7"/>
        <v>2598</v>
      </c>
      <c r="E68" s="121">
        <f>SUM(E53:E67)</f>
        <v>3026</v>
      </c>
      <c r="F68" s="121">
        <f t="shared" si="7"/>
        <v>2329</v>
      </c>
      <c r="G68" s="121">
        <f>SUM(G53:G67)</f>
        <v>3026</v>
      </c>
      <c r="H68" s="121">
        <f t="shared" si="7"/>
        <v>3224</v>
      </c>
      <c r="I68" s="121">
        <f t="shared" si="7"/>
        <v>1704</v>
      </c>
      <c r="J68" s="121">
        <f t="shared" si="7"/>
        <v>2344</v>
      </c>
      <c r="K68" s="121">
        <f t="shared" si="7"/>
        <v>10786</v>
      </c>
      <c r="L68" s="122">
        <f t="shared" si="7"/>
        <v>10495</v>
      </c>
      <c r="M68" s="121">
        <f t="shared" si="7"/>
        <v>29177</v>
      </c>
      <c r="N68" s="122">
        <f t="shared" si="7"/>
        <v>31037</v>
      </c>
    </row>
    <row r="69" spans="1:14" x14ac:dyDescent="0.25">
      <c r="A69" s="124"/>
      <c r="B69" s="124"/>
      <c r="C69" s="125"/>
      <c r="D69" s="125"/>
      <c r="E69" s="125"/>
      <c r="F69" s="125"/>
      <c r="G69" s="125"/>
      <c r="H69" s="125"/>
      <c r="I69" s="125"/>
      <c r="J69" s="125"/>
      <c r="K69" s="125"/>
      <c r="L69" s="125"/>
    </row>
    <row r="70" spans="1:14" x14ac:dyDescent="0.25">
      <c r="A70" s="124"/>
      <c r="B70" s="124"/>
      <c r="C70" s="90"/>
      <c r="D70" s="86"/>
      <c r="E70" s="86"/>
      <c r="F70" s="86"/>
      <c r="G70" s="86"/>
      <c r="H70" s="86"/>
      <c r="I70" s="86"/>
      <c r="J70" s="86"/>
      <c r="K70" s="86"/>
      <c r="L70" s="86"/>
    </row>
    <row r="71" spans="1:14" ht="15.75" thickBot="1" x14ac:dyDescent="0.3">
      <c r="A71" s="124"/>
      <c r="B71" s="124" t="s">
        <v>171</v>
      </c>
      <c r="C71" s="90"/>
      <c r="D71" s="86"/>
      <c r="E71" s="86"/>
      <c r="F71" s="86"/>
      <c r="G71" s="86"/>
      <c r="H71" s="86"/>
      <c r="I71" s="86"/>
      <c r="J71" s="86"/>
      <c r="K71" s="86"/>
      <c r="L71" s="86"/>
    </row>
    <row r="72" spans="1:14" x14ac:dyDescent="0.25">
      <c r="A72" s="380" t="s">
        <v>5</v>
      </c>
      <c r="B72" s="401" t="s">
        <v>112</v>
      </c>
      <c r="C72" s="397" t="s">
        <v>99</v>
      </c>
      <c r="D72" s="398"/>
      <c r="E72" s="86"/>
      <c r="F72" s="86"/>
      <c r="G72" s="86"/>
      <c r="H72" s="86"/>
      <c r="I72" s="86"/>
      <c r="J72" s="86"/>
      <c r="K72" s="86"/>
      <c r="L72" s="86"/>
    </row>
    <row r="73" spans="1:14" ht="15.75" thickBot="1" x14ac:dyDescent="0.3">
      <c r="A73" s="380"/>
      <c r="B73" s="402"/>
      <c r="C73" s="112" t="s">
        <v>113</v>
      </c>
      <c r="D73" s="113" t="s">
        <v>101</v>
      </c>
      <c r="E73" s="86"/>
      <c r="F73" s="86"/>
      <c r="G73" s="86"/>
      <c r="H73" s="86"/>
      <c r="I73" s="86"/>
      <c r="J73" s="86"/>
      <c r="K73" s="86"/>
      <c r="L73" s="86"/>
    </row>
    <row r="74" spans="1:14" x14ac:dyDescent="0.25">
      <c r="A74" s="114">
        <v>1</v>
      </c>
      <c r="B74" s="115" t="s">
        <v>114</v>
      </c>
      <c r="C74" s="116">
        <f t="shared" ref="C74:D88" si="8">+K13+K33+K53</f>
        <v>154</v>
      </c>
      <c r="D74" s="117">
        <f t="shared" si="8"/>
        <v>166</v>
      </c>
      <c r="E74" s="158"/>
      <c r="F74" s="86"/>
      <c r="G74" s="86"/>
      <c r="H74" s="86"/>
      <c r="I74" s="86"/>
      <c r="J74" s="86"/>
      <c r="K74" s="86"/>
      <c r="L74" s="86"/>
    </row>
    <row r="75" spans="1:14" x14ac:dyDescent="0.25">
      <c r="A75" s="118">
        <v>2</v>
      </c>
      <c r="B75" s="119" t="s">
        <v>115</v>
      </c>
      <c r="C75" s="116">
        <f t="shared" si="8"/>
        <v>150</v>
      </c>
      <c r="D75" s="117">
        <f t="shared" si="8"/>
        <v>151</v>
      </c>
      <c r="E75" s="158"/>
      <c r="F75" s="86"/>
      <c r="G75" s="86"/>
      <c r="H75" s="86"/>
      <c r="I75" s="86"/>
      <c r="J75" s="86"/>
      <c r="K75" s="86"/>
      <c r="L75" s="86"/>
    </row>
    <row r="76" spans="1:14" x14ac:dyDescent="0.25">
      <c r="A76" s="118">
        <v>3</v>
      </c>
      <c r="B76" s="119" t="s">
        <v>116</v>
      </c>
      <c r="C76" s="116">
        <f t="shared" si="8"/>
        <v>967</v>
      </c>
      <c r="D76" s="117">
        <f t="shared" si="8"/>
        <v>1002</v>
      </c>
      <c r="E76" s="158"/>
      <c r="F76" s="86"/>
      <c r="G76" s="86"/>
      <c r="H76" s="86"/>
      <c r="I76" s="86"/>
      <c r="J76" s="86"/>
      <c r="K76" s="86"/>
      <c r="L76" s="86"/>
    </row>
    <row r="77" spans="1:14" x14ac:dyDescent="0.25">
      <c r="A77" s="118">
        <v>4</v>
      </c>
      <c r="B77" s="119" t="s">
        <v>117</v>
      </c>
      <c r="C77" s="116">
        <f t="shared" si="8"/>
        <v>150</v>
      </c>
      <c r="D77" s="117">
        <f t="shared" si="8"/>
        <v>157</v>
      </c>
      <c r="E77" s="158"/>
      <c r="F77" s="86"/>
      <c r="G77" s="86"/>
      <c r="H77" s="86"/>
      <c r="I77" s="86"/>
      <c r="J77" s="86"/>
      <c r="K77" s="86"/>
      <c r="L77" s="86"/>
    </row>
    <row r="78" spans="1:14" x14ac:dyDescent="0.25">
      <c r="A78" s="118">
        <v>5</v>
      </c>
      <c r="B78" s="119" t="s">
        <v>118</v>
      </c>
      <c r="C78" s="116">
        <f t="shared" si="8"/>
        <v>4100</v>
      </c>
      <c r="D78" s="117">
        <f t="shared" si="8"/>
        <v>4531</v>
      </c>
      <c r="E78" s="158"/>
      <c r="F78" s="86"/>
      <c r="G78" s="86"/>
      <c r="H78" s="86"/>
      <c r="I78" s="86"/>
      <c r="J78" s="86"/>
      <c r="K78" s="86"/>
      <c r="L78" s="86"/>
    </row>
    <row r="79" spans="1:14" x14ac:dyDescent="0.25">
      <c r="A79" s="118">
        <v>6</v>
      </c>
      <c r="B79" s="119" t="s">
        <v>119</v>
      </c>
      <c r="C79" s="116">
        <f t="shared" si="8"/>
        <v>2186</v>
      </c>
      <c r="D79" s="117">
        <f t="shared" si="8"/>
        <v>2425</v>
      </c>
      <c r="E79" s="158"/>
      <c r="F79" s="86"/>
      <c r="G79" s="86"/>
      <c r="H79" s="86"/>
      <c r="I79" s="86"/>
      <c r="J79" s="86"/>
      <c r="K79" s="86"/>
      <c r="L79" s="86"/>
    </row>
    <row r="80" spans="1:14" x14ac:dyDescent="0.25">
      <c r="A80" s="118">
        <v>7</v>
      </c>
      <c r="B80" s="119" t="s">
        <v>120</v>
      </c>
      <c r="C80" s="116">
        <f t="shared" si="8"/>
        <v>1540</v>
      </c>
      <c r="D80" s="117">
        <f t="shared" si="8"/>
        <v>1596</v>
      </c>
      <c r="E80" s="158"/>
      <c r="F80" s="86"/>
      <c r="G80" s="86"/>
      <c r="H80" s="86"/>
      <c r="I80" s="86"/>
      <c r="J80" s="86"/>
      <c r="K80" s="86"/>
      <c r="L80" s="86"/>
    </row>
    <row r="81" spans="1:12" x14ac:dyDescent="0.25">
      <c r="A81" s="118">
        <v>8</v>
      </c>
      <c r="B81" s="119" t="s">
        <v>121</v>
      </c>
      <c r="C81" s="116">
        <f t="shared" si="8"/>
        <v>1771</v>
      </c>
      <c r="D81" s="117">
        <f t="shared" si="8"/>
        <v>1956</v>
      </c>
      <c r="E81" s="158"/>
      <c r="F81" s="86"/>
      <c r="G81" s="86"/>
      <c r="H81" s="86"/>
      <c r="I81" s="86"/>
      <c r="J81" s="86"/>
      <c r="K81" s="86"/>
      <c r="L81" s="86"/>
    </row>
    <row r="82" spans="1:12" x14ac:dyDescent="0.25">
      <c r="A82" s="118">
        <v>9</v>
      </c>
      <c r="B82" s="119" t="s">
        <v>122</v>
      </c>
      <c r="C82" s="116">
        <f t="shared" si="8"/>
        <v>11316</v>
      </c>
      <c r="D82" s="117">
        <f t="shared" si="8"/>
        <v>11941</v>
      </c>
      <c r="E82" s="158"/>
      <c r="F82" s="86"/>
      <c r="G82" s="86"/>
      <c r="H82" s="86"/>
      <c r="I82" s="86"/>
      <c r="J82" s="86"/>
      <c r="K82" s="86"/>
      <c r="L82" s="86"/>
    </row>
    <row r="83" spans="1:12" x14ac:dyDescent="0.25">
      <c r="A83" s="118">
        <v>10</v>
      </c>
      <c r="B83" s="119" t="s">
        <v>123</v>
      </c>
      <c r="C83" s="116">
        <f t="shared" si="8"/>
        <v>5175</v>
      </c>
      <c r="D83" s="117">
        <f t="shared" si="8"/>
        <v>5232</v>
      </c>
      <c r="E83" s="158"/>
      <c r="F83" s="86"/>
      <c r="G83" s="86"/>
      <c r="H83" s="86"/>
      <c r="I83" s="86"/>
      <c r="J83" s="86"/>
      <c r="K83" s="86"/>
      <c r="L83" s="86"/>
    </row>
    <row r="84" spans="1:12" x14ac:dyDescent="0.25">
      <c r="A84" s="118">
        <v>11</v>
      </c>
      <c r="B84" s="119" t="s">
        <v>124</v>
      </c>
      <c r="C84" s="116">
        <f t="shared" si="8"/>
        <v>480</v>
      </c>
      <c r="D84" s="117">
        <f t="shared" si="8"/>
        <v>557</v>
      </c>
      <c r="E84" s="158"/>
      <c r="F84" s="86"/>
      <c r="G84" s="86"/>
      <c r="H84" s="86"/>
      <c r="I84" s="86"/>
      <c r="J84" s="86"/>
      <c r="K84" s="86"/>
      <c r="L84" s="86"/>
    </row>
    <row r="85" spans="1:12" ht="24" x14ac:dyDescent="0.25">
      <c r="A85" s="118">
        <v>12</v>
      </c>
      <c r="B85" s="119" t="s">
        <v>125</v>
      </c>
      <c r="C85" s="116">
        <f t="shared" si="8"/>
        <v>250</v>
      </c>
      <c r="D85" s="117">
        <f t="shared" si="8"/>
        <v>232</v>
      </c>
      <c r="E85" s="158"/>
      <c r="F85" s="86"/>
      <c r="G85" s="86"/>
      <c r="H85" s="86"/>
      <c r="I85" s="86"/>
      <c r="J85" s="86"/>
      <c r="K85" s="86"/>
      <c r="L85" s="86"/>
    </row>
    <row r="86" spans="1:12" x14ac:dyDescent="0.25">
      <c r="A86" s="118">
        <v>13</v>
      </c>
      <c r="B86" s="120" t="s">
        <v>126</v>
      </c>
      <c r="C86" s="116">
        <f t="shared" si="8"/>
        <v>541</v>
      </c>
      <c r="D86" s="117">
        <f t="shared" si="8"/>
        <v>563</v>
      </c>
      <c r="E86" s="158"/>
      <c r="F86" s="86"/>
      <c r="G86" s="86"/>
      <c r="H86" s="86"/>
      <c r="I86" s="86"/>
      <c r="J86" s="86"/>
      <c r="K86" s="86"/>
      <c r="L86" s="86"/>
    </row>
    <row r="87" spans="1:12" x14ac:dyDescent="0.25">
      <c r="A87" s="118">
        <v>14</v>
      </c>
      <c r="B87" s="120" t="s">
        <v>127</v>
      </c>
      <c r="C87" s="116">
        <f t="shared" si="8"/>
        <v>22</v>
      </c>
      <c r="D87" s="117">
        <f t="shared" si="8"/>
        <v>22</v>
      </c>
      <c r="E87" s="158"/>
      <c r="F87" s="86"/>
      <c r="G87" s="86"/>
      <c r="H87" s="86"/>
      <c r="I87" s="86"/>
      <c r="J87" s="86"/>
      <c r="K87" s="86"/>
      <c r="L87" s="86"/>
    </row>
    <row r="88" spans="1:12" ht="15.75" thickBot="1" x14ac:dyDescent="0.3">
      <c r="A88" s="118">
        <v>15</v>
      </c>
      <c r="B88" s="120" t="s">
        <v>128</v>
      </c>
      <c r="C88" s="116">
        <f t="shared" si="8"/>
        <v>375</v>
      </c>
      <c r="D88" s="117">
        <f t="shared" si="8"/>
        <v>506</v>
      </c>
      <c r="E88" s="158"/>
      <c r="F88" s="86"/>
      <c r="G88" s="86"/>
      <c r="H88" s="86"/>
      <c r="I88" s="86"/>
      <c r="J88" s="86"/>
      <c r="K88" s="86"/>
      <c r="L88" s="86"/>
    </row>
    <row r="89" spans="1:12" ht="15.75" thickBot="1" x14ac:dyDescent="0.3">
      <c r="A89" s="399" t="s">
        <v>129</v>
      </c>
      <c r="B89" s="400"/>
      <c r="C89" s="126">
        <f>SUM(C74:C88)</f>
        <v>29177</v>
      </c>
      <c r="D89" s="127">
        <f>SUM(D74:D88)</f>
        <v>31037</v>
      </c>
      <c r="E89" s="86"/>
      <c r="F89" s="86"/>
      <c r="G89" s="86"/>
      <c r="H89" s="86"/>
      <c r="I89" s="86"/>
      <c r="J89" s="86"/>
      <c r="K89" s="86"/>
      <c r="L89" s="86"/>
    </row>
    <row r="90" spans="1:12" x14ac:dyDescent="0.25">
      <c r="A90" s="124"/>
      <c r="B90" s="124"/>
      <c r="C90" s="90"/>
      <c r="D90" s="86"/>
      <c r="E90" s="86"/>
      <c r="F90" s="86"/>
      <c r="G90" s="86"/>
      <c r="H90" s="86"/>
      <c r="I90" s="86"/>
      <c r="J90" s="86"/>
      <c r="K90" s="86"/>
      <c r="L90" s="86"/>
    </row>
    <row r="91" spans="1:12" x14ac:dyDescent="0.25">
      <c r="A91" s="124"/>
      <c r="B91" s="124"/>
      <c r="C91" s="90"/>
      <c r="D91" s="86"/>
      <c r="E91" s="86"/>
      <c r="F91" s="86"/>
      <c r="G91" s="86"/>
      <c r="H91" s="86"/>
      <c r="I91" s="86"/>
      <c r="J91" s="86"/>
      <c r="K91" s="86"/>
      <c r="L91" s="86"/>
    </row>
    <row r="92" spans="1:12" x14ac:dyDescent="0.25">
      <c r="A92" s="124"/>
      <c r="B92" s="124"/>
      <c r="C92" s="90"/>
      <c r="D92" s="86"/>
      <c r="E92" s="86"/>
      <c r="F92" s="86"/>
      <c r="G92" s="86"/>
      <c r="H92" s="86"/>
      <c r="I92" s="86"/>
      <c r="J92" s="86"/>
      <c r="K92" s="86"/>
      <c r="L92" s="86"/>
    </row>
    <row r="93" spans="1:12" x14ac:dyDescent="0.25">
      <c r="A93" s="124"/>
      <c r="B93" s="124"/>
      <c r="C93" s="90"/>
      <c r="D93" s="86"/>
      <c r="E93" s="86"/>
      <c r="F93" s="86"/>
      <c r="G93" s="86"/>
      <c r="H93" s="86"/>
      <c r="I93" s="86"/>
      <c r="J93" s="86"/>
      <c r="K93" s="86"/>
      <c r="L93" s="86"/>
    </row>
    <row r="94" spans="1:12" x14ac:dyDescent="0.25">
      <c r="A94" s="124"/>
      <c r="B94" s="124"/>
      <c r="C94" s="90"/>
      <c r="D94" s="86"/>
      <c r="E94" s="86"/>
      <c r="F94" s="86"/>
      <c r="G94" s="86"/>
      <c r="H94" s="86"/>
      <c r="I94" s="86"/>
      <c r="J94" s="86"/>
      <c r="K94" s="86"/>
      <c r="L94" s="86"/>
    </row>
    <row r="95" spans="1:12" x14ac:dyDescent="0.25">
      <c r="A95" s="124"/>
      <c r="B95" s="124"/>
      <c r="C95" s="90"/>
      <c r="D95" s="86"/>
      <c r="E95" s="86"/>
      <c r="F95" s="86"/>
      <c r="G95" s="86"/>
      <c r="H95" s="86"/>
      <c r="I95" s="86"/>
      <c r="J95" s="86"/>
      <c r="K95" s="86"/>
      <c r="L95" s="86"/>
    </row>
    <row r="96" spans="1:12" x14ac:dyDescent="0.25">
      <c r="A96" s="124"/>
      <c r="B96" s="124"/>
      <c r="C96" s="90"/>
      <c r="D96" s="86"/>
      <c r="E96" s="86"/>
      <c r="F96" s="86"/>
      <c r="G96" s="86"/>
      <c r="H96" s="86"/>
      <c r="I96" s="86"/>
      <c r="J96" s="86"/>
      <c r="K96" s="86"/>
      <c r="L96" s="86"/>
    </row>
    <row r="97" spans="1:12" x14ac:dyDescent="0.25">
      <c r="A97" s="124"/>
      <c r="B97" s="124"/>
      <c r="C97" s="90"/>
      <c r="D97" s="86"/>
      <c r="E97" s="86"/>
      <c r="F97" s="86"/>
      <c r="G97" s="86"/>
      <c r="H97" s="86"/>
      <c r="I97" s="86"/>
      <c r="J97" s="86"/>
      <c r="K97" s="86"/>
      <c r="L97" s="86"/>
    </row>
    <row r="98" spans="1:12" x14ac:dyDescent="0.25">
      <c r="A98" s="124"/>
      <c r="B98" s="124"/>
      <c r="C98" s="90"/>
      <c r="D98" s="86"/>
      <c r="E98" s="86"/>
      <c r="F98" s="86"/>
      <c r="G98" s="86"/>
      <c r="H98" s="86"/>
      <c r="I98" s="86"/>
      <c r="J98" s="86"/>
      <c r="K98" s="86"/>
      <c r="L98" s="86"/>
    </row>
    <row r="99" spans="1:12" x14ac:dyDescent="0.25">
      <c r="A99" s="124"/>
      <c r="B99" s="124"/>
      <c r="C99" s="90"/>
      <c r="D99" s="86"/>
      <c r="E99" s="86"/>
      <c r="F99" s="86"/>
      <c r="G99" s="86"/>
      <c r="H99" s="86"/>
      <c r="I99" s="86"/>
      <c r="J99" s="86"/>
      <c r="K99" s="86"/>
      <c r="L99" s="86"/>
    </row>
    <row r="100" spans="1:12" x14ac:dyDescent="0.25">
      <c r="A100" s="124"/>
      <c r="B100" s="124"/>
      <c r="C100" s="90"/>
      <c r="D100" s="86"/>
      <c r="E100" s="86"/>
      <c r="F100" s="86"/>
      <c r="G100" s="86"/>
      <c r="H100" s="86"/>
      <c r="I100" s="86"/>
      <c r="J100" s="86"/>
      <c r="K100" s="86"/>
      <c r="L100" s="86"/>
    </row>
    <row r="101" spans="1:12" x14ac:dyDescent="0.25">
      <c r="A101" s="124"/>
      <c r="B101" s="124"/>
      <c r="C101" s="90"/>
      <c r="D101" s="86"/>
      <c r="E101" s="86"/>
      <c r="F101" s="86"/>
      <c r="G101" s="86"/>
      <c r="H101" s="86"/>
      <c r="I101" s="86"/>
      <c r="J101" s="86"/>
      <c r="K101" s="86"/>
      <c r="L101" s="86"/>
    </row>
    <row r="102" spans="1:12" x14ac:dyDescent="0.25">
      <c r="A102" s="124"/>
      <c r="B102" s="124"/>
      <c r="C102" s="90"/>
      <c r="D102" s="86"/>
      <c r="E102" s="86"/>
      <c r="F102" s="86"/>
      <c r="G102" s="86"/>
      <c r="H102" s="86"/>
      <c r="I102" s="86"/>
      <c r="J102" s="86"/>
      <c r="K102" s="86"/>
      <c r="L102" s="86"/>
    </row>
    <row r="103" spans="1:12" x14ac:dyDescent="0.25">
      <c r="A103" s="124"/>
      <c r="B103" s="124"/>
      <c r="C103" s="90"/>
      <c r="D103" s="86"/>
      <c r="E103" s="86"/>
      <c r="F103" s="86"/>
      <c r="G103" s="86"/>
      <c r="H103" s="86"/>
      <c r="I103" s="86"/>
      <c r="J103" s="86"/>
      <c r="K103" s="86"/>
      <c r="L103" s="86"/>
    </row>
    <row r="104" spans="1:12" x14ac:dyDescent="0.25">
      <c r="A104" s="124"/>
      <c r="B104" s="124"/>
      <c r="C104" s="90"/>
      <c r="D104" s="86"/>
      <c r="E104" s="86"/>
      <c r="F104" s="86"/>
      <c r="G104" s="86"/>
      <c r="H104" s="86"/>
      <c r="I104" s="86"/>
      <c r="J104" s="86"/>
      <c r="K104" s="86"/>
      <c r="L104" s="86"/>
    </row>
    <row r="105" spans="1:12" x14ac:dyDescent="0.25">
      <c r="A105" s="124"/>
      <c r="B105" s="124"/>
      <c r="C105" s="90"/>
      <c r="D105" s="86"/>
      <c r="E105" s="86"/>
      <c r="F105" s="86"/>
      <c r="G105" s="86"/>
      <c r="H105" s="86"/>
      <c r="I105" s="86"/>
      <c r="J105" s="86"/>
      <c r="K105" s="86"/>
      <c r="L105" s="86"/>
    </row>
    <row r="106" spans="1:12" x14ac:dyDescent="0.25">
      <c r="A106" s="124"/>
      <c r="B106" s="124"/>
      <c r="C106" s="90"/>
      <c r="D106" s="86"/>
      <c r="E106" s="86"/>
      <c r="F106" s="86"/>
      <c r="G106" s="86"/>
      <c r="H106" s="86"/>
      <c r="I106" s="86"/>
      <c r="J106" s="86"/>
      <c r="K106" s="86"/>
      <c r="L106" s="86"/>
    </row>
    <row r="107" spans="1:12" x14ac:dyDescent="0.25">
      <c r="A107" s="124"/>
      <c r="B107" s="124"/>
      <c r="C107" s="90"/>
      <c r="D107" s="86"/>
      <c r="E107" s="86"/>
      <c r="F107" s="86"/>
      <c r="G107" s="86"/>
      <c r="H107" s="86"/>
      <c r="I107" s="86"/>
      <c r="J107" s="86"/>
      <c r="K107" s="86"/>
      <c r="L107" s="86"/>
    </row>
    <row r="108" spans="1:12" x14ac:dyDescent="0.25">
      <c r="A108" s="124"/>
      <c r="B108" s="124"/>
      <c r="C108" s="90"/>
      <c r="D108" s="86"/>
      <c r="E108" s="86"/>
      <c r="F108" s="86"/>
      <c r="G108" s="86"/>
      <c r="H108" s="86"/>
      <c r="I108" s="86"/>
      <c r="J108" s="86"/>
      <c r="K108" s="86"/>
      <c r="L108" s="86"/>
    </row>
    <row r="109" spans="1:12" x14ac:dyDescent="0.25">
      <c r="A109" s="124"/>
      <c r="B109" s="124"/>
      <c r="C109" s="90"/>
      <c r="D109" s="86"/>
      <c r="E109" s="86"/>
      <c r="F109" s="86"/>
      <c r="G109" s="86"/>
      <c r="H109" s="86"/>
      <c r="I109" s="86"/>
      <c r="J109" s="86"/>
      <c r="K109" s="86"/>
      <c r="L109" s="86"/>
    </row>
    <row r="110" spans="1:12" x14ac:dyDescent="0.25">
      <c r="A110" s="124"/>
      <c r="B110" s="124"/>
      <c r="C110" s="90"/>
      <c r="D110" s="86"/>
      <c r="E110" s="86"/>
      <c r="F110" s="86"/>
      <c r="G110" s="86"/>
      <c r="H110" s="86"/>
      <c r="I110" s="86"/>
      <c r="J110" s="86"/>
      <c r="K110" s="86"/>
      <c r="L110" s="86"/>
    </row>
    <row r="111" spans="1:12" x14ac:dyDescent="0.25">
      <c r="A111" s="124"/>
      <c r="B111" s="124"/>
      <c r="C111" s="90"/>
      <c r="D111" s="86"/>
      <c r="E111" s="86"/>
      <c r="F111" s="86"/>
      <c r="G111" s="86"/>
      <c r="H111" s="86"/>
      <c r="I111" s="86"/>
      <c r="J111" s="86"/>
      <c r="K111" s="86"/>
      <c r="L111" s="86"/>
    </row>
    <row r="113" spans="2:11" x14ac:dyDescent="0.25">
      <c r="B113" s="58" t="s">
        <v>61</v>
      </c>
      <c r="C113" s="239" t="s">
        <v>89</v>
      </c>
      <c r="D113" s="239"/>
      <c r="E113" s="239"/>
      <c r="F113" s="39" t="s">
        <v>132</v>
      </c>
      <c r="H113" t="s">
        <v>136</v>
      </c>
    </row>
    <row r="114" spans="2:11" ht="15" customHeight="1" x14ac:dyDescent="0.25">
      <c r="C114" s="354" t="s">
        <v>133</v>
      </c>
      <c r="D114" s="354"/>
      <c r="E114" s="354"/>
      <c r="F114" s="39"/>
      <c r="G114" s="39"/>
      <c r="H114" s="39" t="s">
        <v>137</v>
      </c>
      <c r="I114" s="39"/>
      <c r="J114" s="39"/>
      <c r="K114" s="39"/>
    </row>
    <row r="115" spans="2:11" ht="15" customHeight="1" x14ac:dyDescent="0.25">
      <c r="C115" s="354" t="s">
        <v>134</v>
      </c>
      <c r="D115" s="354"/>
      <c r="E115" s="354"/>
      <c r="F115" s="39"/>
      <c r="G115" s="39"/>
      <c r="H115" s="39" t="s">
        <v>161</v>
      </c>
      <c r="I115" s="39"/>
      <c r="J115" s="39"/>
      <c r="K115" s="39"/>
    </row>
    <row r="116" spans="2:11" x14ac:dyDescent="0.25">
      <c r="B116" s="58" t="s">
        <v>66</v>
      </c>
      <c r="C116" s="39" t="s">
        <v>201</v>
      </c>
      <c r="G116" s="39"/>
    </row>
  </sheetData>
  <mergeCells count="40">
    <mergeCell ref="C114:E114"/>
    <mergeCell ref="C115:E115"/>
    <mergeCell ref="M51:N51"/>
    <mergeCell ref="A68:B68"/>
    <mergeCell ref="A72:A73"/>
    <mergeCell ref="B72:B73"/>
    <mergeCell ref="C72:D72"/>
    <mergeCell ref="A89:B89"/>
    <mergeCell ref="M31:N31"/>
    <mergeCell ref="A48:B48"/>
    <mergeCell ref="B50:L50"/>
    <mergeCell ref="A51:A52"/>
    <mergeCell ref="B51:B52"/>
    <mergeCell ref="C51:D51"/>
    <mergeCell ref="E51:F51"/>
    <mergeCell ref="G51:H51"/>
    <mergeCell ref="I51:J51"/>
    <mergeCell ref="K51:L51"/>
    <mergeCell ref="K11:L11"/>
    <mergeCell ref="A28:B28"/>
    <mergeCell ref="B30:L30"/>
    <mergeCell ref="A31:A32"/>
    <mergeCell ref="B31:B32"/>
    <mergeCell ref="C31:D31"/>
    <mergeCell ref="E31:F31"/>
    <mergeCell ref="G31:H31"/>
    <mergeCell ref="I31:J31"/>
    <mergeCell ref="K31:L31"/>
    <mergeCell ref="A11:A12"/>
    <mergeCell ref="B11:B12"/>
    <mergeCell ref="C11:D11"/>
    <mergeCell ref="E11:F11"/>
    <mergeCell ref="G11:H11"/>
    <mergeCell ref="I11:J11"/>
    <mergeCell ref="B2:C2"/>
    <mergeCell ref="A4:L4"/>
    <mergeCell ref="A6:L6"/>
    <mergeCell ref="A7:L7"/>
    <mergeCell ref="A8:L8"/>
    <mergeCell ref="B10:L10"/>
  </mergeCells>
  <hyperlinks>
    <hyperlink ref="A8" r:id="rId1"/>
  </hyperlinks>
  <pageMargins left="0" right="0" top="0.15748031496062992" bottom="0.55118110236220474" header="0" footer="0"/>
  <pageSetup scale="77" orientation="landscape" r:id="rId2"/>
  <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workbookViewId="0">
      <pane xSplit="2" topLeftCell="C1" activePane="topRight" state="frozen"/>
      <selection activeCell="A4" sqref="A4"/>
      <selection pane="topRight" activeCell="A46" sqref="A46"/>
    </sheetView>
  </sheetViews>
  <sheetFormatPr baseColWidth="10" defaultRowHeight="13.5" x14ac:dyDescent="0.25"/>
  <cols>
    <col min="1" max="1" width="5.140625" style="170" customWidth="1"/>
    <col min="2" max="2" width="48.85546875" style="129" customWidth="1"/>
    <col min="3" max="3" width="18.28515625" style="130" customWidth="1"/>
    <col min="4" max="4" width="15.140625" style="129" bestFit="1" customWidth="1"/>
    <col min="5" max="5" width="15.5703125" style="129" customWidth="1"/>
    <col min="6" max="215" width="11.42578125" style="129"/>
    <col min="216" max="216" width="5.140625" style="129" customWidth="1"/>
    <col min="217" max="217" width="48.85546875" style="129" customWidth="1"/>
    <col min="218" max="218" width="18.28515625" style="129" customWidth="1"/>
    <col min="219" max="219" width="15.140625" style="129" bestFit="1" customWidth="1"/>
    <col min="220" max="220" width="15.5703125" style="129" customWidth="1"/>
    <col min="221" max="232" width="0" style="129" hidden="1" customWidth="1"/>
    <col min="233" max="234" width="15.5703125" style="129" customWidth="1"/>
    <col min="235" max="235" width="13.28515625" style="129" bestFit="1" customWidth="1"/>
    <col min="236" max="236" width="12.85546875" style="129" bestFit="1" customWidth="1"/>
    <col min="237" max="471" width="11.42578125" style="129"/>
    <col min="472" max="472" width="5.140625" style="129" customWidth="1"/>
    <col min="473" max="473" width="48.85546875" style="129" customWidth="1"/>
    <col min="474" max="474" width="18.28515625" style="129" customWidth="1"/>
    <col min="475" max="475" width="15.140625" style="129" bestFit="1" customWidth="1"/>
    <col min="476" max="476" width="15.5703125" style="129" customWidth="1"/>
    <col min="477" max="488" width="0" style="129" hidden="1" customWidth="1"/>
    <col min="489" max="490" width="15.5703125" style="129" customWidth="1"/>
    <col min="491" max="491" width="13.28515625" style="129" bestFit="1" customWidth="1"/>
    <col min="492" max="492" width="12.85546875" style="129" bestFit="1" customWidth="1"/>
    <col min="493" max="727" width="11.42578125" style="129"/>
    <col min="728" max="728" width="5.140625" style="129" customWidth="1"/>
    <col min="729" max="729" width="48.85546875" style="129" customWidth="1"/>
    <col min="730" max="730" width="18.28515625" style="129" customWidth="1"/>
    <col min="731" max="731" width="15.140625" style="129" bestFit="1" customWidth="1"/>
    <col min="732" max="732" width="15.5703125" style="129" customWidth="1"/>
    <col min="733" max="744" width="0" style="129" hidden="1" customWidth="1"/>
    <col min="745" max="746" width="15.5703125" style="129" customWidth="1"/>
    <col min="747" max="747" width="13.28515625" style="129" bestFit="1" customWidth="1"/>
    <col min="748" max="748" width="12.85546875" style="129" bestFit="1" customWidth="1"/>
    <col min="749" max="983" width="11.42578125" style="129"/>
    <col min="984" max="984" width="5.140625" style="129" customWidth="1"/>
    <col min="985" max="985" width="48.85546875" style="129" customWidth="1"/>
    <col min="986" max="986" width="18.28515625" style="129" customWidth="1"/>
    <col min="987" max="987" width="15.140625" style="129" bestFit="1" customWidth="1"/>
    <col min="988" max="988" width="15.5703125" style="129" customWidth="1"/>
    <col min="989" max="1000" width="0" style="129" hidden="1" customWidth="1"/>
    <col min="1001" max="1002" width="15.5703125" style="129" customWidth="1"/>
    <col min="1003" max="1003" width="13.28515625" style="129" bestFit="1" customWidth="1"/>
    <col min="1004" max="1004" width="12.85546875" style="129" bestFit="1" customWidth="1"/>
    <col min="1005" max="1239" width="11.42578125" style="129"/>
    <col min="1240" max="1240" width="5.140625" style="129" customWidth="1"/>
    <col min="1241" max="1241" width="48.85546875" style="129" customWidth="1"/>
    <col min="1242" max="1242" width="18.28515625" style="129" customWidth="1"/>
    <col min="1243" max="1243" width="15.140625" style="129" bestFit="1" customWidth="1"/>
    <col min="1244" max="1244" width="15.5703125" style="129" customWidth="1"/>
    <col min="1245" max="1256" width="0" style="129" hidden="1" customWidth="1"/>
    <col min="1257" max="1258" width="15.5703125" style="129" customWidth="1"/>
    <col min="1259" max="1259" width="13.28515625" style="129" bestFit="1" customWidth="1"/>
    <col min="1260" max="1260" width="12.85546875" style="129" bestFit="1" customWidth="1"/>
    <col min="1261" max="1495" width="11.42578125" style="129"/>
    <col min="1496" max="1496" width="5.140625" style="129" customWidth="1"/>
    <col min="1497" max="1497" width="48.85546875" style="129" customWidth="1"/>
    <col min="1498" max="1498" width="18.28515625" style="129" customWidth="1"/>
    <col min="1499" max="1499" width="15.140625" style="129" bestFit="1" customWidth="1"/>
    <col min="1500" max="1500" width="15.5703125" style="129" customWidth="1"/>
    <col min="1501" max="1512" width="0" style="129" hidden="1" customWidth="1"/>
    <col min="1513" max="1514" width="15.5703125" style="129" customWidth="1"/>
    <col min="1515" max="1515" width="13.28515625" style="129" bestFit="1" customWidth="1"/>
    <col min="1516" max="1516" width="12.85546875" style="129" bestFit="1" customWidth="1"/>
    <col min="1517" max="1751" width="11.42578125" style="129"/>
    <col min="1752" max="1752" width="5.140625" style="129" customWidth="1"/>
    <col min="1753" max="1753" width="48.85546875" style="129" customWidth="1"/>
    <col min="1754" max="1754" width="18.28515625" style="129" customWidth="1"/>
    <col min="1755" max="1755" width="15.140625" style="129" bestFit="1" customWidth="1"/>
    <col min="1756" max="1756" width="15.5703125" style="129" customWidth="1"/>
    <col min="1757" max="1768" width="0" style="129" hidden="1" customWidth="1"/>
    <col min="1769" max="1770" width="15.5703125" style="129" customWidth="1"/>
    <col min="1771" max="1771" width="13.28515625" style="129" bestFit="1" customWidth="1"/>
    <col min="1772" max="1772" width="12.85546875" style="129" bestFit="1" customWidth="1"/>
    <col min="1773" max="2007" width="11.42578125" style="129"/>
    <col min="2008" max="2008" width="5.140625" style="129" customWidth="1"/>
    <col min="2009" max="2009" width="48.85546875" style="129" customWidth="1"/>
    <col min="2010" max="2010" width="18.28515625" style="129" customWidth="1"/>
    <col min="2011" max="2011" width="15.140625" style="129" bestFit="1" customWidth="1"/>
    <col min="2012" max="2012" width="15.5703125" style="129" customWidth="1"/>
    <col min="2013" max="2024" width="0" style="129" hidden="1" customWidth="1"/>
    <col min="2025" max="2026" width="15.5703125" style="129" customWidth="1"/>
    <col min="2027" max="2027" width="13.28515625" style="129" bestFit="1" customWidth="1"/>
    <col min="2028" max="2028" width="12.85546875" style="129" bestFit="1" customWidth="1"/>
    <col min="2029" max="2263" width="11.42578125" style="129"/>
    <col min="2264" max="2264" width="5.140625" style="129" customWidth="1"/>
    <col min="2265" max="2265" width="48.85546875" style="129" customWidth="1"/>
    <col min="2266" max="2266" width="18.28515625" style="129" customWidth="1"/>
    <col min="2267" max="2267" width="15.140625" style="129" bestFit="1" customWidth="1"/>
    <col min="2268" max="2268" width="15.5703125" style="129" customWidth="1"/>
    <col min="2269" max="2280" width="0" style="129" hidden="1" customWidth="1"/>
    <col min="2281" max="2282" width="15.5703125" style="129" customWidth="1"/>
    <col min="2283" max="2283" width="13.28515625" style="129" bestFit="1" customWidth="1"/>
    <col min="2284" max="2284" width="12.85546875" style="129" bestFit="1" customWidth="1"/>
    <col min="2285" max="2519" width="11.42578125" style="129"/>
    <col min="2520" max="2520" width="5.140625" style="129" customWidth="1"/>
    <col min="2521" max="2521" width="48.85546875" style="129" customWidth="1"/>
    <col min="2522" max="2522" width="18.28515625" style="129" customWidth="1"/>
    <col min="2523" max="2523" width="15.140625" style="129" bestFit="1" customWidth="1"/>
    <col min="2524" max="2524" width="15.5703125" style="129" customWidth="1"/>
    <col min="2525" max="2536" width="0" style="129" hidden="1" customWidth="1"/>
    <col min="2537" max="2538" width="15.5703125" style="129" customWidth="1"/>
    <col min="2539" max="2539" width="13.28515625" style="129" bestFit="1" customWidth="1"/>
    <col min="2540" max="2540" width="12.85546875" style="129" bestFit="1" customWidth="1"/>
    <col min="2541" max="2775" width="11.42578125" style="129"/>
    <col min="2776" max="2776" width="5.140625" style="129" customWidth="1"/>
    <col min="2777" max="2777" width="48.85546875" style="129" customWidth="1"/>
    <col min="2778" max="2778" width="18.28515625" style="129" customWidth="1"/>
    <col min="2779" max="2779" width="15.140625" style="129" bestFit="1" customWidth="1"/>
    <col min="2780" max="2780" width="15.5703125" style="129" customWidth="1"/>
    <col min="2781" max="2792" width="0" style="129" hidden="1" customWidth="1"/>
    <col min="2793" max="2794" width="15.5703125" style="129" customWidth="1"/>
    <col min="2795" max="2795" width="13.28515625" style="129" bestFit="1" customWidth="1"/>
    <col min="2796" max="2796" width="12.85546875" style="129" bestFit="1" customWidth="1"/>
    <col min="2797" max="3031" width="11.42578125" style="129"/>
    <col min="3032" max="3032" width="5.140625" style="129" customWidth="1"/>
    <col min="3033" max="3033" width="48.85546875" style="129" customWidth="1"/>
    <col min="3034" max="3034" width="18.28515625" style="129" customWidth="1"/>
    <col min="3035" max="3035" width="15.140625" style="129" bestFit="1" customWidth="1"/>
    <col min="3036" max="3036" width="15.5703125" style="129" customWidth="1"/>
    <col min="3037" max="3048" width="0" style="129" hidden="1" customWidth="1"/>
    <col min="3049" max="3050" width="15.5703125" style="129" customWidth="1"/>
    <col min="3051" max="3051" width="13.28515625" style="129" bestFit="1" customWidth="1"/>
    <col min="3052" max="3052" width="12.85546875" style="129" bestFit="1" customWidth="1"/>
    <col min="3053" max="3287" width="11.42578125" style="129"/>
    <col min="3288" max="3288" width="5.140625" style="129" customWidth="1"/>
    <col min="3289" max="3289" width="48.85546875" style="129" customWidth="1"/>
    <col min="3290" max="3290" width="18.28515625" style="129" customWidth="1"/>
    <col min="3291" max="3291" width="15.140625" style="129" bestFit="1" customWidth="1"/>
    <col min="3292" max="3292" width="15.5703125" style="129" customWidth="1"/>
    <col min="3293" max="3304" width="0" style="129" hidden="1" customWidth="1"/>
    <col min="3305" max="3306" width="15.5703125" style="129" customWidth="1"/>
    <col min="3307" max="3307" width="13.28515625" style="129" bestFit="1" customWidth="1"/>
    <col min="3308" max="3308" width="12.85546875" style="129" bestFit="1" customWidth="1"/>
    <col min="3309" max="3543" width="11.42578125" style="129"/>
    <col min="3544" max="3544" width="5.140625" style="129" customWidth="1"/>
    <col min="3545" max="3545" width="48.85546875" style="129" customWidth="1"/>
    <col min="3546" max="3546" width="18.28515625" style="129" customWidth="1"/>
    <col min="3547" max="3547" width="15.140625" style="129" bestFit="1" customWidth="1"/>
    <col min="3548" max="3548" width="15.5703125" style="129" customWidth="1"/>
    <col min="3549" max="3560" width="0" style="129" hidden="1" customWidth="1"/>
    <col min="3561" max="3562" width="15.5703125" style="129" customWidth="1"/>
    <col min="3563" max="3563" width="13.28515625" style="129" bestFit="1" customWidth="1"/>
    <col min="3564" max="3564" width="12.85546875" style="129" bestFit="1" customWidth="1"/>
    <col min="3565" max="3799" width="11.42578125" style="129"/>
    <col min="3800" max="3800" width="5.140625" style="129" customWidth="1"/>
    <col min="3801" max="3801" width="48.85546875" style="129" customWidth="1"/>
    <col min="3802" max="3802" width="18.28515625" style="129" customWidth="1"/>
    <col min="3803" max="3803" width="15.140625" style="129" bestFit="1" customWidth="1"/>
    <col min="3804" max="3804" width="15.5703125" style="129" customWidth="1"/>
    <col min="3805" max="3816" width="0" style="129" hidden="1" customWidth="1"/>
    <col min="3817" max="3818" width="15.5703125" style="129" customWidth="1"/>
    <col min="3819" max="3819" width="13.28515625" style="129" bestFit="1" customWidth="1"/>
    <col min="3820" max="3820" width="12.85546875" style="129" bestFit="1" customWidth="1"/>
    <col min="3821" max="4055" width="11.42578125" style="129"/>
    <col min="4056" max="4056" width="5.140625" style="129" customWidth="1"/>
    <col min="4057" max="4057" width="48.85546875" style="129" customWidth="1"/>
    <col min="4058" max="4058" width="18.28515625" style="129" customWidth="1"/>
    <col min="4059" max="4059" width="15.140625" style="129" bestFit="1" customWidth="1"/>
    <col min="4060" max="4060" width="15.5703125" style="129" customWidth="1"/>
    <col min="4061" max="4072" width="0" style="129" hidden="1" customWidth="1"/>
    <col min="4073" max="4074" width="15.5703125" style="129" customWidth="1"/>
    <col min="4075" max="4075" width="13.28515625" style="129" bestFit="1" customWidth="1"/>
    <col min="4076" max="4076" width="12.85546875" style="129" bestFit="1" customWidth="1"/>
    <col min="4077" max="4311" width="11.42578125" style="129"/>
    <col min="4312" max="4312" width="5.140625" style="129" customWidth="1"/>
    <col min="4313" max="4313" width="48.85546875" style="129" customWidth="1"/>
    <col min="4314" max="4314" width="18.28515625" style="129" customWidth="1"/>
    <col min="4315" max="4315" width="15.140625" style="129" bestFit="1" customWidth="1"/>
    <col min="4316" max="4316" width="15.5703125" style="129" customWidth="1"/>
    <col min="4317" max="4328" width="0" style="129" hidden="1" customWidth="1"/>
    <col min="4329" max="4330" width="15.5703125" style="129" customWidth="1"/>
    <col min="4331" max="4331" width="13.28515625" style="129" bestFit="1" customWidth="1"/>
    <col min="4332" max="4332" width="12.85546875" style="129" bestFit="1" customWidth="1"/>
    <col min="4333" max="4567" width="11.42578125" style="129"/>
    <col min="4568" max="4568" width="5.140625" style="129" customWidth="1"/>
    <col min="4569" max="4569" width="48.85546875" style="129" customWidth="1"/>
    <col min="4570" max="4570" width="18.28515625" style="129" customWidth="1"/>
    <col min="4571" max="4571" width="15.140625" style="129" bestFit="1" customWidth="1"/>
    <col min="4572" max="4572" width="15.5703125" style="129" customWidth="1"/>
    <col min="4573" max="4584" width="0" style="129" hidden="1" customWidth="1"/>
    <col min="4585" max="4586" width="15.5703125" style="129" customWidth="1"/>
    <col min="4587" max="4587" width="13.28515625" style="129" bestFit="1" customWidth="1"/>
    <col min="4588" max="4588" width="12.85546875" style="129" bestFit="1" customWidth="1"/>
    <col min="4589" max="4823" width="11.42578125" style="129"/>
    <col min="4824" max="4824" width="5.140625" style="129" customWidth="1"/>
    <col min="4825" max="4825" width="48.85546875" style="129" customWidth="1"/>
    <col min="4826" max="4826" width="18.28515625" style="129" customWidth="1"/>
    <col min="4827" max="4827" width="15.140625" style="129" bestFit="1" customWidth="1"/>
    <col min="4828" max="4828" width="15.5703125" style="129" customWidth="1"/>
    <col min="4829" max="4840" width="0" style="129" hidden="1" customWidth="1"/>
    <col min="4841" max="4842" width="15.5703125" style="129" customWidth="1"/>
    <col min="4843" max="4843" width="13.28515625" style="129" bestFit="1" customWidth="1"/>
    <col min="4844" max="4844" width="12.85546875" style="129" bestFit="1" customWidth="1"/>
    <col min="4845" max="5079" width="11.42578125" style="129"/>
    <col min="5080" max="5080" width="5.140625" style="129" customWidth="1"/>
    <col min="5081" max="5081" width="48.85546875" style="129" customWidth="1"/>
    <col min="5082" max="5082" width="18.28515625" style="129" customWidth="1"/>
    <col min="5083" max="5083" width="15.140625" style="129" bestFit="1" customWidth="1"/>
    <col min="5084" max="5084" width="15.5703125" style="129" customWidth="1"/>
    <col min="5085" max="5096" width="0" style="129" hidden="1" customWidth="1"/>
    <col min="5097" max="5098" width="15.5703125" style="129" customWidth="1"/>
    <col min="5099" max="5099" width="13.28515625" style="129" bestFit="1" customWidth="1"/>
    <col min="5100" max="5100" width="12.85546875" style="129" bestFit="1" customWidth="1"/>
    <col min="5101" max="5335" width="11.42578125" style="129"/>
    <col min="5336" max="5336" width="5.140625" style="129" customWidth="1"/>
    <col min="5337" max="5337" width="48.85546875" style="129" customWidth="1"/>
    <col min="5338" max="5338" width="18.28515625" style="129" customWidth="1"/>
    <col min="5339" max="5339" width="15.140625" style="129" bestFit="1" customWidth="1"/>
    <col min="5340" max="5340" width="15.5703125" style="129" customWidth="1"/>
    <col min="5341" max="5352" width="0" style="129" hidden="1" customWidth="1"/>
    <col min="5353" max="5354" width="15.5703125" style="129" customWidth="1"/>
    <col min="5355" max="5355" width="13.28515625" style="129" bestFit="1" customWidth="1"/>
    <col min="5356" max="5356" width="12.85546875" style="129" bestFit="1" customWidth="1"/>
    <col min="5357" max="5591" width="11.42578125" style="129"/>
    <col min="5592" max="5592" width="5.140625" style="129" customWidth="1"/>
    <col min="5593" max="5593" width="48.85546875" style="129" customWidth="1"/>
    <col min="5594" max="5594" width="18.28515625" style="129" customWidth="1"/>
    <col min="5595" max="5595" width="15.140625" style="129" bestFit="1" customWidth="1"/>
    <col min="5596" max="5596" width="15.5703125" style="129" customWidth="1"/>
    <col min="5597" max="5608" width="0" style="129" hidden="1" customWidth="1"/>
    <col min="5609" max="5610" width="15.5703125" style="129" customWidth="1"/>
    <col min="5611" max="5611" width="13.28515625" style="129" bestFit="1" customWidth="1"/>
    <col min="5612" max="5612" width="12.85546875" style="129" bestFit="1" customWidth="1"/>
    <col min="5613" max="5847" width="11.42578125" style="129"/>
    <col min="5848" max="5848" width="5.140625" style="129" customWidth="1"/>
    <col min="5849" max="5849" width="48.85546875" style="129" customWidth="1"/>
    <col min="5850" max="5850" width="18.28515625" style="129" customWidth="1"/>
    <col min="5851" max="5851" width="15.140625" style="129" bestFit="1" customWidth="1"/>
    <col min="5852" max="5852" width="15.5703125" style="129" customWidth="1"/>
    <col min="5853" max="5864" width="0" style="129" hidden="1" customWidth="1"/>
    <col min="5865" max="5866" width="15.5703125" style="129" customWidth="1"/>
    <col min="5867" max="5867" width="13.28515625" style="129" bestFit="1" customWidth="1"/>
    <col min="5868" max="5868" width="12.85546875" style="129" bestFit="1" customWidth="1"/>
    <col min="5869" max="6103" width="11.42578125" style="129"/>
    <col min="6104" max="6104" width="5.140625" style="129" customWidth="1"/>
    <col min="6105" max="6105" width="48.85546875" style="129" customWidth="1"/>
    <col min="6106" max="6106" width="18.28515625" style="129" customWidth="1"/>
    <col min="6107" max="6107" width="15.140625" style="129" bestFit="1" customWidth="1"/>
    <col min="6108" max="6108" width="15.5703125" style="129" customWidth="1"/>
    <col min="6109" max="6120" width="0" style="129" hidden="1" customWidth="1"/>
    <col min="6121" max="6122" width="15.5703125" style="129" customWidth="1"/>
    <col min="6123" max="6123" width="13.28515625" style="129" bestFit="1" customWidth="1"/>
    <col min="6124" max="6124" width="12.85546875" style="129" bestFit="1" customWidth="1"/>
    <col min="6125" max="6359" width="11.42578125" style="129"/>
    <col min="6360" max="6360" width="5.140625" style="129" customWidth="1"/>
    <col min="6361" max="6361" width="48.85546875" style="129" customWidth="1"/>
    <col min="6362" max="6362" width="18.28515625" style="129" customWidth="1"/>
    <col min="6363" max="6363" width="15.140625" style="129" bestFit="1" customWidth="1"/>
    <col min="6364" max="6364" width="15.5703125" style="129" customWidth="1"/>
    <col min="6365" max="6376" width="0" style="129" hidden="1" customWidth="1"/>
    <col min="6377" max="6378" width="15.5703125" style="129" customWidth="1"/>
    <col min="6379" max="6379" width="13.28515625" style="129" bestFit="1" customWidth="1"/>
    <col min="6380" max="6380" width="12.85546875" style="129" bestFit="1" customWidth="1"/>
    <col min="6381" max="6615" width="11.42578125" style="129"/>
    <col min="6616" max="6616" width="5.140625" style="129" customWidth="1"/>
    <col min="6617" max="6617" width="48.85546875" style="129" customWidth="1"/>
    <col min="6618" max="6618" width="18.28515625" style="129" customWidth="1"/>
    <col min="6619" max="6619" width="15.140625" style="129" bestFit="1" customWidth="1"/>
    <col min="6620" max="6620" width="15.5703125" style="129" customWidth="1"/>
    <col min="6621" max="6632" width="0" style="129" hidden="1" customWidth="1"/>
    <col min="6633" max="6634" width="15.5703125" style="129" customWidth="1"/>
    <col min="6635" max="6635" width="13.28515625" style="129" bestFit="1" customWidth="1"/>
    <col min="6636" max="6636" width="12.85546875" style="129" bestFit="1" customWidth="1"/>
    <col min="6637" max="6871" width="11.42578125" style="129"/>
    <col min="6872" max="6872" width="5.140625" style="129" customWidth="1"/>
    <col min="6873" max="6873" width="48.85546875" style="129" customWidth="1"/>
    <col min="6874" max="6874" width="18.28515625" style="129" customWidth="1"/>
    <col min="6875" max="6875" width="15.140625" style="129" bestFit="1" customWidth="1"/>
    <col min="6876" max="6876" width="15.5703125" style="129" customWidth="1"/>
    <col min="6877" max="6888" width="0" style="129" hidden="1" customWidth="1"/>
    <col min="6889" max="6890" width="15.5703125" style="129" customWidth="1"/>
    <col min="6891" max="6891" width="13.28515625" style="129" bestFit="1" customWidth="1"/>
    <col min="6892" max="6892" width="12.85546875" style="129" bestFit="1" customWidth="1"/>
    <col min="6893" max="7127" width="11.42578125" style="129"/>
    <col min="7128" max="7128" width="5.140625" style="129" customWidth="1"/>
    <col min="7129" max="7129" width="48.85546875" style="129" customWidth="1"/>
    <col min="7130" max="7130" width="18.28515625" style="129" customWidth="1"/>
    <col min="7131" max="7131" width="15.140625" style="129" bestFit="1" customWidth="1"/>
    <col min="7132" max="7132" width="15.5703125" style="129" customWidth="1"/>
    <col min="7133" max="7144" width="0" style="129" hidden="1" customWidth="1"/>
    <col min="7145" max="7146" width="15.5703125" style="129" customWidth="1"/>
    <col min="7147" max="7147" width="13.28515625" style="129" bestFit="1" customWidth="1"/>
    <col min="7148" max="7148" width="12.85546875" style="129" bestFit="1" customWidth="1"/>
    <col min="7149" max="7383" width="11.42578125" style="129"/>
    <col min="7384" max="7384" width="5.140625" style="129" customWidth="1"/>
    <col min="7385" max="7385" width="48.85546875" style="129" customWidth="1"/>
    <col min="7386" max="7386" width="18.28515625" style="129" customWidth="1"/>
    <col min="7387" max="7387" width="15.140625" style="129" bestFit="1" customWidth="1"/>
    <col min="7388" max="7388" width="15.5703125" style="129" customWidth="1"/>
    <col min="7389" max="7400" width="0" style="129" hidden="1" customWidth="1"/>
    <col min="7401" max="7402" width="15.5703125" style="129" customWidth="1"/>
    <col min="7403" max="7403" width="13.28515625" style="129" bestFit="1" customWidth="1"/>
    <col min="7404" max="7404" width="12.85546875" style="129" bestFit="1" customWidth="1"/>
    <col min="7405" max="7639" width="11.42578125" style="129"/>
    <col min="7640" max="7640" width="5.140625" style="129" customWidth="1"/>
    <col min="7641" max="7641" width="48.85546875" style="129" customWidth="1"/>
    <col min="7642" max="7642" width="18.28515625" style="129" customWidth="1"/>
    <col min="7643" max="7643" width="15.140625" style="129" bestFit="1" customWidth="1"/>
    <col min="7644" max="7644" width="15.5703125" style="129" customWidth="1"/>
    <col min="7645" max="7656" width="0" style="129" hidden="1" customWidth="1"/>
    <col min="7657" max="7658" width="15.5703125" style="129" customWidth="1"/>
    <col min="7659" max="7659" width="13.28515625" style="129" bestFit="1" customWidth="1"/>
    <col min="7660" max="7660" width="12.85546875" style="129" bestFit="1" customWidth="1"/>
    <col min="7661" max="7895" width="11.42578125" style="129"/>
    <col min="7896" max="7896" width="5.140625" style="129" customWidth="1"/>
    <col min="7897" max="7897" width="48.85546875" style="129" customWidth="1"/>
    <col min="7898" max="7898" width="18.28515625" style="129" customWidth="1"/>
    <col min="7899" max="7899" width="15.140625" style="129" bestFit="1" customWidth="1"/>
    <col min="7900" max="7900" width="15.5703125" style="129" customWidth="1"/>
    <col min="7901" max="7912" width="0" style="129" hidden="1" customWidth="1"/>
    <col min="7913" max="7914" width="15.5703125" style="129" customWidth="1"/>
    <col min="7915" max="7915" width="13.28515625" style="129" bestFit="1" customWidth="1"/>
    <col min="7916" max="7916" width="12.85546875" style="129" bestFit="1" customWidth="1"/>
    <col min="7917" max="8151" width="11.42578125" style="129"/>
    <col min="8152" max="8152" width="5.140625" style="129" customWidth="1"/>
    <col min="8153" max="8153" width="48.85546875" style="129" customWidth="1"/>
    <col min="8154" max="8154" width="18.28515625" style="129" customWidth="1"/>
    <col min="8155" max="8155" width="15.140625" style="129" bestFit="1" customWidth="1"/>
    <col min="8156" max="8156" width="15.5703125" style="129" customWidth="1"/>
    <col min="8157" max="8168" width="0" style="129" hidden="1" customWidth="1"/>
    <col min="8169" max="8170" width="15.5703125" style="129" customWidth="1"/>
    <col min="8171" max="8171" width="13.28515625" style="129" bestFit="1" customWidth="1"/>
    <col min="8172" max="8172" width="12.85546875" style="129" bestFit="1" customWidth="1"/>
    <col min="8173" max="8407" width="11.42578125" style="129"/>
    <col min="8408" max="8408" width="5.140625" style="129" customWidth="1"/>
    <col min="8409" max="8409" width="48.85546875" style="129" customWidth="1"/>
    <col min="8410" max="8410" width="18.28515625" style="129" customWidth="1"/>
    <col min="8411" max="8411" width="15.140625" style="129" bestFit="1" customWidth="1"/>
    <col min="8412" max="8412" width="15.5703125" style="129" customWidth="1"/>
    <col min="8413" max="8424" width="0" style="129" hidden="1" customWidth="1"/>
    <col min="8425" max="8426" width="15.5703125" style="129" customWidth="1"/>
    <col min="8427" max="8427" width="13.28515625" style="129" bestFit="1" customWidth="1"/>
    <col min="8428" max="8428" width="12.85546875" style="129" bestFit="1" customWidth="1"/>
    <col min="8429" max="8663" width="11.42578125" style="129"/>
    <col min="8664" max="8664" width="5.140625" style="129" customWidth="1"/>
    <col min="8665" max="8665" width="48.85546875" style="129" customWidth="1"/>
    <col min="8666" max="8666" width="18.28515625" style="129" customWidth="1"/>
    <col min="8667" max="8667" width="15.140625" style="129" bestFit="1" customWidth="1"/>
    <col min="8668" max="8668" width="15.5703125" style="129" customWidth="1"/>
    <col min="8669" max="8680" width="0" style="129" hidden="1" customWidth="1"/>
    <col min="8681" max="8682" width="15.5703125" style="129" customWidth="1"/>
    <col min="8683" max="8683" width="13.28515625" style="129" bestFit="1" customWidth="1"/>
    <col min="8684" max="8684" width="12.85546875" style="129" bestFit="1" customWidth="1"/>
    <col min="8685" max="8919" width="11.42578125" style="129"/>
    <col min="8920" max="8920" width="5.140625" style="129" customWidth="1"/>
    <col min="8921" max="8921" width="48.85546875" style="129" customWidth="1"/>
    <col min="8922" max="8922" width="18.28515625" style="129" customWidth="1"/>
    <col min="8923" max="8923" width="15.140625" style="129" bestFit="1" customWidth="1"/>
    <col min="8924" max="8924" width="15.5703125" style="129" customWidth="1"/>
    <col min="8925" max="8936" width="0" style="129" hidden="1" customWidth="1"/>
    <col min="8937" max="8938" width="15.5703125" style="129" customWidth="1"/>
    <col min="8939" max="8939" width="13.28515625" style="129" bestFit="1" customWidth="1"/>
    <col min="8940" max="8940" width="12.85546875" style="129" bestFit="1" customWidth="1"/>
    <col min="8941" max="9175" width="11.42578125" style="129"/>
    <col min="9176" max="9176" width="5.140625" style="129" customWidth="1"/>
    <col min="9177" max="9177" width="48.85546875" style="129" customWidth="1"/>
    <col min="9178" max="9178" width="18.28515625" style="129" customWidth="1"/>
    <col min="9179" max="9179" width="15.140625" style="129" bestFit="1" customWidth="1"/>
    <col min="9180" max="9180" width="15.5703125" style="129" customWidth="1"/>
    <col min="9181" max="9192" width="0" style="129" hidden="1" customWidth="1"/>
    <col min="9193" max="9194" width="15.5703125" style="129" customWidth="1"/>
    <col min="9195" max="9195" width="13.28515625" style="129" bestFit="1" customWidth="1"/>
    <col min="9196" max="9196" width="12.85546875" style="129" bestFit="1" customWidth="1"/>
    <col min="9197" max="9431" width="11.42578125" style="129"/>
    <col min="9432" max="9432" width="5.140625" style="129" customWidth="1"/>
    <col min="9433" max="9433" width="48.85546875" style="129" customWidth="1"/>
    <col min="9434" max="9434" width="18.28515625" style="129" customWidth="1"/>
    <col min="9435" max="9435" width="15.140625" style="129" bestFit="1" customWidth="1"/>
    <col min="9436" max="9436" width="15.5703125" style="129" customWidth="1"/>
    <col min="9437" max="9448" width="0" style="129" hidden="1" customWidth="1"/>
    <col min="9449" max="9450" width="15.5703125" style="129" customWidth="1"/>
    <col min="9451" max="9451" width="13.28515625" style="129" bestFit="1" customWidth="1"/>
    <col min="9452" max="9452" width="12.85546875" style="129" bestFit="1" customWidth="1"/>
    <col min="9453" max="9687" width="11.42578125" style="129"/>
    <col min="9688" max="9688" width="5.140625" style="129" customWidth="1"/>
    <col min="9689" max="9689" width="48.85546875" style="129" customWidth="1"/>
    <col min="9690" max="9690" width="18.28515625" style="129" customWidth="1"/>
    <col min="9691" max="9691" width="15.140625" style="129" bestFit="1" customWidth="1"/>
    <col min="9692" max="9692" width="15.5703125" style="129" customWidth="1"/>
    <col min="9693" max="9704" width="0" style="129" hidden="1" customWidth="1"/>
    <col min="9705" max="9706" width="15.5703125" style="129" customWidth="1"/>
    <col min="9707" max="9707" width="13.28515625" style="129" bestFit="1" customWidth="1"/>
    <col min="9708" max="9708" width="12.85546875" style="129" bestFit="1" customWidth="1"/>
    <col min="9709" max="9943" width="11.42578125" style="129"/>
    <col min="9944" max="9944" width="5.140625" style="129" customWidth="1"/>
    <col min="9945" max="9945" width="48.85546875" style="129" customWidth="1"/>
    <col min="9946" max="9946" width="18.28515625" style="129" customWidth="1"/>
    <col min="9947" max="9947" width="15.140625" style="129" bestFit="1" customWidth="1"/>
    <col min="9948" max="9948" width="15.5703125" style="129" customWidth="1"/>
    <col min="9949" max="9960" width="0" style="129" hidden="1" customWidth="1"/>
    <col min="9961" max="9962" width="15.5703125" style="129" customWidth="1"/>
    <col min="9963" max="9963" width="13.28515625" style="129" bestFit="1" customWidth="1"/>
    <col min="9964" max="9964" width="12.85546875" style="129" bestFit="1" customWidth="1"/>
    <col min="9965" max="10199" width="11.42578125" style="129"/>
    <col min="10200" max="10200" width="5.140625" style="129" customWidth="1"/>
    <col min="10201" max="10201" width="48.85546875" style="129" customWidth="1"/>
    <col min="10202" max="10202" width="18.28515625" style="129" customWidth="1"/>
    <col min="10203" max="10203" width="15.140625" style="129" bestFit="1" customWidth="1"/>
    <col min="10204" max="10204" width="15.5703125" style="129" customWidth="1"/>
    <col min="10205" max="10216" width="0" style="129" hidden="1" customWidth="1"/>
    <col min="10217" max="10218" width="15.5703125" style="129" customWidth="1"/>
    <col min="10219" max="10219" width="13.28515625" style="129" bestFit="1" customWidth="1"/>
    <col min="10220" max="10220" width="12.85546875" style="129" bestFit="1" customWidth="1"/>
    <col min="10221" max="10455" width="11.42578125" style="129"/>
    <col min="10456" max="10456" width="5.140625" style="129" customWidth="1"/>
    <col min="10457" max="10457" width="48.85546875" style="129" customWidth="1"/>
    <col min="10458" max="10458" width="18.28515625" style="129" customWidth="1"/>
    <col min="10459" max="10459" width="15.140625" style="129" bestFit="1" customWidth="1"/>
    <col min="10460" max="10460" width="15.5703125" style="129" customWidth="1"/>
    <col min="10461" max="10472" width="0" style="129" hidden="1" customWidth="1"/>
    <col min="10473" max="10474" width="15.5703125" style="129" customWidth="1"/>
    <col min="10475" max="10475" width="13.28515625" style="129" bestFit="1" customWidth="1"/>
    <col min="10476" max="10476" width="12.85546875" style="129" bestFit="1" customWidth="1"/>
    <col min="10477" max="10711" width="11.42578125" style="129"/>
    <col min="10712" max="10712" width="5.140625" style="129" customWidth="1"/>
    <col min="10713" max="10713" width="48.85546875" style="129" customWidth="1"/>
    <col min="10714" max="10714" width="18.28515625" style="129" customWidth="1"/>
    <col min="10715" max="10715" width="15.140625" style="129" bestFit="1" customWidth="1"/>
    <col min="10716" max="10716" width="15.5703125" style="129" customWidth="1"/>
    <col min="10717" max="10728" width="0" style="129" hidden="1" customWidth="1"/>
    <col min="10729" max="10730" width="15.5703125" style="129" customWidth="1"/>
    <col min="10731" max="10731" width="13.28515625" style="129" bestFit="1" customWidth="1"/>
    <col min="10732" max="10732" width="12.85546875" style="129" bestFit="1" customWidth="1"/>
    <col min="10733" max="10967" width="11.42578125" style="129"/>
    <col min="10968" max="10968" width="5.140625" style="129" customWidth="1"/>
    <col min="10969" max="10969" width="48.85546875" style="129" customWidth="1"/>
    <col min="10970" max="10970" width="18.28515625" style="129" customWidth="1"/>
    <col min="10971" max="10971" width="15.140625" style="129" bestFit="1" customWidth="1"/>
    <col min="10972" max="10972" width="15.5703125" style="129" customWidth="1"/>
    <col min="10973" max="10984" width="0" style="129" hidden="1" customWidth="1"/>
    <col min="10985" max="10986" width="15.5703125" style="129" customWidth="1"/>
    <col min="10987" max="10987" width="13.28515625" style="129" bestFit="1" customWidth="1"/>
    <col min="10988" max="10988" width="12.85546875" style="129" bestFit="1" customWidth="1"/>
    <col min="10989" max="11223" width="11.42578125" style="129"/>
    <col min="11224" max="11224" width="5.140625" style="129" customWidth="1"/>
    <col min="11225" max="11225" width="48.85546875" style="129" customWidth="1"/>
    <col min="11226" max="11226" width="18.28515625" style="129" customWidth="1"/>
    <col min="11227" max="11227" width="15.140625" style="129" bestFit="1" customWidth="1"/>
    <col min="11228" max="11228" width="15.5703125" style="129" customWidth="1"/>
    <col min="11229" max="11240" width="0" style="129" hidden="1" customWidth="1"/>
    <col min="11241" max="11242" width="15.5703125" style="129" customWidth="1"/>
    <col min="11243" max="11243" width="13.28515625" style="129" bestFit="1" customWidth="1"/>
    <col min="11244" max="11244" width="12.85546875" style="129" bestFit="1" customWidth="1"/>
    <col min="11245" max="11479" width="11.42578125" style="129"/>
    <col min="11480" max="11480" width="5.140625" style="129" customWidth="1"/>
    <col min="11481" max="11481" width="48.85546875" style="129" customWidth="1"/>
    <col min="11482" max="11482" width="18.28515625" style="129" customWidth="1"/>
    <col min="11483" max="11483" width="15.140625" style="129" bestFit="1" customWidth="1"/>
    <col min="11484" max="11484" width="15.5703125" style="129" customWidth="1"/>
    <col min="11485" max="11496" width="0" style="129" hidden="1" customWidth="1"/>
    <col min="11497" max="11498" width="15.5703125" style="129" customWidth="1"/>
    <col min="11499" max="11499" width="13.28515625" style="129" bestFit="1" customWidth="1"/>
    <col min="11500" max="11500" width="12.85546875" style="129" bestFit="1" customWidth="1"/>
    <col min="11501" max="11735" width="11.42578125" style="129"/>
    <col min="11736" max="11736" width="5.140625" style="129" customWidth="1"/>
    <col min="11737" max="11737" width="48.85546875" style="129" customWidth="1"/>
    <col min="11738" max="11738" width="18.28515625" style="129" customWidth="1"/>
    <col min="11739" max="11739" width="15.140625" style="129" bestFit="1" customWidth="1"/>
    <col min="11740" max="11740" width="15.5703125" style="129" customWidth="1"/>
    <col min="11741" max="11752" width="0" style="129" hidden="1" customWidth="1"/>
    <col min="11753" max="11754" width="15.5703125" style="129" customWidth="1"/>
    <col min="11755" max="11755" width="13.28515625" style="129" bestFit="1" customWidth="1"/>
    <col min="11756" max="11756" width="12.85546875" style="129" bestFit="1" customWidth="1"/>
    <col min="11757" max="11991" width="11.42578125" style="129"/>
    <col min="11992" max="11992" width="5.140625" style="129" customWidth="1"/>
    <col min="11993" max="11993" width="48.85546875" style="129" customWidth="1"/>
    <col min="11994" max="11994" width="18.28515625" style="129" customWidth="1"/>
    <col min="11995" max="11995" width="15.140625" style="129" bestFit="1" customWidth="1"/>
    <col min="11996" max="11996" width="15.5703125" style="129" customWidth="1"/>
    <col min="11997" max="12008" width="0" style="129" hidden="1" customWidth="1"/>
    <col min="12009" max="12010" width="15.5703125" style="129" customWidth="1"/>
    <col min="12011" max="12011" width="13.28515625" style="129" bestFit="1" customWidth="1"/>
    <col min="12012" max="12012" width="12.85546875" style="129" bestFit="1" customWidth="1"/>
    <col min="12013" max="12247" width="11.42578125" style="129"/>
    <col min="12248" max="12248" width="5.140625" style="129" customWidth="1"/>
    <col min="12249" max="12249" width="48.85546875" style="129" customWidth="1"/>
    <col min="12250" max="12250" width="18.28515625" style="129" customWidth="1"/>
    <col min="12251" max="12251" width="15.140625" style="129" bestFit="1" customWidth="1"/>
    <col min="12252" max="12252" width="15.5703125" style="129" customWidth="1"/>
    <col min="12253" max="12264" width="0" style="129" hidden="1" customWidth="1"/>
    <col min="12265" max="12266" width="15.5703125" style="129" customWidth="1"/>
    <col min="12267" max="12267" width="13.28515625" style="129" bestFit="1" customWidth="1"/>
    <col min="12268" max="12268" width="12.85546875" style="129" bestFit="1" customWidth="1"/>
    <col min="12269" max="12503" width="11.42578125" style="129"/>
    <col min="12504" max="12504" width="5.140625" style="129" customWidth="1"/>
    <col min="12505" max="12505" width="48.85546875" style="129" customWidth="1"/>
    <col min="12506" max="12506" width="18.28515625" style="129" customWidth="1"/>
    <col min="12507" max="12507" width="15.140625" style="129" bestFit="1" customWidth="1"/>
    <col min="12508" max="12508" width="15.5703125" style="129" customWidth="1"/>
    <col min="12509" max="12520" width="0" style="129" hidden="1" customWidth="1"/>
    <col min="12521" max="12522" width="15.5703125" style="129" customWidth="1"/>
    <col min="12523" max="12523" width="13.28515625" style="129" bestFit="1" customWidth="1"/>
    <col min="12524" max="12524" width="12.85546875" style="129" bestFit="1" customWidth="1"/>
    <col min="12525" max="12759" width="11.42578125" style="129"/>
    <col min="12760" max="12760" width="5.140625" style="129" customWidth="1"/>
    <col min="12761" max="12761" width="48.85546875" style="129" customWidth="1"/>
    <col min="12762" max="12762" width="18.28515625" style="129" customWidth="1"/>
    <col min="12763" max="12763" width="15.140625" style="129" bestFit="1" customWidth="1"/>
    <col min="12764" max="12764" width="15.5703125" style="129" customWidth="1"/>
    <col min="12765" max="12776" width="0" style="129" hidden="1" customWidth="1"/>
    <col min="12777" max="12778" width="15.5703125" style="129" customWidth="1"/>
    <col min="12779" max="12779" width="13.28515625" style="129" bestFit="1" customWidth="1"/>
    <col min="12780" max="12780" width="12.85546875" style="129" bestFit="1" customWidth="1"/>
    <col min="12781" max="13015" width="11.42578125" style="129"/>
    <col min="13016" max="13016" width="5.140625" style="129" customWidth="1"/>
    <col min="13017" max="13017" width="48.85546875" style="129" customWidth="1"/>
    <col min="13018" max="13018" width="18.28515625" style="129" customWidth="1"/>
    <col min="13019" max="13019" width="15.140625" style="129" bestFit="1" customWidth="1"/>
    <col min="13020" max="13020" width="15.5703125" style="129" customWidth="1"/>
    <col min="13021" max="13032" width="0" style="129" hidden="1" customWidth="1"/>
    <col min="13033" max="13034" width="15.5703125" style="129" customWidth="1"/>
    <col min="13035" max="13035" width="13.28515625" style="129" bestFit="1" customWidth="1"/>
    <col min="13036" max="13036" width="12.85546875" style="129" bestFit="1" customWidth="1"/>
    <col min="13037" max="13271" width="11.42578125" style="129"/>
    <col min="13272" max="13272" width="5.140625" style="129" customWidth="1"/>
    <col min="13273" max="13273" width="48.85546875" style="129" customWidth="1"/>
    <col min="13274" max="13274" width="18.28515625" style="129" customWidth="1"/>
    <col min="13275" max="13275" width="15.140625" style="129" bestFit="1" customWidth="1"/>
    <col min="13276" max="13276" width="15.5703125" style="129" customWidth="1"/>
    <col min="13277" max="13288" width="0" style="129" hidden="1" customWidth="1"/>
    <col min="13289" max="13290" width="15.5703125" style="129" customWidth="1"/>
    <col min="13291" max="13291" width="13.28515625" style="129" bestFit="1" customWidth="1"/>
    <col min="13292" max="13292" width="12.85546875" style="129" bestFit="1" customWidth="1"/>
    <col min="13293" max="13527" width="11.42578125" style="129"/>
    <col min="13528" max="13528" width="5.140625" style="129" customWidth="1"/>
    <col min="13529" max="13529" width="48.85546875" style="129" customWidth="1"/>
    <col min="13530" max="13530" width="18.28515625" style="129" customWidth="1"/>
    <col min="13531" max="13531" width="15.140625" style="129" bestFit="1" customWidth="1"/>
    <col min="13532" max="13532" width="15.5703125" style="129" customWidth="1"/>
    <col min="13533" max="13544" width="0" style="129" hidden="1" customWidth="1"/>
    <col min="13545" max="13546" width="15.5703125" style="129" customWidth="1"/>
    <col min="13547" max="13547" width="13.28515625" style="129" bestFit="1" customWidth="1"/>
    <col min="13548" max="13548" width="12.85546875" style="129" bestFit="1" customWidth="1"/>
    <col min="13549" max="13783" width="11.42578125" style="129"/>
    <col min="13784" max="13784" width="5.140625" style="129" customWidth="1"/>
    <col min="13785" max="13785" width="48.85546875" style="129" customWidth="1"/>
    <col min="13786" max="13786" width="18.28515625" style="129" customWidth="1"/>
    <col min="13787" max="13787" width="15.140625" style="129" bestFit="1" customWidth="1"/>
    <col min="13788" max="13788" width="15.5703125" style="129" customWidth="1"/>
    <col min="13789" max="13800" width="0" style="129" hidden="1" customWidth="1"/>
    <col min="13801" max="13802" width="15.5703125" style="129" customWidth="1"/>
    <col min="13803" max="13803" width="13.28515625" style="129" bestFit="1" customWidth="1"/>
    <col min="13804" max="13804" width="12.85546875" style="129" bestFit="1" customWidth="1"/>
    <col min="13805" max="14039" width="11.42578125" style="129"/>
    <col min="14040" max="14040" width="5.140625" style="129" customWidth="1"/>
    <col min="14041" max="14041" width="48.85546875" style="129" customWidth="1"/>
    <col min="14042" max="14042" width="18.28515625" style="129" customWidth="1"/>
    <col min="14043" max="14043" width="15.140625" style="129" bestFit="1" customWidth="1"/>
    <col min="14044" max="14044" width="15.5703125" style="129" customWidth="1"/>
    <col min="14045" max="14056" width="0" style="129" hidden="1" customWidth="1"/>
    <col min="14057" max="14058" width="15.5703125" style="129" customWidth="1"/>
    <col min="14059" max="14059" width="13.28515625" style="129" bestFit="1" customWidth="1"/>
    <col min="14060" max="14060" width="12.85546875" style="129" bestFit="1" customWidth="1"/>
    <col min="14061" max="14295" width="11.42578125" style="129"/>
    <col min="14296" max="14296" width="5.140625" style="129" customWidth="1"/>
    <col min="14297" max="14297" width="48.85546875" style="129" customWidth="1"/>
    <col min="14298" max="14298" width="18.28515625" style="129" customWidth="1"/>
    <col min="14299" max="14299" width="15.140625" style="129" bestFit="1" customWidth="1"/>
    <col min="14300" max="14300" width="15.5703125" style="129" customWidth="1"/>
    <col min="14301" max="14312" width="0" style="129" hidden="1" customWidth="1"/>
    <col min="14313" max="14314" width="15.5703125" style="129" customWidth="1"/>
    <col min="14315" max="14315" width="13.28515625" style="129" bestFit="1" customWidth="1"/>
    <col min="14316" max="14316" width="12.85546875" style="129" bestFit="1" customWidth="1"/>
    <col min="14317" max="14551" width="11.42578125" style="129"/>
    <col min="14552" max="14552" width="5.140625" style="129" customWidth="1"/>
    <col min="14553" max="14553" width="48.85546875" style="129" customWidth="1"/>
    <col min="14554" max="14554" width="18.28515625" style="129" customWidth="1"/>
    <col min="14555" max="14555" width="15.140625" style="129" bestFit="1" customWidth="1"/>
    <col min="14556" max="14556" width="15.5703125" style="129" customWidth="1"/>
    <col min="14557" max="14568" width="0" style="129" hidden="1" customWidth="1"/>
    <col min="14569" max="14570" width="15.5703125" style="129" customWidth="1"/>
    <col min="14571" max="14571" width="13.28515625" style="129" bestFit="1" customWidth="1"/>
    <col min="14572" max="14572" width="12.85546875" style="129" bestFit="1" customWidth="1"/>
    <col min="14573" max="14807" width="11.42578125" style="129"/>
    <col min="14808" max="14808" width="5.140625" style="129" customWidth="1"/>
    <col min="14809" max="14809" width="48.85546875" style="129" customWidth="1"/>
    <col min="14810" max="14810" width="18.28515625" style="129" customWidth="1"/>
    <col min="14811" max="14811" width="15.140625" style="129" bestFit="1" customWidth="1"/>
    <col min="14812" max="14812" width="15.5703125" style="129" customWidth="1"/>
    <col min="14813" max="14824" width="0" style="129" hidden="1" customWidth="1"/>
    <col min="14825" max="14826" width="15.5703125" style="129" customWidth="1"/>
    <col min="14827" max="14827" width="13.28515625" style="129" bestFit="1" customWidth="1"/>
    <col min="14828" max="14828" width="12.85546875" style="129" bestFit="1" customWidth="1"/>
    <col min="14829" max="15063" width="11.42578125" style="129"/>
    <col min="15064" max="15064" width="5.140625" style="129" customWidth="1"/>
    <col min="15065" max="15065" width="48.85546875" style="129" customWidth="1"/>
    <col min="15066" max="15066" width="18.28515625" style="129" customWidth="1"/>
    <col min="15067" max="15067" width="15.140625" style="129" bestFit="1" customWidth="1"/>
    <col min="15068" max="15068" width="15.5703125" style="129" customWidth="1"/>
    <col min="15069" max="15080" width="0" style="129" hidden="1" customWidth="1"/>
    <col min="15081" max="15082" width="15.5703125" style="129" customWidth="1"/>
    <col min="15083" max="15083" width="13.28515625" style="129" bestFit="1" customWidth="1"/>
    <col min="15084" max="15084" width="12.85546875" style="129" bestFit="1" customWidth="1"/>
    <col min="15085" max="15319" width="11.42578125" style="129"/>
    <col min="15320" max="15320" width="5.140625" style="129" customWidth="1"/>
    <col min="15321" max="15321" width="48.85546875" style="129" customWidth="1"/>
    <col min="15322" max="15322" width="18.28515625" style="129" customWidth="1"/>
    <col min="15323" max="15323" width="15.140625" style="129" bestFit="1" customWidth="1"/>
    <col min="15324" max="15324" width="15.5703125" style="129" customWidth="1"/>
    <col min="15325" max="15336" width="0" style="129" hidden="1" customWidth="1"/>
    <col min="15337" max="15338" width="15.5703125" style="129" customWidth="1"/>
    <col min="15339" max="15339" width="13.28515625" style="129" bestFit="1" customWidth="1"/>
    <col min="15340" max="15340" width="12.85546875" style="129" bestFit="1" customWidth="1"/>
    <col min="15341" max="15575" width="11.42578125" style="129"/>
    <col min="15576" max="15576" width="5.140625" style="129" customWidth="1"/>
    <col min="15577" max="15577" width="48.85546875" style="129" customWidth="1"/>
    <col min="15578" max="15578" width="18.28515625" style="129" customWidth="1"/>
    <col min="15579" max="15579" width="15.140625" style="129" bestFit="1" customWidth="1"/>
    <col min="15580" max="15580" width="15.5703125" style="129" customWidth="1"/>
    <col min="15581" max="15592" width="0" style="129" hidden="1" customWidth="1"/>
    <col min="15593" max="15594" width="15.5703125" style="129" customWidth="1"/>
    <col min="15595" max="15595" width="13.28515625" style="129" bestFit="1" customWidth="1"/>
    <col min="15596" max="15596" width="12.85546875" style="129" bestFit="1" customWidth="1"/>
    <col min="15597" max="15831" width="11.42578125" style="129"/>
    <col min="15832" max="15832" width="5.140625" style="129" customWidth="1"/>
    <col min="15833" max="15833" width="48.85546875" style="129" customWidth="1"/>
    <col min="15834" max="15834" width="18.28515625" style="129" customWidth="1"/>
    <col min="15835" max="15835" width="15.140625" style="129" bestFit="1" customWidth="1"/>
    <col min="15836" max="15836" width="15.5703125" style="129" customWidth="1"/>
    <col min="15837" max="15848" width="0" style="129" hidden="1" customWidth="1"/>
    <col min="15849" max="15850" width="15.5703125" style="129" customWidth="1"/>
    <col min="15851" max="15851" width="13.28515625" style="129" bestFit="1" customWidth="1"/>
    <col min="15852" max="15852" width="12.85546875" style="129" bestFit="1" customWidth="1"/>
    <col min="15853" max="16087" width="11.42578125" style="129"/>
    <col min="16088" max="16088" width="5.140625" style="129" customWidth="1"/>
    <col min="16089" max="16089" width="48.85546875" style="129" customWidth="1"/>
    <col min="16090" max="16090" width="18.28515625" style="129" customWidth="1"/>
    <col min="16091" max="16091" width="15.140625" style="129" bestFit="1" customWidth="1"/>
    <col min="16092" max="16092" width="15.5703125" style="129" customWidth="1"/>
    <col min="16093" max="16104" width="0" style="129" hidden="1" customWidth="1"/>
    <col min="16105" max="16106" width="15.5703125" style="129" customWidth="1"/>
    <col min="16107" max="16107" width="13.28515625" style="129" bestFit="1" customWidth="1"/>
    <col min="16108" max="16108" width="12.85546875" style="129" bestFit="1" customWidth="1"/>
    <col min="16109" max="16384" width="11.42578125" style="129"/>
  </cols>
  <sheetData>
    <row r="1" spans="1:5" ht="15" x14ac:dyDescent="0.3">
      <c r="A1" s="408" t="s">
        <v>2</v>
      </c>
      <c r="B1" s="408"/>
      <c r="C1" s="408"/>
      <c r="D1" s="408"/>
      <c r="E1" s="408"/>
    </row>
    <row r="2" spans="1:5" ht="15" x14ac:dyDescent="0.3">
      <c r="A2" s="408" t="s">
        <v>138</v>
      </c>
      <c r="B2" s="408"/>
      <c r="C2" s="408"/>
      <c r="D2" s="408"/>
      <c r="E2" s="408"/>
    </row>
    <row r="3" spans="1:5" ht="15" x14ac:dyDescent="0.3">
      <c r="A3" s="409" t="s">
        <v>184</v>
      </c>
      <c r="B3" s="409"/>
      <c r="C3" s="409"/>
      <c r="D3" s="409"/>
      <c r="E3" s="409"/>
    </row>
    <row r="4" spans="1:5" ht="60" x14ac:dyDescent="0.2">
      <c r="A4" s="410"/>
      <c r="B4" s="410"/>
      <c r="C4" s="171" t="s">
        <v>185</v>
      </c>
      <c r="D4" s="131" t="s">
        <v>150</v>
      </c>
      <c r="E4" s="131" t="s">
        <v>186</v>
      </c>
    </row>
    <row r="5" spans="1:5" ht="15.75" x14ac:dyDescent="0.25">
      <c r="A5" s="207"/>
      <c r="B5" s="207" t="s">
        <v>139</v>
      </c>
      <c r="C5" s="208">
        <v>62000000</v>
      </c>
      <c r="D5" s="208">
        <v>8000000</v>
      </c>
      <c r="E5" s="208">
        <f>+C5+D5</f>
        <v>70000000</v>
      </c>
    </row>
    <row r="6" spans="1:5" ht="16.5" x14ac:dyDescent="0.3">
      <c r="A6" s="207"/>
      <c r="B6" s="209" t="s">
        <v>140</v>
      </c>
      <c r="C6" s="210">
        <f t="shared" ref="C6:E6" si="0">SUM(C5)</f>
        <v>62000000</v>
      </c>
      <c r="D6" s="210">
        <f t="shared" si="0"/>
        <v>8000000</v>
      </c>
      <c r="E6" s="210">
        <f t="shared" si="0"/>
        <v>70000000</v>
      </c>
    </row>
    <row r="7" spans="1:5" ht="45" x14ac:dyDescent="0.3">
      <c r="A7" s="411"/>
      <c r="B7" s="411"/>
      <c r="C7" s="171" t="str">
        <f>+C4</f>
        <v>PRESUPUESTO 2022</v>
      </c>
      <c r="D7" s="131" t="s">
        <v>151</v>
      </c>
      <c r="E7" s="131" t="str">
        <f>+E4</f>
        <v>PRESUPUESTO AJUSTADO 2,022</v>
      </c>
    </row>
    <row r="8" spans="1:5" ht="15.75" x14ac:dyDescent="0.25">
      <c r="A8" s="211" t="s">
        <v>141</v>
      </c>
      <c r="B8" s="207" t="s">
        <v>14</v>
      </c>
      <c r="C8" s="208">
        <v>28977736.02</v>
      </c>
      <c r="D8" s="212"/>
      <c r="E8" s="208">
        <f>+C8+D8</f>
        <v>28977736.02</v>
      </c>
    </row>
    <row r="9" spans="1:5" ht="16.5" x14ac:dyDescent="0.3">
      <c r="A9" s="207"/>
      <c r="B9" s="209" t="s">
        <v>142</v>
      </c>
      <c r="C9" s="210">
        <f t="shared" ref="C9:E9" si="1">SUM(C8)</f>
        <v>28977736.02</v>
      </c>
      <c r="D9" s="213">
        <f t="shared" si="1"/>
        <v>0</v>
      </c>
      <c r="E9" s="214">
        <f t="shared" si="1"/>
        <v>28977736.02</v>
      </c>
    </row>
    <row r="10" spans="1:5" ht="45" x14ac:dyDescent="0.25">
      <c r="A10" s="128"/>
      <c r="B10" s="128" t="s">
        <v>143</v>
      </c>
      <c r="C10" s="171" t="str">
        <f>+C7</f>
        <v>PRESUPUESTO 2022</v>
      </c>
      <c r="D10" s="131" t="s">
        <v>151</v>
      </c>
      <c r="E10" s="131" t="str">
        <f>+E7</f>
        <v>PRESUPUESTO AJUSTADO 2,022</v>
      </c>
    </row>
    <row r="11" spans="1:5" ht="15.75" x14ac:dyDescent="0.25">
      <c r="A11" s="207">
        <v>111</v>
      </c>
      <c r="B11" s="215" t="s">
        <v>16</v>
      </c>
      <c r="C11" s="216">
        <v>850471.93</v>
      </c>
      <c r="D11" s="212">
        <v>63423.9</v>
      </c>
      <c r="E11" s="216">
        <f>+C11+D11</f>
        <v>913895.83000000007</v>
      </c>
    </row>
    <row r="12" spans="1:5" ht="15.75" x14ac:dyDescent="0.25">
      <c r="A12" s="207">
        <v>113</v>
      </c>
      <c r="B12" s="215" t="s">
        <v>17</v>
      </c>
      <c r="C12" s="216">
        <v>126775</v>
      </c>
      <c r="D12" s="212">
        <v>-2933.74</v>
      </c>
      <c r="E12" s="216">
        <f>+C12+D12</f>
        <v>123841.26</v>
      </c>
    </row>
    <row r="13" spans="1:5" ht="15.75" x14ac:dyDescent="0.25">
      <c r="A13" s="207">
        <v>122</v>
      </c>
      <c r="B13" s="215" t="s">
        <v>18</v>
      </c>
      <c r="C13" s="216">
        <v>60855.58</v>
      </c>
      <c r="D13" s="212"/>
      <c r="E13" s="216">
        <f t="shared" ref="E13:E21" si="2">+C13+D13</f>
        <v>60855.58</v>
      </c>
    </row>
    <row r="14" spans="1:5" ht="15.75" x14ac:dyDescent="0.25">
      <c r="A14" s="207">
        <v>163</v>
      </c>
      <c r="B14" s="215" t="s">
        <v>19</v>
      </c>
      <c r="C14" s="216">
        <v>759242</v>
      </c>
      <c r="D14" s="212"/>
      <c r="E14" s="216">
        <f t="shared" si="2"/>
        <v>759242</v>
      </c>
    </row>
    <row r="15" spans="1:5" ht="15.75" x14ac:dyDescent="0.25">
      <c r="A15" s="207">
        <v>168</v>
      </c>
      <c r="B15" s="215" t="s">
        <v>187</v>
      </c>
      <c r="C15" s="216">
        <v>1000</v>
      </c>
      <c r="D15" s="212"/>
      <c r="E15" s="216">
        <f t="shared" si="2"/>
        <v>1000</v>
      </c>
    </row>
    <row r="16" spans="1:5" ht="15.75" x14ac:dyDescent="0.25">
      <c r="A16" s="207">
        <v>169</v>
      </c>
      <c r="B16" s="217" t="s">
        <v>144</v>
      </c>
      <c r="C16" s="216">
        <v>42320</v>
      </c>
      <c r="D16" s="212"/>
      <c r="E16" s="216">
        <f t="shared" si="2"/>
        <v>42320</v>
      </c>
    </row>
    <row r="17" spans="1:5" ht="15.75" x14ac:dyDescent="0.25">
      <c r="A17" s="207">
        <v>171</v>
      </c>
      <c r="B17" s="217" t="s">
        <v>145</v>
      </c>
      <c r="C17" s="216">
        <v>43660</v>
      </c>
      <c r="D17" s="212"/>
      <c r="E17" s="216">
        <f t="shared" si="2"/>
        <v>43660</v>
      </c>
    </row>
    <row r="18" spans="1:5" ht="15.75" x14ac:dyDescent="0.25">
      <c r="A18" s="207">
        <v>174</v>
      </c>
      <c r="B18" s="217" t="s">
        <v>20</v>
      </c>
      <c r="C18" s="216">
        <v>88276</v>
      </c>
      <c r="D18" s="212"/>
      <c r="E18" s="216">
        <f t="shared" si="2"/>
        <v>88276</v>
      </c>
    </row>
    <row r="19" spans="1:5" ht="15.75" x14ac:dyDescent="0.25">
      <c r="A19" s="207">
        <v>182</v>
      </c>
      <c r="B19" s="215" t="s">
        <v>21</v>
      </c>
      <c r="C19" s="218">
        <v>3815842</v>
      </c>
      <c r="D19" s="212">
        <v>-963822</v>
      </c>
      <c r="E19" s="216">
        <f t="shared" si="2"/>
        <v>2852020</v>
      </c>
    </row>
    <row r="20" spans="1:5" ht="15.75" x14ac:dyDescent="0.25">
      <c r="A20" s="207">
        <v>197</v>
      </c>
      <c r="B20" s="215" t="s">
        <v>22</v>
      </c>
      <c r="C20" s="218">
        <v>508200</v>
      </c>
      <c r="D20" s="212">
        <v>-1800</v>
      </c>
      <c r="E20" s="216">
        <f t="shared" si="2"/>
        <v>506400</v>
      </c>
    </row>
    <row r="21" spans="1:5" ht="15.75" x14ac:dyDescent="0.25">
      <c r="A21" s="207">
        <v>199</v>
      </c>
      <c r="B21" s="215" t="s">
        <v>23</v>
      </c>
      <c r="C21" s="216">
        <v>804720</v>
      </c>
      <c r="D21" s="212">
        <v>-175291.4</v>
      </c>
      <c r="E21" s="216">
        <f t="shared" si="2"/>
        <v>629428.6</v>
      </c>
    </row>
    <row r="22" spans="1:5" ht="16.5" x14ac:dyDescent="0.3">
      <c r="A22" s="207"/>
      <c r="B22" s="215" t="s">
        <v>24</v>
      </c>
      <c r="C22" s="210">
        <f t="shared" ref="C22:E22" si="3">SUM(C11:C21)</f>
        <v>7101362.5099999998</v>
      </c>
      <c r="D22" s="210">
        <f t="shared" si="3"/>
        <v>-1080423.24</v>
      </c>
      <c r="E22" s="210">
        <f t="shared" si="3"/>
        <v>6020939.2699999996</v>
      </c>
    </row>
    <row r="23" spans="1:5" ht="45" x14ac:dyDescent="0.25">
      <c r="A23" s="128"/>
      <c r="B23" s="128" t="s">
        <v>25</v>
      </c>
      <c r="C23" s="171" t="str">
        <f>+C10</f>
        <v>PRESUPUESTO 2022</v>
      </c>
      <c r="D23" s="131" t="s">
        <v>151</v>
      </c>
      <c r="E23" s="131" t="str">
        <f>+E10</f>
        <v>PRESUPUESTO AJUSTADO 2,022</v>
      </c>
    </row>
    <row r="24" spans="1:5" ht="15.75" x14ac:dyDescent="0.25">
      <c r="A24" s="207">
        <v>211</v>
      </c>
      <c r="B24" s="215" t="s">
        <v>26</v>
      </c>
      <c r="C24" s="216">
        <v>697986.85</v>
      </c>
      <c r="D24" s="212">
        <v>-96469.25</v>
      </c>
      <c r="E24" s="216">
        <f t="shared" ref="E24:E40" si="4">+C24+D24</f>
        <v>601517.6</v>
      </c>
    </row>
    <row r="25" spans="1:5" ht="15.75" hidden="1" x14ac:dyDescent="0.25">
      <c r="A25" s="207"/>
      <c r="B25" s="215" t="s">
        <v>146</v>
      </c>
      <c r="C25" s="216"/>
      <c r="D25" s="212"/>
      <c r="E25" s="216">
        <f t="shared" si="4"/>
        <v>0</v>
      </c>
    </row>
    <row r="26" spans="1:5" ht="15.75" x14ac:dyDescent="0.25">
      <c r="A26" s="207">
        <v>232</v>
      </c>
      <c r="B26" s="215" t="s">
        <v>27</v>
      </c>
      <c r="C26" s="216">
        <v>150000</v>
      </c>
      <c r="D26" s="212"/>
      <c r="E26" s="216">
        <f t="shared" si="4"/>
        <v>150000</v>
      </c>
    </row>
    <row r="27" spans="1:5" ht="15.75" hidden="1" x14ac:dyDescent="0.25">
      <c r="A27" s="207"/>
      <c r="B27" s="215" t="s">
        <v>55</v>
      </c>
      <c r="C27" s="216"/>
      <c r="D27" s="212"/>
      <c r="E27" s="216">
        <f t="shared" si="4"/>
        <v>0</v>
      </c>
    </row>
    <row r="28" spans="1:5" ht="15.75" hidden="1" x14ac:dyDescent="0.25">
      <c r="A28" s="207"/>
      <c r="B28" s="215" t="s">
        <v>147</v>
      </c>
      <c r="C28" s="216"/>
      <c r="D28" s="212"/>
      <c r="E28" s="216">
        <f t="shared" si="4"/>
        <v>0</v>
      </c>
    </row>
    <row r="29" spans="1:5" ht="15.75" x14ac:dyDescent="0.25">
      <c r="A29" s="207">
        <v>261</v>
      </c>
      <c r="B29" s="215" t="s">
        <v>28</v>
      </c>
      <c r="C29" s="218">
        <v>994656.25</v>
      </c>
      <c r="D29" s="212"/>
      <c r="E29" s="216">
        <f t="shared" si="4"/>
        <v>994656.25</v>
      </c>
    </row>
    <row r="30" spans="1:5" ht="15.75" x14ac:dyDescent="0.25">
      <c r="A30" s="207">
        <v>262</v>
      </c>
      <c r="B30" s="215" t="s">
        <v>29</v>
      </c>
      <c r="C30" s="216">
        <v>8000</v>
      </c>
      <c r="D30" s="212"/>
      <c r="E30" s="216">
        <f t="shared" si="4"/>
        <v>8000</v>
      </c>
    </row>
    <row r="31" spans="1:5" ht="15.75" x14ac:dyDescent="0.25">
      <c r="A31" s="207">
        <v>266</v>
      </c>
      <c r="B31" s="215" t="s">
        <v>30</v>
      </c>
      <c r="C31" s="218">
        <v>4583271.82</v>
      </c>
      <c r="D31" s="212">
        <v>-671332.47</v>
      </c>
      <c r="E31" s="216">
        <f t="shared" si="4"/>
        <v>3911939.3500000006</v>
      </c>
    </row>
    <row r="32" spans="1:5" ht="15.75" x14ac:dyDescent="0.25">
      <c r="A32" s="207">
        <v>267</v>
      </c>
      <c r="B32" s="215" t="s">
        <v>31</v>
      </c>
      <c r="C32" s="216">
        <v>9000</v>
      </c>
      <c r="D32" s="212"/>
      <c r="E32" s="216">
        <f t="shared" si="4"/>
        <v>9000</v>
      </c>
    </row>
    <row r="33" spans="1:5" ht="15.75" x14ac:dyDescent="0.25">
      <c r="A33" s="207">
        <v>268</v>
      </c>
      <c r="B33" s="215" t="s">
        <v>32</v>
      </c>
      <c r="C33" s="216">
        <v>141735.51999999999</v>
      </c>
      <c r="D33" s="212"/>
      <c r="E33" s="216">
        <f t="shared" si="4"/>
        <v>141735.51999999999</v>
      </c>
    </row>
    <row r="34" spans="1:5" ht="31.5" x14ac:dyDescent="0.25">
      <c r="A34" s="207">
        <v>269</v>
      </c>
      <c r="B34" s="219" t="s">
        <v>33</v>
      </c>
      <c r="C34" s="216">
        <v>10000</v>
      </c>
      <c r="D34" s="212"/>
      <c r="E34" s="216">
        <f t="shared" si="4"/>
        <v>10000</v>
      </c>
    </row>
    <row r="35" spans="1:5" ht="15.75" x14ac:dyDescent="0.25">
      <c r="A35" s="207">
        <v>289</v>
      </c>
      <c r="B35" s="215" t="s">
        <v>34</v>
      </c>
      <c r="C35" s="216">
        <v>6898.5</v>
      </c>
      <c r="D35" s="212"/>
      <c r="E35" s="216">
        <f t="shared" si="4"/>
        <v>6898.5</v>
      </c>
    </row>
    <row r="36" spans="1:5" ht="15.75" x14ac:dyDescent="0.25">
      <c r="A36" s="207">
        <v>292</v>
      </c>
      <c r="B36" s="215" t="s">
        <v>35</v>
      </c>
      <c r="C36" s="216">
        <v>84179.13</v>
      </c>
      <c r="D36" s="212"/>
      <c r="E36" s="216">
        <f t="shared" si="4"/>
        <v>84179.13</v>
      </c>
    </row>
    <row r="37" spans="1:5" ht="15.75" x14ac:dyDescent="0.25">
      <c r="A37" s="207">
        <v>295</v>
      </c>
      <c r="B37" s="215" t="s">
        <v>36</v>
      </c>
      <c r="C37" s="218">
        <v>18582480.77</v>
      </c>
      <c r="D37" s="212">
        <v>1188224.96</v>
      </c>
      <c r="E37" s="216">
        <f t="shared" si="4"/>
        <v>19770705.73</v>
      </c>
    </row>
    <row r="38" spans="1:5" ht="15.75" x14ac:dyDescent="0.25">
      <c r="A38" s="207">
        <v>297</v>
      </c>
      <c r="B38" s="215" t="s">
        <v>37</v>
      </c>
      <c r="C38" s="216">
        <v>19092.79</v>
      </c>
      <c r="D38" s="212"/>
      <c r="E38" s="216">
        <f t="shared" si="4"/>
        <v>19092.79</v>
      </c>
    </row>
    <row r="39" spans="1:5" ht="15.75" x14ac:dyDescent="0.25">
      <c r="A39" s="207">
        <v>298</v>
      </c>
      <c r="B39" s="215" t="s">
        <v>38</v>
      </c>
      <c r="C39" s="216">
        <v>405097.84</v>
      </c>
      <c r="D39" s="212"/>
      <c r="E39" s="216">
        <f t="shared" si="4"/>
        <v>405097.84</v>
      </c>
    </row>
    <row r="40" spans="1:5" ht="15.75" x14ac:dyDescent="0.25">
      <c r="A40" s="207">
        <v>299</v>
      </c>
      <c r="B40" s="215" t="s">
        <v>39</v>
      </c>
      <c r="C40" s="216">
        <v>228502</v>
      </c>
      <c r="D40" s="212"/>
      <c r="E40" s="216">
        <f t="shared" si="4"/>
        <v>228502</v>
      </c>
    </row>
    <row r="41" spans="1:5" ht="16.5" x14ac:dyDescent="0.3">
      <c r="A41" s="207"/>
      <c r="B41" s="209" t="s">
        <v>40</v>
      </c>
      <c r="C41" s="210">
        <f t="shared" ref="C41:E41" si="5">SUM(C24:C40)</f>
        <v>25920901.469999999</v>
      </c>
      <c r="D41" s="210">
        <f t="shared" si="5"/>
        <v>420423.24</v>
      </c>
      <c r="E41" s="210">
        <f t="shared" si="5"/>
        <v>26341324.710000001</v>
      </c>
    </row>
    <row r="42" spans="1:5" ht="45" x14ac:dyDescent="0.25">
      <c r="A42" s="207"/>
      <c r="B42" s="128" t="s">
        <v>188</v>
      </c>
      <c r="C42" s="171" t="str">
        <f>+C23</f>
        <v>PRESUPUESTO 2022</v>
      </c>
      <c r="D42" s="131" t="s">
        <v>151</v>
      </c>
      <c r="E42" s="131" t="str">
        <f>+E23</f>
        <v>PRESUPUESTO AJUSTADO 2,022</v>
      </c>
    </row>
    <row r="43" spans="1:5" ht="16.5" x14ac:dyDescent="0.3">
      <c r="A43" s="207">
        <v>323</v>
      </c>
      <c r="B43" s="215" t="s">
        <v>189</v>
      </c>
      <c r="C43" s="210">
        <v>8000000</v>
      </c>
      <c r="D43" s="210">
        <v>660000</v>
      </c>
      <c r="E43" s="216">
        <f>+C43+D43</f>
        <v>8660000</v>
      </c>
    </row>
    <row r="44" spans="1:5" ht="16.5" x14ac:dyDescent="0.3">
      <c r="A44" s="207"/>
      <c r="B44" s="209" t="s">
        <v>190</v>
      </c>
      <c r="C44" s="210">
        <f>+C43</f>
        <v>8000000</v>
      </c>
      <c r="D44" s="210">
        <f>+D43</f>
        <v>660000</v>
      </c>
      <c r="E44" s="210">
        <f>+E43</f>
        <v>8660000</v>
      </c>
    </row>
    <row r="45" spans="1:5" ht="16.5" x14ac:dyDescent="0.3">
      <c r="A45" s="207"/>
      <c r="B45" s="209" t="s">
        <v>148</v>
      </c>
      <c r="C45" s="214">
        <f>C9+C22+C41+C44</f>
        <v>70000000</v>
      </c>
      <c r="D45" s="214">
        <f>D9+D22+D41+D44</f>
        <v>0</v>
      </c>
      <c r="E45" s="214">
        <f>E9+E22+E41+E44</f>
        <v>70000000</v>
      </c>
    </row>
    <row r="46" spans="1:5" ht="16.5" x14ac:dyDescent="0.3">
      <c r="A46" s="220"/>
      <c r="B46" s="221"/>
      <c r="C46" s="222"/>
    </row>
    <row r="47" spans="1:5" ht="16.5" x14ac:dyDescent="0.3">
      <c r="A47" s="220"/>
      <c r="B47" s="221"/>
      <c r="C47" s="222"/>
    </row>
    <row r="48" spans="1:5" x14ac:dyDescent="0.25">
      <c r="C48" s="223"/>
    </row>
    <row r="49" spans="1:5" ht="13.5" customHeight="1" x14ac:dyDescent="0.2">
      <c r="A49" s="407" t="s">
        <v>149</v>
      </c>
      <c r="B49" s="407"/>
      <c r="C49" s="407"/>
      <c r="D49" s="407"/>
      <c r="E49" s="407"/>
    </row>
    <row r="50" spans="1:5" ht="18.75" customHeight="1" x14ac:dyDescent="0.2">
      <c r="A50" s="407" t="s">
        <v>86</v>
      </c>
      <c r="B50" s="407"/>
      <c r="C50" s="407"/>
      <c r="D50" s="407"/>
      <c r="E50" s="407"/>
    </row>
    <row r="51" spans="1:5" ht="18.75" customHeight="1" x14ac:dyDescent="0.2">
      <c r="A51" s="407" t="s">
        <v>87</v>
      </c>
      <c r="B51" s="407"/>
      <c r="C51" s="407"/>
      <c r="D51" s="407"/>
      <c r="E51" s="407"/>
    </row>
  </sheetData>
  <mergeCells count="8">
    <mergeCell ref="A49:E49"/>
    <mergeCell ref="A50:E50"/>
    <mergeCell ref="A51:E51"/>
    <mergeCell ref="A1:E1"/>
    <mergeCell ref="A2:E2"/>
    <mergeCell ref="A3:E3"/>
    <mergeCell ref="A4:B4"/>
    <mergeCell ref="A7:B7"/>
  </mergeCells>
  <pageMargins left="0.8" right="0.11811023622047245" top="0.15748031496062992" bottom="0.12" header="0.11811023622047245" footer="0.11811023622047245"/>
  <pageSetup scale="85" orientation="portrait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opLeftCell="A35" workbookViewId="0">
      <pane xSplit="2" topLeftCell="C1" activePane="topRight" state="frozen"/>
      <selection activeCell="A4" sqref="A4"/>
      <selection pane="topRight" activeCell="A42" sqref="A42"/>
    </sheetView>
  </sheetViews>
  <sheetFormatPr baseColWidth="10" defaultRowHeight="13.5" x14ac:dyDescent="0.25"/>
  <cols>
    <col min="1" max="1" width="5.140625" style="170" customWidth="1"/>
    <col min="2" max="2" width="48.85546875" style="129" customWidth="1"/>
    <col min="3" max="3" width="18.28515625" style="130" customWidth="1"/>
    <col min="4" max="4" width="15.140625" style="129" bestFit="1" customWidth="1"/>
    <col min="5" max="5" width="15.5703125" style="129" customWidth="1"/>
    <col min="6" max="215" width="11.42578125" style="129"/>
    <col min="216" max="216" width="5.140625" style="129" customWidth="1"/>
    <col min="217" max="217" width="48.85546875" style="129" customWidth="1"/>
    <col min="218" max="218" width="18.28515625" style="129" customWidth="1"/>
    <col min="219" max="219" width="15.140625" style="129" bestFit="1" customWidth="1"/>
    <col min="220" max="220" width="15.5703125" style="129" customWidth="1"/>
    <col min="221" max="232" width="0" style="129" hidden="1" customWidth="1"/>
    <col min="233" max="234" width="15.5703125" style="129" customWidth="1"/>
    <col min="235" max="235" width="13.28515625" style="129" bestFit="1" customWidth="1"/>
    <col min="236" max="236" width="12.85546875" style="129" bestFit="1" customWidth="1"/>
    <col min="237" max="471" width="11.42578125" style="129"/>
    <col min="472" max="472" width="5.140625" style="129" customWidth="1"/>
    <col min="473" max="473" width="48.85546875" style="129" customWidth="1"/>
    <col min="474" max="474" width="18.28515625" style="129" customWidth="1"/>
    <col min="475" max="475" width="15.140625" style="129" bestFit="1" customWidth="1"/>
    <col min="476" max="476" width="15.5703125" style="129" customWidth="1"/>
    <col min="477" max="488" width="0" style="129" hidden="1" customWidth="1"/>
    <col min="489" max="490" width="15.5703125" style="129" customWidth="1"/>
    <col min="491" max="491" width="13.28515625" style="129" bestFit="1" customWidth="1"/>
    <col min="492" max="492" width="12.85546875" style="129" bestFit="1" customWidth="1"/>
    <col min="493" max="727" width="11.42578125" style="129"/>
    <col min="728" max="728" width="5.140625" style="129" customWidth="1"/>
    <col min="729" max="729" width="48.85546875" style="129" customWidth="1"/>
    <col min="730" max="730" width="18.28515625" style="129" customWidth="1"/>
    <col min="731" max="731" width="15.140625" style="129" bestFit="1" customWidth="1"/>
    <col min="732" max="732" width="15.5703125" style="129" customWidth="1"/>
    <col min="733" max="744" width="0" style="129" hidden="1" customWidth="1"/>
    <col min="745" max="746" width="15.5703125" style="129" customWidth="1"/>
    <col min="747" max="747" width="13.28515625" style="129" bestFit="1" customWidth="1"/>
    <col min="748" max="748" width="12.85546875" style="129" bestFit="1" customWidth="1"/>
    <col min="749" max="983" width="11.42578125" style="129"/>
    <col min="984" max="984" width="5.140625" style="129" customWidth="1"/>
    <col min="985" max="985" width="48.85546875" style="129" customWidth="1"/>
    <col min="986" max="986" width="18.28515625" style="129" customWidth="1"/>
    <col min="987" max="987" width="15.140625" style="129" bestFit="1" customWidth="1"/>
    <col min="988" max="988" width="15.5703125" style="129" customWidth="1"/>
    <col min="989" max="1000" width="0" style="129" hidden="1" customWidth="1"/>
    <col min="1001" max="1002" width="15.5703125" style="129" customWidth="1"/>
    <col min="1003" max="1003" width="13.28515625" style="129" bestFit="1" customWidth="1"/>
    <col min="1004" max="1004" width="12.85546875" style="129" bestFit="1" customWidth="1"/>
    <col min="1005" max="1239" width="11.42578125" style="129"/>
    <col min="1240" max="1240" width="5.140625" style="129" customWidth="1"/>
    <col min="1241" max="1241" width="48.85546875" style="129" customWidth="1"/>
    <col min="1242" max="1242" width="18.28515625" style="129" customWidth="1"/>
    <col min="1243" max="1243" width="15.140625" style="129" bestFit="1" customWidth="1"/>
    <col min="1244" max="1244" width="15.5703125" style="129" customWidth="1"/>
    <col min="1245" max="1256" width="0" style="129" hidden="1" customWidth="1"/>
    <col min="1257" max="1258" width="15.5703125" style="129" customWidth="1"/>
    <col min="1259" max="1259" width="13.28515625" style="129" bestFit="1" customWidth="1"/>
    <col min="1260" max="1260" width="12.85546875" style="129" bestFit="1" customWidth="1"/>
    <col min="1261" max="1495" width="11.42578125" style="129"/>
    <col min="1496" max="1496" width="5.140625" style="129" customWidth="1"/>
    <col min="1497" max="1497" width="48.85546875" style="129" customWidth="1"/>
    <col min="1498" max="1498" width="18.28515625" style="129" customWidth="1"/>
    <col min="1499" max="1499" width="15.140625" style="129" bestFit="1" customWidth="1"/>
    <col min="1500" max="1500" width="15.5703125" style="129" customWidth="1"/>
    <col min="1501" max="1512" width="0" style="129" hidden="1" customWidth="1"/>
    <col min="1513" max="1514" width="15.5703125" style="129" customWidth="1"/>
    <col min="1515" max="1515" width="13.28515625" style="129" bestFit="1" customWidth="1"/>
    <col min="1516" max="1516" width="12.85546875" style="129" bestFit="1" customWidth="1"/>
    <col min="1517" max="1751" width="11.42578125" style="129"/>
    <col min="1752" max="1752" width="5.140625" style="129" customWidth="1"/>
    <col min="1753" max="1753" width="48.85546875" style="129" customWidth="1"/>
    <col min="1754" max="1754" width="18.28515625" style="129" customWidth="1"/>
    <col min="1755" max="1755" width="15.140625" style="129" bestFit="1" customWidth="1"/>
    <col min="1756" max="1756" width="15.5703125" style="129" customWidth="1"/>
    <col min="1757" max="1768" width="0" style="129" hidden="1" customWidth="1"/>
    <col min="1769" max="1770" width="15.5703125" style="129" customWidth="1"/>
    <col min="1771" max="1771" width="13.28515625" style="129" bestFit="1" customWidth="1"/>
    <col min="1772" max="1772" width="12.85546875" style="129" bestFit="1" customWidth="1"/>
    <col min="1773" max="2007" width="11.42578125" style="129"/>
    <col min="2008" max="2008" width="5.140625" style="129" customWidth="1"/>
    <col min="2009" max="2009" width="48.85546875" style="129" customWidth="1"/>
    <col min="2010" max="2010" width="18.28515625" style="129" customWidth="1"/>
    <col min="2011" max="2011" width="15.140625" style="129" bestFit="1" customWidth="1"/>
    <col min="2012" max="2012" width="15.5703125" style="129" customWidth="1"/>
    <col min="2013" max="2024" width="0" style="129" hidden="1" customWidth="1"/>
    <col min="2025" max="2026" width="15.5703125" style="129" customWidth="1"/>
    <col min="2027" max="2027" width="13.28515625" style="129" bestFit="1" customWidth="1"/>
    <col min="2028" max="2028" width="12.85546875" style="129" bestFit="1" customWidth="1"/>
    <col min="2029" max="2263" width="11.42578125" style="129"/>
    <col min="2264" max="2264" width="5.140625" style="129" customWidth="1"/>
    <col min="2265" max="2265" width="48.85546875" style="129" customWidth="1"/>
    <col min="2266" max="2266" width="18.28515625" style="129" customWidth="1"/>
    <col min="2267" max="2267" width="15.140625" style="129" bestFit="1" customWidth="1"/>
    <col min="2268" max="2268" width="15.5703125" style="129" customWidth="1"/>
    <col min="2269" max="2280" width="0" style="129" hidden="1" customWidth="1"/>
    <col min="2281" max="2282" width="15.5703125" style="129" customWidth="1"/>
    <col min="2283" max="2283" width="13.28515625" style="129" bestFit="1" customWidth="1"/>
    <col min="2284" max="2284" width="12.85546875" style="129" bestFit="1" customWidth="1"/>
    <col min="2285" max="2519" width="11.42578125" style="129"/>
    <col min="2520" max="2520" width="5.140625" style="129" customWidth="1"/>
    <col min="2521" max="2521" width="48.85546875" style="129" customWidth="1"/>
    <col min="2522" max="2522" width="18.28515625" style="129" customWidth="1"/>
    <col min="2523" max="2523" width="15.140625" style="129" bestFit="1" customWidth="1"/>
    <col min="2524" max="2524" width="15.5703125" style="129" customWidth="1"/>
    <col min="2525" max="2536" width="0" style="129" hidden="1" customWidth="1"/>
    <col min="2537" max="2538" width="15.5703125" style="129" customWidth="1"/>
    <col min="2539" max="2539" width="13.28515625" style="129" bestFit="1" customWidth="1"/>
    <col min="2540" max="2540" width="12.85546875" style="129" bestFit="1" customWidth="1"/>
    <col min="2541" max="2775" width="11.42578125" style="129"/>
    <col min="2776" max="2776" width="5.140625" style="129" customWidth="1"/>
    <col min="2777" max="2777" width="48.85546875" style="129" customWidth="1"/>
    <col min="2778" max="2778" width="18.28515625" style="129" customWidth="1"/>
    <col min="2779" max="2779" width="15.140625" style="129" bestFit="1" customWidth="1"/>
    <col min="2780" max="2780" width="15.5703125" style="129" customWidth="1"/>
    <col min="2781" max="2792" width="0" style="129" hidden="1" customWidth="1"/>
    <col min="2793" max="2794" width="15.5703125" style="129" customWidth="1"/>
    <col min="2795" max="2795" width="13.28515625" style="129" bestFit="1" customWidth="1"/>
    <col min="2796" max="2796" width="12.85546875" style="129" bestFit="1" customWidth="1"/>
    <col min="2797" max="3031" width="11.42578125" style="129"/>
    <col min="3032" max="3032" width="5.140625" style="129" customWidth="1"/>
    <col min="3033" max="3033" width="48.85546875" style="129" customWidth="1"/>
    <col min="3034" max="3034" width="18.28515625" style="129" customWidth="1"/>
    <col min="3035" max="3035" width="15.140625" style="129" bestFit="1" customWidth="1"/>
    <col min="3036" max="3036" width="15.5703125" style="129" customWidth="1"/>
    <col min="3037" max="3048" width="0" style="129" hidden="1" customWidth="1"/>
    <col min="3049" max="3050" width="15.5703125" style="129" customWidth="1"/>
    <col min="3051" max="3051" width="13.28515625" style="129" bestFit="1" customWidth="1"/>
    <col min="3052" max="3052" width="12.85546875" style="129" bestFit="1" customWidth="1"/>
    <col min="3053" max="3287" width="11.42578125" style="129"/>
    <col min="3288" max="3288" width="5.140625" style="129" customWidth="1"/>
    <col min="3289" max="3289" width="48.85546875" style="129" customWidth="1"/>
    <col min="3290" max="3290" width="18.28515625" style="129" customWidth="1"/>
    <col min="3291" max="3291" width="15.140625" style="129" bestFit="1" customWidth="1"/>
    <col min="3292" max="3292" width="15.5703125" style="129" customWidth="1"/>
    <col min="3293" max="3304" width="0" style="129" hidden="1" customWidth="1"/>
    <col min="3305" max="3306" width="15.5703125" style="129" customWidth="1"/>
    <col min="3307" max="3307" width="13.28515625" style="129" bestFit="1" customWidth="1"/>
    <col min="3308" max="3308" width="12.85546875" style="129" bestFit="1" customWidth="1"/>
    <col min="3309" max="3543" width="11.42578125" style="129"/>
    <col min="3544" max="3544" width="5.140625" style="129" customWidth="1"/>
    <col min="3545" max="3545" width="48.85546875" style="129" customWidth="1"/>
    <col min="3546" max="3546" width="18.28515625" style="129" customWidth="1"/>
    <col min="3547" max="3547" width="15.140625" style="129" bestFit="1" customWidth="1"/>
    <col min="3548" max="3548" width="15.5703125" style="129" customWidth="1"/>
    <col min="3549" max="3560" width="0" style="129" hidden="1" customWidth="1"/>
    <col min="3561" max="3562" width="15.5703125" style="129" customWidth="1"/>
    <col min="3563" max="3563" width="13.28515625" style="129" bestFit="1" customWidth="1"/>
    <col min="3564" max="3564" width="12.85546875" style="129" bestFit="1" customWidth="1"/>
    <col min="3565" max="3799" width="11.42578125" style="129"/>
    <col min="3800" max="3800" width="5.140625" style="129" customWidth="1"/>
    <col min="3801" max="3801" width="48.85546875" style="129" customWidth="1"/>
    <col min="3802" max="3802" width="18.28515625" style="129" customWidth="1"/>
    <col min="3803" max="3803" width="15.140625" style="129" bestFit="1" customWidth="1"/>
    <col min="3804" max="3804" width="15.5703125" style="129" customWidth="1"/>
    <col min="3805" max="3816" width="0" style="129" hidden="1" customWidth="1"/>
    <col min="3817" max="3818" width="15.5703125" style="129" customWidth="1"/>
    <col min="3819" max="3819" width="13.28515625" style="129" bestFit="1" customWidth="1"/>
    <col min="3820" max="3820" width="12.85546875" style="129" bestFit="1" customWidth="1"/>
    <col min="3821" max="4055" width="11.42578125" style="129"/>
    <col min="4056" max="4056" width="5.140625" style="129" customWidth="1"/>
    <col min="4057" max="4057" width="48.85546875" style="129" customWidth="1"/>
    <col min="4058" max="4058" width="18.28515625" style="129" customWidth="1"/>
    <col min="4059" max="4059" width="15.140625" style="129" bestFit="1" customWidth="1"/>
    <col min="4060" max="4060" width="15.5703125" style="129" customWidth="1"/>
    <col min="4061" max="4072" width="0" style="129" hidden="1" customWidth="1"/>
    <col min="4073" max="4074" width="15.5703125" style="129" customWidth="1"/>
    <col min="4075" max="4075" width="13.28515625" style="129" bestFit="1" customWidth="1"/>
    <col min="4076" max="4076" width="12.85546875" style="129" bestFit="1" customWidth="1"/>
    <col min="4077" max="4311" width="11.42578125" style="129"/>
    <col min="4312" max="4312" width="5.140625" style="129" customWidth="1"/>
    <col min="4313" max="4313" width="48.85546875" style="129" customWidth="1"/>
    <col min="4314" max="4314" width="18.28515625" style="129" customWidth="1"/>
    <col min="4315" max="4315" width="15.140625" style="129" bestFit="1" customWidth="1"/>
    <col min="4316" max="4316" width="15.5703125" style="129" customWidth="1"/>
    <col min="4317" max="4328" width="0" style="129" hidden="1" customWidth="1"/>
    <col min="4329" max="4330" width="15.5703125" style="129" customWidth="1"/>
    <col min="4331" max="4331" width="13.28515625" style="129" bestFit="1" customWidth="1"/>
    <col min="4332" max="4332" width="12.85546875" style="129" bestFit="1" customWidth="1"/>
    <col min="4333" max="4567" width="11.42578125" style="129"/>
    <col min="4568" max="4568" width="5.140625" style="129" customWidth="1"/>
    <col min="4569" max="4569" width="48.85546875" style="129" customWidth="1"/>
    <col min="4570" max="4570" width="18.28515625" style="129" customWidth="1"/>
    <col min="4571" max="4571" width="15.140625" style="129" bestFit="1" customWidth="1"/>
    <col min="4572" max="4572" width="15.5703125" style="129" customWidth="1"/>
    <col min="4573" max="4584" width="0" style="129" hidden="1" customWidth="1"/>
    <col min="4585" max="4586" width="15.5703125" style="129" customWidth="1"/>
    <col min="4587" max="4587" width="13.28515625" style="129" bestFit="1" customWidth="1"/>
    <col min="4588" max="4588" width="12.85546875" style="129" bestFit="1" customWidth="1"/>
    <col min="4589" max="4823" width="11.42578125" style="129"/>
    <col min="4824" max="4824" width="5.140625" style="129" customWidth="1"/>
    <col min="4825" max="4825" width="48.85546875" style="129" customWidth="1"/>
    <col min="4826" max="4826" width="18.28515625" style="129" customWidth="1"/>
    <col min="4827" max="4827" width="15.140625" style="129" bestFit="1" customWidth="1"/>
    <col min="4828" max="4828" width="15.5703125" style="129" customWidth="1"/>
    <col min="4829" max="4840" width="0" style="129" hidden="1" customWidth="1"/>
    <col min="4841" max="4842" width="15.5703125" style="129" customWidth="1"/>
    <col min="4843" max="4843" width="13.28515625" style="129" bestFit="1" customWidth="1"/>
    <col min="4844" max="4844" width="12.85546875" style="129" bestFit="1" customWidth="1"/>
    <col min="4845" max="5079" width="11.42578125" style="129"/>
    <col min="5080" max="5080" width="5.140625" style="129" customWidth="1"/>
    <col min="5081" max="5081" width="48.85546875" style="129" customWidth="1"/>
    <col min="5082" max="5082" width="18.28515625" style="129" customWidth="1"/>
    <col min="5083" max="5083" width="15.140625" style="129" bestFit="1" customWidth="1"/>
    <col min="5084" max="5084" width="15.5703125" style="129" customWidth="1"/>
    <col min="5085" max="5096" width="0" style="129" hidden="1" customWidth="1"/>
    <col min="5097" max="5098" width="15.5703125" style="129" customWidth="1"/>
    <col min="5099" max="5099" width="13.28515625" style="129" bestFit="1" customWidth="1"/>
    <col min="5100" max="5100" width="12.85546875" style="129" bestFit="1" customWidth="1"/>
    <col min="5101" max="5335" width="11.42578125" style="129"/>
    <col min="5336" max="5336" width="5.140625" style="129" customWidth="1"/>
    <col min="5337" max="5337" width="48.85546875" style="129" customWidth="1"/>
    <col min="5338" max="5338" width="18.28515625" style="129" customWidth="1"/>
    <col min="5339" max="5339" width="15.140625" style="129" bestFit="1" customWidth="1"/>
    <col min="5340" max="5340" width="15.5703125" style="129" customWidth="1"/>
    <col min="5341" max="5352" width="0" style="129" hidden="1" customWidth="1"/>
    <col min="5353" max="5354" width="15.5703125" style="129" customWidth="1"/>
    <col min="5355" max="5355" width="13.28515625" style="129" bestFit="1" customWidth="1"/>
    <col min="5356" max="5356" width="12.85546875" style="129" bestFit="1" customWidth="1"/>
    <col min="5357" max="5591" width="11.42578125" style="129"/>
    <col min="5592" max="5592" width="5.140625" style="129" customWidth="1"/>
    <col min="5593" max="5593" width="48.85546875" style="129" customWidth="1"/>
    <col min="5594" max="5594" width="18.28515625" style="129" customWidth="1"/>
    <col min="5595" max="5595" width="15.140625" style="129" bestFit="1" customWidth="1"/>
    <col min="5596" max="5596" width="15.5703125" style="129" customWidth="1"/>
    <col min="5597" max="5608" width="0" style="129" hidden="1" customWidth="1"/>
    <col min="5609" max="5610" width="15.5703125" style="129" customWidth="1"/>
    <col min="5611" max="5611" width="13.28515625" style="129" bestFit="1" customWidth="1"/>
    <col min="5612" max="5612" width="12.85546875" style="129" bestFit="1" customWidth="1"/>
    <col min="5613" max="5847" width="11.42578125" style="129"/>
    <col min="5848" max="5848" width="5.140625" style="129" customWidth="1"/>
    <col min="5849" max="5849" width="48.85546875" style="129" customWidth="1"/>
    <col min="5850" max="5850" width="18.28515625" style="129" customWidth="1"/>
    <col min="5851" max="5851" width="15.140625" style="129" bestFit="1" customWidth="1"/>
    <col min="5852" max="5852" width="15.5703125" style="129" customWidth="1"/>
    <col min="5853" max="5864" width="0" style="129" hidden="1" customWidth="1"/>
    <col min="5865" max="5866" width="15.5703125" style="129" customWidth="1"/>
    <col min="5867" max="5867" width="13.28515625" style="129" bestFit="1" customWidth="1"/>
    <col min="5868" max="5868" width="12.85546875" style="129" bestFit="1" customWidth="1"/>
    <col min="5869" max="6103" width="11.42578125" style="129"/>
    <col min="6104" max="6104" width="5.140625" style="129" customWidth="1"/>
    <col min="6105" max="6105" width="48.85546875" style="129" customWidth="1"/>
    <col min="6106" max="6106" width="18.28515625" style="129" customWidth="1"/>
    <col min="6107" max="6107" width="15.140625" style="129" bestFit="1" customWidth="1"/>
    <col min="6108" max="6108" width="15.5703125" style="129" customWidth="1"/>
    <col min="6109" max="6120" width="0" style="129" hidden="1" customWidth="1"/>
    <col min="6121" max="6122" width="15.5703125" style="129" customWidth="1"/>
    <col min="6123" max="6123" width="13.28515625" style="129" bestFit="1" customWidth="1"/>
    <col min="6124" max="6124" width="12.85546875" style="129" bestFit="1" customWidth="1"/>
    <col min="6125" max="6359" width="11.42578125" style="129"/>
    <col min="6360" max="6360" width="5.140625" style="129" customWidth="1"/>
    <col min="6361" max="6361" width="48.85546875" style="129" customWidth="1"/>
    <col min="6362" max="6362" width="18.28515625" style="129" customWidth="1"/>
    <col min="6363" max="6363" width="15.140625" style="129" bestFit="1" customWidth="1"/>
    <col min="6364" max="6364" width="15.5703125" style="129" customWidth="1"/>
    <col min="6365" max="6376" width="0" style="129" hidden="1" customWidth="1"/>
    <col min="6377" max="6378" width="15.5703125" style="129" customWidth="1"/>
    <col min="6379" max="6379" width="13.28515625" style="129" bestFit="1" customWidth="1"/>
    <col min="6380" max="6380" width="12.85546875" style="129" bestFit="1" customWidth="1"/>
    <col min="6381" max="6615" width="11.42578125" style="129"/>
    <col min="6616" max="6616" width="5.140625" style="129" customWidth="1"/>
    <col min="6617" max="6617" width="48.85546875" style="129" customWidth="1"/>
    <col min="6618" max="6618" width="18.28515625" style="129" customWidth="1"/>
    <col min="6619" max="6619" width="15.140625" style="129" bestFit="1" customWidth="1"/>
    <col min="6620" max="6620" width="15.5703125" style="129" customWidth="1"/>
    <col min="6621" max="6632" width="0" style="129" hidden="1" customWidth="1"/>
    <col min="6633" max="6634" width="15.5703125" style="129" customWidth="1"/>
    <col min="6635" max="6635" width="13.28515625" style="129" bestFit="1" customWidth="1"/>
    <col min="6636" max="6636" width="12.85546875" style="129" bestFit="1" customWidth="1"/>
    <col min="6637" max="6871" width="11.42578125" style="129"/>
    <col min="6872" max="6872" width="5.140625" style="129" customWidth="1"/>
    <col min="6873" max="6873" width="48.85546875" style="129" customWidth="1"/>
    <col min="6874" max="6874" width="18.28515625" style="129" customWidth="1"/>
    <col min="6875" max="6875" width="15.140625" style="129" bestFit="1" customWidth="1"/>
    <col min="6876" max="6876" width="15.5703125" style="129" customWidth="1"/>
    <col min="6877" max="6888" width="0" style="129" hidden="1" customWidth="1"/>
    <col min="6889" max="6890" width="15.5703125" style="129" customWidth="1"/>
    <col min="6891" max="6891" width="13.28515625" style="129" bestFit="1" customWidth="1"/>
    <col min="6892" max="6892" width="12.85546875" style="129" bestFit="1" customWidth="1"/>
    <col min="6893" max="7127" width="11.42578125" style="129"/>
    <col min="7128" max="7128" width="5.140625" style="129" customWidth="1"/>
    <col min="7129" max="7129" width="48.85546875" style="129" customWidth="1"/>
    <col min="7130" max="7130" width="18.28515625" style="129" customWidth="1"/>
    <col min="7131" max="7131" width="15.140625" style="129" bestFit="1" customWidth="1"/>
    <col min="7132" max="7132" width="15.5703125" style="129" customWidth="1"/>
    <col min="7133" max="7144" width="0" style="129" hidden="1" customWidth="1"/>
    <col min="7145" max="7146" width="15.5703125" style="129" customWidth="1"/>
    <col min="7147" max="7147" width="13.28515625" style="129" bestFit="1" customWidth="1"/>
    <col min="7148" max="7148" width="12.85546875" style="129" bestFit="1" customWidth="1"/>
    <col min="7149" max="7383" width="11.42578125" style="129"/>
    <col min="7384" max="7384" width="5.140625" style="129" customWidth="1"/>
    <col min="7385" max="7385" width="48.85546875" style="129" customWidth="1"/>
    <col min="7386" max="7386" width="18.28515625" style="129" customWidth="1"/>
    <col min="7387" max="7387" width="15.140625" style="129" bestFit="1" customWidth="1"/>
    <col min="7388" max="7388" width="15.5703125" style="129" customWidth="1"/>
    <col min="7389" max="7400" width="0" style="129" hidden="1" customWidth="1"/>
    <col min="7401" max="7402" width="15.5703125" style="129" customWidth="1"/>
    <col min="7403" max="7403" width="13.28515625" style="129" bestFit="1" customWidth="1"/>
    <col min="7404" max="7404" width="12.85546875" style="129" bestFit="1" customWidth="1"/>
    <col min="7405" max="7639" width="11.42578125" style="129"/>
    <col min="7640" max="7640" width="5.140625" style="129" customWidth="1"/>
    <col min="7641" max="7641" width="48.85546875" style="129" customWidth="1"/>
    <col min="7642" max="7642" width="18.28515625" style="129" customWidth="1"/>
    <col min="7643" max="7643" width="15.140625" style="129" bestFit="1" customWidth="1"/>
    <col min="7644" max="7644" width="15.5703125" style="129" customWidth="1"/>
    <col min="7645" max="7656" width="0" style="129" hidden="1" customWidth="1"/>
    <col min="7657" max="7658" width="15.5703125" style="129" customWidth="1"/>
    <col min="7659" max="7659" width="13.28515625" style="129" bestFit="1" customWidth="1"/>
    <col min="7660" max="7660" width="12.85546875" style="129" bestFit="1" customWidth="1"/>
    <col min="7661" max="7895" width="11.42578125" style="129"/>
    <col min="7896" max="7896" width="5.140625" style="129" customWidth="1"/>
    <col min="7897" max="7897" width="48.85546875" style="129" customWidth="1"/>
    <col min="7898" max="7898" width="18.28515625" style="129" customWidth="1"/>
    <col min="7899" max="7899" width="15.140625" style="129" bestFit="1" customWidth="1"/>
    <col min="7900" max="7900" width="15.5703125" style="129" customWidth="1"/>
    <col min="7901" max="7912" width="0" style="129" hidden="1" customWidth="1"/>
    <col min="7913" max="7914" width="15.5703125" style="129" customWidth="1"/>
    <col min="7915" max="7915" width="13.28515625" style="129" bestFit="1" customWidth="1"/>
    <col min="7916" max="7916" width="12.85546875" style="129" bestFit="1" customWidth="1"/>
    <col min="7917" max="8151" width="11.42578125" style="129"/>
    <col min="8152" max="8152" width="5.140625" style="129" customWidth="1"/>
    <col min="8153" max="8153" width="48.85546875" style="129" customWidth="1"/>
    <col min="8154" max="8154" width="18.28515625" style="129" customWidth="1"/>
    <col min="8155" max="8155" width="15.140625" style="129" bestFit="1" customWidth="1"/>
    <col min="8156" max="8156" width="15.5703125" style="129" customWidth="1"/>
    <col min="8157" max="8168" width="0" style="129" hidden="1" customWidth="1"/>
    <col min="8169" max="8170" width="15.5703125" style="129" customWidth="1"/>
    <col min="8171" max="8171" width="13.28515625" style="129" bestFit="1" customWidth="1"/>
    <col min="8172" max="8172" width="12.85546875" style="129" bestFit="1" customWidth="1"/>
    <col min="8173" max="8407" width="11.42578125" style="129"/>
    <col min="8408" max="8408" width="5.140625" style="129" customWidth="1"/>
    <col min="8409" max="8409" width="48.85546875" style="129" customWidth="1"/>
    <col min="8410" max="8410" width="18.28515625" style="129" customWidth="1"/>
    <col min="8411" max="8411" width="15.140625" style="129" bestFit="1" customWidth="1"/>
    <col min="8412" max="8412" width="15.5703125" style="129" customWidth="1"/>
    <col min="8413" max="8424" width="0" style="129" hidden="1" customWidth="1"/>
    <col min="8425" max="8426" width="15.5703125" style="129" customWidth="1"/>
    <col min="8427" max="8427" width="13.28515625" style="129" bestFit="1" customWidth="1"/>
    <col min="8428" max="8428" width="12.85546875" style="129" bestFit="1" customWidth="1"/>
    <col min="8429" max="8663" width="11.42578125" style="129"/>
    <col min="8664" max="8664" width="5.140625" style="129" customWidth="1"/>
    <col min="8665" max="8665" width="48.85546875" style="129" customWidth="1"/>
    <col min="8666" max="8666" width="18.28515625" style="129" customWidth="1"/>
    <col min="8667" max="8667" width="15.140625" style="129" bestFit="1" customWidth="1"/>
    <col min="8668" max="8668" width="15.5703125" style="129" customWidth="1"/>
    <col min="8669" max="8680" width="0" style="129" hidden="1" customWidth="1"/>
    <col min="8681" max="8682" width="15.5703125" style="129" customWidth="1"/>
    <col min="8683" max="8683" width="13.28515625" style="129" bestFit="1" customWidth="1"/>
    <col min="8684" max="8684" width="12.85546875" style="129" bestFit="1" customWidth="1"/>
    <col min="8685" max="8919" width="11.42578125" style="129"/>
    <col min="8920" max="8920" width="5.140625" style="129" customWidth="1"/>
    <col min="8921" max="8921" width="48.85546875" style="129" customWidth="1"/>
    <col min="8922" max="8922" width="18.28515625" style="129" customWidth="1"/>
    <col min="8923" max="8923" width="15.140625" style="129" bestFit="1" customWidth="1"/>
    <col min="8924" max="8924" width="15.5703125" style="129" customWidth="1"/>
    <col min="8925" max="8936" width="0" style="129" hidden="1" customWidth="1"/>
    <col min="8937" max="8938" width="15.5703125" style="129" customWidth="1"/>
    <col min="8939" max="8939" width="13.28515625" style="129" bestFit="1" customWidth="1"/>
    <col min="8940" max="8940" width="12.85546875" style="129" bestFit="1" customWidth="1"/>
    <col min="8941" max="9175" width="11.42578125" style="129"/>
    <col min="9176" max="9176" width="5.140625" style="129" customWidth="1"/>
    <col min="9177" max="9177" width="48.85546875" style="129" customWidth="1"/>
    <col min="9178" max="9178" width="18.28515625" style="129" customWidth="1"/>
    <col min="9179" max="9179" width="15.140625" style="129" bestFit="1" customWidth="1"/>
    <col min="9180" max="9180" width="15.5703125" style="129" customWidth="1"/>
    <col min="9181" max="9192" width="0" style="129" hidden="1" customWidth="1"/>
    <col min="9193" max="9194" width="15.5703125" style="129" customWidth="1"/>
    <col min="9195" max="9195" width="13.28515625" style="129" bestFit="1" customWidth="1"/>
    <col min="9196" max="9196" width="12.85546875" style="129" bestFit="1" customWidth="1"/>
    <col min="9197" max="9431" width="11.42578125" style="129"/>
    <col min="9432" max="9432" width="5.140625" style="129" customWidth="1"/>
    <col min="9433" max="9433" width="48.85546875" style="129" customWidth="1"/>
    <col min="9434" max="9434" width="18.28515625" style="129" customWidth="1"/>
    <col min="9435" max="9435" width="15.140625" style="129" bestFit="1" customWidth="1"/>
    <col min="9436" max="9436" width="15.5703125" style="129" customWidth="1"/>
    <col min="9437" max="9448" width="0" style="129" hidden="1" customWidth="1"/>
    <col min="9449" max="9450" width="15.5703125" style="129" customWidth="1"/>
    <col min="9451" max="9451" width="13.28515625" style="129" bestFit="1" customWidth="1"/>
    <col min="9452" max="9452" width="12.85546875" style="129" bestFit="1" customWidth="1"/>
    <col min="9453" max="9687" width="11.42578125" style="129"/>
    <col min="9688" max="9688" width="5.140625" style="129" customWidth="1"/>
    <col min="9689" max="9689" width="48.85546875" style="129" customWidth="1"/>
    <col min="9690" max="9690" width="18.28515625" style="129" customWidth="1"/>
    <col min="9691" max="9691" width="15.140625" style="129" bestFit="1" customWidth="1"/>
    <col min="9692" max="9692" width="15.5703125" style="129" customWidth="1"/>
    <col min="9693" max="9704" width="0" style="129" hidden="1" customWidth="1"/>
    <col min="9705" max="9706" width="15.5703125" style="129" customWidth="1"/>
    <col min="9707" max="9707" width="13.28515625" style="129" bestFit="1" customWidth="1"/>
    <col min="9708" max="9708" width="12.85546875" style="129" bestFit="1" customWidth="1"/>
    <col min="9709" max="9943" width="11.42578125" style="129"/>
    <col min="9944" max="9944" width="5.140625" style="129" customWidth="1"/>
    <col min="9945" max="9945" width="48.85546875" style="129" customWidth="1"/>
    <col min="9946" max="9946" width="18.28515625" style="129" customWidth="1"/>
    <col min="9947" max="9947" width="15.140625" style="129" bestFit="1" customWidth="1"/>
    <col min="9948" max="9948" width="15.5703125" style="129" customWidth="1"/>
    <col min="9949" max="9960" width="0" style="129" hidden="1" customWidth="1"/>
    <col min="9961" max="9962" width="15.5703125" style="129" customWidth="1"/>
    <col min="9963" max="9963" width="13.28515625" style="129" bestFit="1" customWidth="1"/>
    <col min="9964" max="9964" width="12.85546875" style="129" bestFit="1" customWidth="1"/>
    <col min="9965" max="10199" width="11.42578125" style="129"/>
    <col min="10200" max="10200" width="5.140625" style="129" customWidth="1"/>
    <col min="10201" max="10201" width="48.85546875" style="129" customWidth="1"/>
    <col min="10202" max="10202" width="18.28515625" style="129" customWidth="1"/>
    <col min="10203" max="10203" width="15.140625" style="129" bestFit="1" customWidth="1"/>
    <col min="10204" max="10204" width="15.5703125" style="129" customWidth="1"/>
    <col min="10205" max="10216" width="0" style="129" hidden="1" customWidth="1"/>
    <col min="10217" max="10218" width="15.5703125" style="129" customWidth="1"/>
    <col min="10219" max="10219" width="13.28515625" style="129" bestFit="1" customWidth="1"/>
    <col min="10220" max="10220" width="12.85546875" style="129" bestFit="1" customWidth="1"/>
    <col min="10221" max="10455" width="11.42578125" style="129"/>
    <col min="10456" max="10456" width="5.140625" style="129" customWidth="1"/>
    <col min="10457" max="10457" width="48.85546875" style="129" customWidth="1"/>
    <col min="10458" max="10458" width="18.28515625" style="129" customWidth="1"/>
    <col min="10459" max="10459" width="15.140625" style="129" bestFit="1" customWidth="1"/>
    <col min="10460" max="10460" width="15.5703125" style="129" customWidth="1"/>
    <col min="10461" max="10472" width="0" style="129" hidden="1" customWidth="1"/>
    <col min="10473" max="10474" width="15.5703125" style="129" customWidth="1"/>
    <col min="10475" max="10475" width="13.28515625" style="129" bestFit="1" customWidth="1"/>
    <col min="10476" max="10476" width="12.85546875" style="129" bestFit="1" customWidth="1"/>
    <col min="10477" max="10711" width="11.42578125" style="129"/>
    <col min="10712" max="10712" width="5.140625" style="129" customWidth="1"/>
    <col min="10713" max="10713" width="48.85546875" style="129" customWidth="1"/>
    <col min="10714" max="10714" width="18.28515625" style="129" customWidth="1"/>
    <col min="10715" max="10715" width="15.140625" style="129" bestFit="1" customWidth="1"/>
    <col min="10716" max="10716" width="15.5703125" style="129" customWidth="1"/>
    <col min="10717" max="10728" width="0" style="129" hidden="1" customWidth="1"/>
    <col min="10729" max="10730" width="15.5703125" style="129" customWidth="1"/>
    <col min="10731" max="10731" width="13.28515625" style="129" bestFit="1" customWidth="1"/>
    <col min="10732" max="10732" width="12.85546875" style="129" bestFit="1" customWidth="1"/>
    <col min="10733" max="10967" width="11.42578125" style="129"/>
    <col min="10968" max="10968" width="5.140625" style="129" customWidth="1"/>
    <col min="10969" max="10969" width="48.85546875" style="129" customWidth="1"/>
    <col min="10970" max="10970" width="18.28515625" style="129" customWidth="1"/>
    <col min="10971" max="10971" width="15.140625" style="129" bestFit="1" customWidth="1"/>
    <col min="10972" max="10972" width="15.5703125" style="129" customWidth="1"/>
    <col min="10973" max="10984" width="0" style="129" hidden="1" customWidth="1"/>
    <col min="10985" max="10986" width="15.5703125" style="129" customWidth="1"/>
    <col min="10987" max="10987" width="13.28515625" style="129" bestFit="1" customWidth="1"/>
    <col min="10988" max="10988" width="12.85546875" style="129" bestFit="1" customWidth="1"/>
    <col min="10989" max="11223" width="11.42578125" style="129"/>
    <col min="11224" max="11224" width="5.140625" style="129" customWidth="1"/>
    <col min="11225" max="11225" width="48.85546875" style="129" customWidth="1"/>
    <col min="11226" max="11226" width="18.28515625" style="129" customWidth="1"/>
    <col min="11227" max="11227" width="15.140625" style="129" bestFit="1" customWidth="1"/>
    <col min="11228" max="11228" width="15.5703125" style="129" customWidth="1"/>
    <col min="11229" max="11240" width="0" style="129" hidden="1" customWidth="1"/>
    <col min="11241" max="11242" width="15.5703125" style="129" customWidth="1"/>
    <col min="11243" max="11243" width="13.28515625" style="129" bestFit="1" customWidth="1"/>
    <col min="11244" max="11244" width="12.85546875" style="129" bestFit="1" customWidth="1"/>
    <col min="11245" max="11479" width="11.42578125" style="129"/>
    <col min="11480" max="11480" width="5.140625" style="129" customWidth="1"/>
    <col min="11481" max="11481" width="48.85546875" style="129" customWidth="1"/>
    <col min="11482" max="11482" width="18.28515625" style="129" customWidth="1"/>
    <col min="11483" max="11483" width="15.140625" style="129" bestFit="1" customWidth="1"/>
    <col min="11484" max="11484" width="15.5703125" style="129" customWidth="1"/>
    <col min="11485" max="11496" width="0" style="129" hidden="1" customWidth="1"/>
    <col min="11497" max="11498" width="15.5703125" style="129" customWidth="1"/>
    <col min="11499" max="11499" width="13.28515625" style="129" bestFit="1" customWidth="1"/>
    <col min="11500" max="11500" width="12.85546875" style="129" bestFit="1" customWidth="1"/>
    <col min="11501" max="11735" width="11.42578125" style="129"/>
    <col min="11736" max="11736" width="5.140625" style="129" customWidth="1"/>
    <col min="11737" max="11737" width="48.85546875" style="129" customWidth="1"/>
    <col min="11738" max="11738" width="18.28515625" style="129" customWidth="1"/>
    <col min="11739" max="11739" width="15.140625" style="129" bestFit="1" customWidth="1"/>
    <col min="11740" max="11740" width="15.5703125" style="129" customWidth="1"/>
    <col min="11741" max="11752" width="0" style="129" hidden="1" customWidth="1"/>
    <col min="11753" max="11754" width="15.5703125" style="129" customWidth="1"/>
    <col min="11755" max="11755" width="13.28515625" style="129" bestFit="1" customWidth="1"/>
    <col min="11756" max="11756" width="12.85546875" style="129" bestFit="1" customWidth="1"/>
    <col min="11757" max="11991" width="11.42578125" style="129"/>
    <col min="11992" max="11992" width="5.140625" style="129" customWidth="1"/>
    <col min="11993" max="11993" width="48.85546875" style="129" customWidth="1"/>
    <col min="11994" max="11994" width="18.28515625" style="129" customWidth="1"/>
    <col min="11995" max="11995" width="15.140625" style="129" bestFit="1" customWidth="1"/>
    <col min="11996" max="11996" width="15.5703125" style="129" customWidth="1"/>
    <col min="11997" max="12008" width="0" style="129" hidden="1" customWidth="1"/>
    <col min="12009" max="12010" width="15.5703125" style="129" customWidth="1"/>
    <col min="12011" max="12011" width="13.28515625" style="129" bestFit="1" customWidth="1"/>
    <col min="12012" max="12012" width="12.85546875" style="129" bestFit="1" customWidth="1"/>
    <col min="12013" max="12247" width="11.42578125" style="129"/>
    <col min="12248" max="12248" width="5.140625" style="129" customWidth="1"/>
    <col min="12249" max="12249" width="48.85546875" style="129" customWidth="1"/>
    <col min="12250" max="12250" width="18.28515625" style="129" customWidth="1"/>
    <col min="12251" max="12251" width="15.140625" style="129" bestFit="1" customWidth="1"/>
    <col min="12252" max="12252" width="15.5703125" style="129" customWidth="1"/>
    <col min="12253" max="12264" width="0" style="129" hidden="1" customWidth="1"/>
    <col min="12265" max="12266" width="15.5703125" style="129" customWidth="1"/>
    <col min="12267" max="12267" width="13.28515625" style="129" bestFit="1" customWidth="1"/>
    <col min="12268" max="12268" width="12.85546875" style="129" bestFit="1" customWidth="1"/>
    <col min="12269" max="12503" width="11.42578125" style="129"/>
    <col min="12504" max="12504" width="5.140625" style="129" customWidth="1"/>
    <col min="12505" max="12505" width="48.85546875" style="129" customWidth="1"/>
    <col min="12506" max="12506" width="18.28515625" style="129" customWidth="1"/>
    <col min="12507" max="12507" width="15.140625" style="129" bestFit="1" customWidth="1"/>
    <col min="12508" max="12508" width="15.5703125" style="129" customWidth="1"/>
    <col min="12509" max="12520" width="0" style="129" hidden="1" customWidth="1"/>
    <col min="12521" max="12522" width="15.5703125" style="129" customWidth="1"/>
    <col min="12523" max="12523" width="13.28515625" style="129" bestFit="1" customWidth="1"/>
    <col min="12524" max="12524" width="12.85546875" style="129" bestFit="1" customWidth="1"/>
    <col min="12525" max="12759" width="11.42578125" style="129"/>
    <col min="12760" max="12760" width="5.140625" style="129" customWidth="1"/>
    <col min="12761" max="12761" width="48.85546875" style="129" customWidth="1"/>
    <col min="12762" max="12762" width="18.28515625" style="129" customWidth="1"/>
    <col min="12763" max="12763" width="15.140625" style="129" bestFit="1" customWidth="1"/>
    <col min="12764" max="12764" width="15.5703125" style="129" customWidth="1"/>
    <col min="12765" max="12776" width="0" style="129" hidden="1" customWidth="1"/>
    <col min="12777" max="12778" width="15.5703125" style="129" customWidth="1"/>
    <col min="12779" max="12779" width="13.28515625" style="129" bestFit="1" customWidth="1"/>
    <col min="12780" max="12780" width="12.85546875" style="129" bestFit="1" customWidth="1"/>
    <col min="12781" max="13015" width="11.42578125" style="129"/>
    <col min="13016" max="13016" width="5.140625" style="129" customWidth="1"/>
    <col min="13017" max="13017" width="48.85546875" style="129" customWidth="1"/>
    <col min="13018" max="13018" width="18.28515625" style="129" customWidth="1"/>
    <col min="13019" max="13019" width="15.140625" style="129" bestFit="1" customWidth="1"/>
    <col min="13020" max="13020" width="15.5703125" style="129" customWidth="1"/>
    <col min="13021" max="13032" width="0" style="129" hidden="1" customWidth="1"/>
    <col min="13033" max="13034" width="15.5703125" style="129" customWidth="1"/>
    <col min="13035" max="13035" width="13.28515625" style="129" bestFit="1" customWidth="1"/>
    <col min="13036" max="13036" width="12.85546875" style="129" bestFit="1" customWidth="1"/>
    <col min="13037" max="13271" width="11.42578125" style="129"/>
    <col min="13272" max="13272" width="5.140625" style="129" customWidth="1"/>
    <col min="13273" max="13273" width="48.85546875" style="129" customWidth="1"/>
    <col min="13274" max="13274" width="18.28515625" style="129" customWidth="1"/>
    <col min="13275" max="13275" width="15.140625" style="129" bestFit="1" customWidth="1"/>
    <col min="13276" max="13276" width="15.5703125" style="129" customWidth="1"/>
    <col min="13277" max="13288" width="0" style="129" hidden="1" customWidth="1"/>
    <col min="13289" max="13290" width="15.5703125" style="129" customWidth="1"/>
    <col min="13291" max="13291" width="13.28515625" style="129" bestFit="1" customWidth="1"/>
    <col min="13292" max="13292" width="12.85546875" style="129" bestFit="1" customWidth="1"/>
    <col min="13293" max="13527" width="11.42578125" style="129"/>
    <col min="13528" max="13528" width="5.140625" style="129" customWidth="1"/>
    <col min="13529" max="13529" width="48.85546875" style="129" customWidth="1"/>
    <col min="13530" max="13530" width="18.28515625" style="129" customWidth="1"/>
    <col min="13531" max="13531" width="15.140625" style="129" bestFit="1" customWidth="1"/>
    <col min="13532" max="13532" width="15.5703125" style="129" customWidth="1"/>
    <col min="13533" max="13544" width="0" style="129" hidden="1" customWidth="1"/>
    <col min="13545" max="13546" width="15.5703125" style="129" customWidth="1"/>
    <col min="13547" max="13547" width="13.28515625" style="129" bestFit="1" customWidth="1"/>
    <col min="13548" max="13548" width="12.85546875" style="129" bestFit="1" customWidth="1"/>
    <col min="13549" max="13783" width="11.42578125" style="129"/>
    <col min="13784" max="13784" width="5.140625" style="129" customWidth="1"/>
    <col min="13785" max="13785" width="48.85546875" style="129" customWidth="1"/>
    <col min="13786" max="13786" width="18.28515625" style="129" customWidth="1"/>
    <col min="13787" max="13787" width="15.140625" style="129" bestFit="1" customWidth="1"/>
    <col min="13788" max="13788" width="15.5703125" style="129" customWidth="1"/>
    <col min="13789" max="13800" width="0" style="129" hidden="1" customWidth="1"/>
    <col min="13801" max="13802" width="15.5703125" style="129" customWidth="1"/>
    <col min="13803" max="13803" width="13.28515625" style="129" bestFit="1" customWidth="1"/>
    <col min="13804" max="13804" width="12.85546875" style="129" bestFit="1" customWidth="1"/>
    <col min="13805" max="14039" width="11.42578125" style="129"/>
    <col min="14040" max="14040" width="5.140625" style="129" customWidth="1"/>
    <col min="14041" max="14041" width="48.85546875" style="129" customWidth="1"/>
    <col min="14042" max="14042" width="18.28515625" style="129" customWidth="1"/>
    <col min="14043" max="14043" width="15.140625" style="129" bestFit="1" customWidth="1"/>
    <col min="14044" max="14044" width="15.5703125" style="129" customWidth="1"/>
    <col min="14045" max="14056" width="0" style="129" hidden="1" customWidth="1"/>
    <col min="14057" max="14058" width="15.5703125" style="129" customWidth="1"/>
    <col min="14059" max="14059" width="13.28515625" style="129" bestFit="1" customWidth="1"/>
    <col min="14060" max="14060" width="12.85546875" style="129" bestFit="1" customWidth="1"/>
    <col min="14061" max="14295" width="11.42578125" style="129"/>
    <col min="14296" max="14296" width="5.140625" style="129" customWidth="1"/>
    <col min="14297" max="14297" width="48.85546875" style="129" customWidth="1"/>
    <col min="14298" max="14298" width="18.28515625" style="129" customWidth="1"/>
    <col min="14299" max="14299" width="15.140625" style="129" bestFit="1" customWidth="1"/>
    <col min="14300" max="14300" width="15.5703125" style="129" customWidth="1"/>
    <col min="14301" max="14312" width="0" style="129" hidden="1" customWidth="1"/>
    <col min="14313" max="14314" width="15.5703125" style="129" customWidth="1"/>
    <col min="14315" max="14315" width="13.28515625" style="129" bestFit="1" customWidth="1"/>
    <col min="14316" max="14316" width="12.85546875" style="129" bestFit="1" customWidth="1"/>
    <col min="14317" max="14551" width="11.42578125" style="129"/>
    <col min="14552" max="14552" width="5.140625" style="129" customWidth="1"/>
    <col min="14553" max="14553" width="48.85546875" style="129" customWidth="1"/>
    <col min="14554" max="14554" width="18.28515625" style="129" customWidth="1"/>
    <col min="14555" max="14555" width="15.140625" style="129" bestFit="1" customWidth="1"/>
    <col min="14556" max="14556" width="15.5703125" style="129" customWidth="1"/>
    <col min="14557" max="14568" width="0" style="129" hidden="1" customWidth="1"/>
    <col min="14569" max="14570" width="15.5703125" style="129" customWidth="1"/>
    <col min="14571" max="14571" width="13.28515625" style="129" bestFit="1" customWidth="1"/>
    <col min="14572" max="14572" width="12.85546875" style="129" bestFit="1" customWidth="1"/>
    <col min="14573" max="14807" width="11.42578125" style="129"/>
    <col min="14808" max="14808" width="5.140625" style="129" customWidth="1"/>
    <col min="14809" max="14809" width="48.85546875" style="129" customWidth="1"/>
    <col min="14810" max="14810" width="18.28515625" style="129" customWidth="1"/>
    <col min="14811" max="14811" width="15.140625" style="129" bestFit="1" customWidth="1"/>
    <col min="14812" max="14812" width="15.5703125" style="129" customWidth="1"/>
    <col min="14813" max="14824" width="0" style="129" hidden="1" customWidth="1"/>
    <col min="14825" max="14826" width="15.5703125" style="129" customWidth="1"/>
    <col min="14827" max="14827" width="13.28515625" style="129" bestFit="1" customWidth="1"/>
    <col min="14828" max="14828" width="12.85546875" style="129" bestFit="1" customWidth="1"/>
    <col min="14829" max="15063" width="11.42578125" style="129"/>
    <col min="15064" max="15064" width="5.140625" style="129" customWidth="1"/>
    <col min="15065" max="15065" width="48.85546875" style="129" customWidth="1"/>
    <col min="15066" max="15066" width="18.28515625" style="129" customWidth="1"/>
    <col min="15067" max="15067" width="15.140625" style="129" bestFit="1" customWidth="1"/>
    <col min="15068" max="15068" width="15.5703125" style="129" customWidth="1"/>
    <col min="15069" max="15080" width="0" style="129" hidden="1" customWidth="1"/>
    <col min="15081" max="15082" width="15.5703125" style="129" customWidth="1"/>
    <col min="15083" max="15083" width="13.28515625" style="129" bestFit="1" customWidth="1"/>
    <col min="15084" max="15084" width="12.85546875" style="129" bestFit="1" customWidth="1"/>
    <col min="15085" max="15319" width="11.42578125" style="129"/>
    <col min="15320" max="15320" width="5.140625" style="129" customWidth="1"/>
    <col min="15321" max="15321" width="48.85546875" style="129" customWidth="1"/>
    <col min="15322" max="15322" width="18.28515625" style="129" customWidth="1"/>
    <col min="15323" max="15323" width="15.140625" style="129" bestFit="1" customWidth="1"/>
    <col min="15324" max="15324" width="15.5703125" style="129" customWidth="1"/>
    <col min="15325" max="15336" width="0" style="129" hidden="1" customWidth="1"/>
    <col min="15337" max="15338" width="15.5703125" style="129" customWidth="1"/>
    <col min="15339" max="15339" width="13.28515625" style="129" bestFit="1" customWidth="1"/>
    <col min="15340" max="15340" width="12.85546875" style="129" bestFit="1" customWidth="1"/>
    <col min="15341" max="15575" width="11.42578125" style="129"/>
    <col min="15576" max="15576" width="5.140625" style="129" customWidth="1"/>
    <col min="15577" max="15577" width="48.85546875" style="129" customWidth="1"/>
    <col min="15578" max="15578" width="18.28515625" style="129" customWidth="1"/>
    <col min="15579" max="15579" width="15.140625" style="129" bestFit="1" customWidth="1"/>
    <col min="15580" max="15580" width="15.5703125" style="129" customWidth="1"/>
    <col min="15581" max="15592" width="0" style="129" hidden="1" customWidth="1"/>
    <col min="15593" max="15594" width="15.5703125" style="129" customWidth="1"/>
    <col min="15595" max="15595" width="13.28515625" style="129" bestFit="1" customWidth="1"/>
    <col min="15596" max="15596" width="12.85546875" style="129" bestFit="1" customWidth="1"/>
    <col min="15597" max="15831" width="11.42578125" style="129"/>
    <col min="15832" max="15832" width="5.140625" style="129" customWidth="1"/>
    <col min="15833" max="15833" width="48.85546875" style="129" customWidth="1"/>
    <col min="15834" max="15834" width="18.28515625" style="129" customWidth="1"/>
    <col min="15835" max="15835" width="15.140625" style="129" bestFit="1" customWidth="1"/>
    <col min="15836" max="15836" width="15.5703125" style="129" customWidth="1"/>
    <col min="15837" max="15848" width="0" style="129" hidden="1" customWidth="1"/>
    <col min="15849" max="15850" width="15.5703125" style="129" customWidth="1"/>
    <col min="15851" max="15851" width="13.28515625" style="129" bestFit="1" customWidth="1"/>
    <col min="15852" max="15852" width="12.85546875" style="129" bestFit="1" customWidth="1"/>
    <col min="15853" max="16087" width="11.42578125" style="129"/>
    <col min="16088" max="16088" width="5.140625" style="129" customWidth="1"/>
    <col min="16089" max="16089" width="48.85546875" style="129" customWidth="1"/>
    <col min="16090" max="16090" width="18.28515625" style="129" customWidth="1"/>
    <col min="16091" max="16091" width="15.140625" style="129" bestFit="1" customWidth="1"/>
    <col min="16092" max="16092" width="15.5703125" style="129" customWidth="1"/>
    <col min="16093" max="16104" width="0" style="129" hidden="1" customWidth="1"/>
    <col min="16105" max="16106" width="15.5703125" style="129" customWidth="1"/>
    <col min="16107" max="16107" width="13.28515625" style="129" bestFit="1" customWidth="1"/>
    <col min="16108" max="16108" width="12.85546875" style="129" bestFit="1" customWidth="1"/>
    <col min="16109" max="16384" width="11.42578125" style="129"/>
  </cols>
  <sheetData>
    <row r="1" spans="1:5" ht="15" x14ac:dyDescent="0.3">
      <c r="A1" s="408" t="s">
        <v>2</v>
      </c>
      <c r="B1" s="408"/>
      <c r="C1" s="408"/>
      <c r="D1" s="408"/>
      <c r="E1" s="408"/>
    </row>
    <row r="2" spans="1:5" ht="15" x14ac:dyDescent="0.3">
      <c r="A2" s="408" t="s">
        <v>138</v>
      </c>
      <c r="B2" s="408"/>
      <c r="C2" s="408"/>
      <c r="D2" s="408"/>
      <c r="E2" s="408"/>
    </row>
    <row r="3" spans="1:5" ht="15" x14ac:dyDescent="0.3">
      <c r="A3" s="409" t="s">
        <v>194</v>
      </c>
      <c r="B3" s="409"/>
      <c r="C3" s="409"/>
      <c r="D3" s="409"/>
      <c r="E3" s="409"/>
    </row>
    <row r="4" spans="1:5" ht="60" x14ac:dyDescent="0.2">
      <c r="A4" s="410"/>
      <c r="B4" s="410"/>
      <c r="C4" s="180" t="s">
        <v>185</v>
      </c>
      <c r="D4" s="131" t="s">
        <v>150</v>
      </c>
      <c r="E4" s="131" t="s">
        <v>186</v>
      </c>
    </row>
    <row r="5" spans="1:5" ht="15.75" x14ac:dyDescent="0.25">
      <c r="A5" s="207"/>
      <c r="B5" s="207" t="s">
        <v>139</v>
      </c>
      <c r="C5" s="208">
        <v>62000000</v>
      </c>
      <c r="D5" s="208">
        <v>8000000</v>
      </c>
      <c r="E5" s="208">
        <f>+C5+D5</f>
        <v>70000000</v>
      </c>
    </row>
    <row r="6" spans="1:5" ht="16.5" x14ac:dyDescent="0.3">
      <c r="A6" s="207"/>
      <c r="B6" s="209" t="s">
        <v>140</v>
      </c>
      <c r="C6" s="210">
        <f t="shared" ref="C6:E6" si="0">SUM(C5)</f>
        <v>62000000</v>
      </c>
      <c r="D6" s="210">
        <f t="shared" si="0"/>
        <v>8000000</v>
      </c>
      <c r="E6" s="210">
        <f t="shared" si="0"/>
        <v>70000000</v>
      </c>
    </row>
    <row r="7" spans="1:5" ht="45" x14ac:dyDescent="0.3">
      <c r="A7" s="411"/>
      <c r="B7" s="411"/>
      <c r="C7" s="180" t="str">
        <f>+C4</f>
        <v>PRESUPUESTO 2022</v>
      </c>
      <c r="D7" s="131" t="s">
        <v>151</v>
      </c>
      <c r="E7" s="131" t="str">
        <f>+E4</f>
        <v>PRESUPUESTO AJUSTADO 2,022</v>
      </c>
    </row>
    <row r="8" spans="1:5" ht="15.75" x14ac:dyDescent="0.25">
      <c r="A8" s="211" t="s">
        <v>141</v>
      </c>
      <c r="B8" s="207" t="s">
        <v>14</v>
      </c>
      <c r="C8" s="208">
        <v>28977736.02</v>
      </c>
      <c r="D8" s="212"/>
      <c r="E8" s="208">
        <f>+C8+D8</f>
        <v>28977736.02</v>
      </c>
    </row>
    <row r="9" spans="1:5" ht="16.5" x14ac:dyDescent="0.3">
      <c r="A9" s="207"/>
      <c r="B9" s="209" t="s">
        <v>142</v>
      </c>
      <c r="C9" s="210">
        <f t="shared" ref="C9:E9" si="1">SUM(C8)</f>
        <v>28977736.02</v>
      </c>
      <c r="D9" s="213">
        <f t="shared" si="1"/>
        <v>0</v>
      </c>
      <c r="E9" s="214">
        <f t="shared" si="1"/>
        <v>28977736.02</v>
      </c>
    </row>
    <row r="10" spans="1:5" ht="45" x14ac:dyDescent="0.25">
      <c r="A10" s="128"/>
      <c r="B10" s="128" t="s">
        <v>143</v>
      </c>
      <c r="C10" s="180" t="str">
        <f>+C7</f>
        <v>PRESUPUESTO 2022</v>
      </c>
      <c r="D10" s="131" t="s">
        <v>151</v>
      </c>
      <c r="E10" s="131" t="str">
        <f>+E7</f>
        <v>PRESUPUESTO AJUSTADO 2,022</v>
      </c>
    </row>
    <row r="11" spans="1:5" ht="15.75" x14ac:dyDescent="0.25">
      <c r="A11" s="207">
        <v>111</v>
      </c>
      <c r="B11" s="215" t="s">
        <v>16</v>
      </c>
      <c r="C11" s="216">
        <v>850471.93</v>
      </c>
      <c r="D11" s="212">
        <v>63423.9</v>
      </c>
      <c r="E11" s="216">
        <f>+C11+D11</f>
        <v>913895.83000000007</v>
      </c>
    </row>
    <row r="12" spans="1:5" ht="15.75" x14ac:dyDescent="0.25">
      <c r="A12" s="207">
        <v>113</v>
      </c>
      <c r="B12" s="215" t="s">
        <v>17</v>
      </c>
      <c r="C12" s="216">
        <v>126775</v>
      </c>
      <c r="D12" s="212">
        <v>-2933.74</v>
      </c>
      <c r="E12" s="216">
        <f>+C12+D12</f>
        <v>123841.26</v>
      </c>
    </row>
    <row r="13" spans="1:5" ht="15.75" x14ac:dyDescent="0.25">
      <c r="A13" s="207">
        <v>122</v>
      </c>
      <c r="B13" s="215" t="s">
        <v>18</v>
      </c>
      <c r="C13" s="216">
        <v>60855.58</v>
      </c>
      <c r="D13" s="212"/>
      <c r="E13" s="216">
        <f t="shared" ref="E13:E21" si="2">+C13+D13</f>
        <v>60855.58</v>
      </c>
    </row>
    <row r="14" spans="1:5" ht="15.75" x14ac:dyDescent="0.25">
      <c r="A14" s="207">
        <v>163</v>
      </c>
      <c r="B14" s="215" t="s">
        <v>19</v>
      </c>
      <c r="C14" s="216">
        <v>759242</v>
      </c>
      <c r="D14" s="212"/>
      <c r="E14" s="216">
        <f t="shared" si="2"/>
        <v>759242</v>
      </c>
    </row>
    <row r="15" spans="1:5" ht="15.75" x14ac:dyDescent="0.25">
      <c r="A15" s="207">
        <v>168</v>
      </c>
      <c r="B15" s="215" t="s">
        <v>187</v>
      </c>
      <c r="C15" s="216">
        <v>1000</v>
      </c>
      <c r="D15" s="212"/>
      <c r="E15" s="216">
        <f t="shared" si="2"/>
        <v>1000</v>
      </c>
    </row>
    <row r="16" spans="1:5" ht="15.75" x14ac:dyDescent="0.25">
      <c r="A16" s="207">
        <v>169</v>
      </c>
      <c r="B16" s="217" t="s">
        <v>144</v>
      </c>
      <c r="C16" s="216">
        <v>42320</v>
      </c>
      <c r="D16" s="212"/>
      <c r="E16" s="216">
        <f t="shared" si="2"/>
        <v>42320</v>
      </c>
    </row>
    <row r="17" spans="1:5" ht="15.75" x14ac:dyDescent="0.25">
      <c r="A17" s="207">
        <v>171</v>
      </c>
      <c r="B17" s="217" t="s">
        <v>145</v>
      </c>
      <c r="C17" s="216">
        <v>43660</v>
      </c>
      <c r="D17" s="212"/>
      <c r="E17" s="216">
        <f t="shared" si="2"/>
        <v>43660</v>
      </c>
    </row>
    <row r="18" spans="1:5" ht="15.75" x14ac:dyDescent="0.25">
      <c r="A18" s="207">
        <v>174</v>
      </c>
      <c r="B18" s="217" t="s">
        <v>20</v>
      </c>
      <c r="C18" s="216">
        <v>88276</v>
      </c>
      <c r="D18" s="212"/>
      <c r="E18" s="216">
        <f t="shared" si="2"/>
        <v>88276</v>
      </c>
    </row>
    <row r="19" spans="1:5" ht="15.75" x14ac:dyDescent="0.25">
      <c r="A19" s="207">
        <v>182</v>
      </c>
      <c r="B19" s="215" t="s">
        <v>21</v>
      </c>
      <c r="C19" s="218">
        <v>3815842</v>
      </c>
      <c r="D19" s="212">
        <v>-963822</v>
      </c>
      <c r="E19" s="216">
        <f t="shared" si="2"/>
        <v>2852020</v>
      </c>
    </row>
    <row r="20" spans="1:5" ht="15.75" x14ac:dyDescent="0.25">
      <c r="A20" s="207">
        <v>197</v>
      </c>
      <c r="B20" s="215" t="s">
        <v>22</v>
      </c>
      <c r="C20" s="218">
        <v>508200</v>
      </c>
      <c r="D20" s="212">
        <v>-1800</v>
      </c>
      <c r="E20" s="216">
        <f t="shared" si="2"/>
        <v>506400</v>
      </c>
    </row>
    <row r="21" spans="1:5" ht="15.75" x14ac:dyDescent="0.25">
      <c r="A21" s="207">
        <v>199</v>
      </c>
      <c r="B21" s="215" t="s">
        <v>23</v>
      </c>
      <c r="C21" s="216">
        <v>804720</v>
      </c>
      <c r="D21" s="212">
        <v>-175291.4</v>
      </c>
      <c r="E21" s="216">
        <f t="shared" si="2"/>
        <v>629428.6</v>
      </c>
    </row>
    <row r="22" spans="1:5" ht="16.5" x14ac:dyDescent="0.3">
      <c r="A22" s="207"/>
      <c r="B22" s="215" t="s">
        <v>24</v>
      </c>
      <c r="C22" s="210">
        <f t="shared" ref="C22:E22" si="3">SUM(C11:C21)</f>
        <v>7101362.5099999998</v>
      </c>
      <c r="D22" s="210">
        <f t="shared" si="3"/>
        <v>-1080423.24</v>
      </c>
      <c r="E22" s="210">
        <f t="shared" si="3"/>
        <v>6020939.2699999996</v>
      </c>
    </row>
    <row r="23" spans="1:5" ht="45" x14ac:dyDescent="0.25">
      <c r="A23" s="128"/>
      <c r="B23" s="128" t="s">
        <v>25</v>
      </c>
      <c r="C23" s="180" t="str">
        <f>+C10</f>
        <v>PRESUPUESTO 2022</v>
      </c>
      <c r="D23" s="131" t="s">
        <v>151</v>
      </c>
      <c r="E23" s="131" t="str">
        <f>+E10</f>
        <v>PRESUPUESTO AJUSTADO 2,022</v>
      </c>
    </row>
    <row r="24" spans="1:5" ht="15.75" x14ac:dyDescent="0.25">
      <c r="A24" s="207">
        <v>211</v>
      </c>
      <c r="B24" s="215" t="s">
        <v>26</v>
      </c>
      <c r="C24" s="216">
        <v>697986.85</v>
      </c>
      <c r="D24" s="212">
        <v>-96469.25</v>
      </c>
      <c r="E24" s="216">
        <f t="shared" ref="E24:E40" si="4">+C24+D24</f>
        <v>601517.6</v>
      </c>
    </row>
    <row r="25" spans="1:5" ht="15.75" hidden="1" x14ac:dyDescent="0.25">
      <c r="A25" s="207"/>
      <c r="B25" s="215" t="s">
        <v>146</v>
      </c>
      <c r="C25" s="216"/>
      <c r="D25" s="212"/>
      <c r="E25" s="216">
        <f t="shared" si="4"/>
        <v>0</v>
      </c>
    </row>
    <row r="26" spans="1:5" x14ac:dyDescent="0.25">
      <c r="A26" s="207">
        <v>232</v>
      </c>
      <c r="B26" s="215" t="s">
        <v>27</v>
      </c>
      <c r="C26" s="216">
        <v>150000</v>
      </c>
      <c r="D26" s="212"/>
      <c r="E26" s="216">
        <f t="shared" si="4"/>
        <v>150000</v>
      </c>
    </row>
    <row r="27" spans="1:5" ht="15.75" hidden="1" x14ac:dyDescent="0.25">
      <c r="A27" s="207"/>
      <c r="B27" s="215" t="s">
        <v>55</v>
      </c>
      <c r="C27" s="216"/>
      <c r="D27" s="212"/>
      <c r="E27" s="216">
        <f t="shared" si="4"/>
        <v>0</v>
      </c>
    </row>
    <row r="28" spans="1:5" ht="15.75" hidden="1" x14ac:dyDescent="0.25">
      <c r="A28" s="207"/>
      <c r="B28" s="215" t="s">
        <v>147</v>
      </c>
      <c r="C28" s="216"/>
      <c r="D28" s="212"/>
      <c r="E28" s="216">
        <f t="shared" si="4"/>
        <v>0</v>
      </c>
    </row>
    <row r="29" spans="1:5" ht="15.75" x14ac:dyDescent="0.25">
      <c r="A29" s="207">
        <v>261</v>
      </c>
      <c r="B29" s="215" t="s">
        <v>28</v>
      </c>
      <c r="C29" s="218">
        <v>994656.25</v>
      </c>
      <c r="D29" s="212"/>
      <c r="E29" s="216">
        <f t="shared" si="4"/>
        <v>994656.25</v>
      </c>
    </row>
    <row r="30" spans="1:5" ht="15.75" x14ac:dyDescent="0.25">
      <c r="A30" s="207">
        <v>262</v>
      </c>
      <c r="B30" s="215" t="s">
        <v>29</v>
      </c>
      <c r="C30" s="216">
        <v>8000</v>
      </c>
      <c r="D30" s="212"/>
      <c r="E30" s="216">
        <f t="shared" si="4"/>
        <v>8000</v>
      </c>
    </row>
    <row r="31" spans="1:5" ht="15.75" x14ac:dyDescent="0.25">
      <c r="A31" s="207">
        <v>266</v>
      </c>
      <c r="B31" s="215" t="s">
        <v>30</v>
      </c>
      <c r="C31" s="218">
        <v>4583271.82</v>
      </c>
      <c r="D31" s="212">
        <v>-671332.47</v>
      </c>
      <c r="E31" s="216">
        <f t="shared" si="4"/>
        <v>3911939.3500000006</v>
      </c>
    </row>
    <row r="32" spans="1:5" ht="15.75" x14ac:dyDescent="0.25">
      <c r="A32" s="207">
        <v>267</v>
      </c>
      <c r="B32" s="215" t="s">
        <v>31</v>
      </c>
      <c r="C32" s="216">
        <v>9000</v>
      </c>
      <c r="D32" s="212"/>
      <c r="E32" s="216">
        <f t="shared" si="4"/>
        <v>9000</v>
      </c>
    </row>
    <row r="33" spans="1:5" ht="15.75" x14ac:dyDescent="0.25">
      <c r="A33" s="207">
        <v>268</v>
      </c>
      <c r="B33" s="215" t="s">
        <v>32</v>
      </c>
      <c r="C33" s="216">
        <v>141735.51999999999</v>
      </c>
      <c r="D33" s="212"/>
      <c r="E33" s="216">
        <f t="shared" si="4"/>
        <v>141735.51999999999</v>
      </c>
    </row>
    <row r="34" spans="1:5" ht="31.5" x14ac:dyDescent="0.25">
      <c r="A34" s="207">
        <v>269</v>
      </c>
      <c r="B34" s="219" t="s">
        <v>33</v>
      </c>
      <c r="C34" s="216">
        <v>10000</v>
      </c>
      <c r="D34" s="212"/>
      <c r="E34" s="216">
        <f t="shared" si="4"/>
        <v>10000</v>
      </c>
    </row>
    <row r="35" spans="1:5" ht="15.75" x14ac:dyDescent="0.25">
      <c r="A35" s="207">
        <v>289</v>
      </c>
      <c r="B35" s="215" t="s">
        <v>34</v>
      </c>
      <c r="C35" s="216">
        <v>6898.5</v>
      </c>
      <c r="D35" s="212"/>
      <c r="E35" s="216">
        <f t="shared" si="4"/>
        <v>6898.5</v>
      </c>
    </row>
    <row r="36" spans="1:5" ht="15.75" x14ac:dyDescent="0.25">
      <c r="A36" s="207">
        <v>292</v>
      </c>
      <c r="B36" s="215" t="s">
        <v>35</v>
      </c>
      <c r="C36" s="216">
        <v>84179.13</v>
      </c>
      <c r="D36" s="212"/>
      <c r="E36" s="216">
        <f t="shared" si="4"/>
        <v>84179.13</v>
      </c>
    </row>
    <row r="37" spans="1:5" ht="15.75" x14ac:dyDescent="0.25">
      <c r="A37" s="207">
        <v>295</v>
      </c>
      <c r="B37" s="215" t="s">
        <v>36</v>
      </c>
      <c r="C37" s="218">
        <v>18582480.77</v>
      </c>
      <c r="D37" s="212">
        <v>1188224.96</v>
      </c>
      <c r="E37" s="216">
        <f t="shared" si="4"/>
        <v>19770705.73</v>
      </c>
    </row>
    <row r="38" spans="1:5" ht="15.75" x14ac:dyDescent="0.25">
      <c r="A38" s="207">
        <v>297</v>
      </c>
      <c r="B38" s="215" t="s">
        <v>37</v>
      </c>
      <c r="C38" s="216">
        <v>19092.79</v>
      </c>
      <c r="D38" s="212"/>
      <c r="E38" s="216">
        <f t="shared" si="4"/>
        <v>19092.79</v>
      </c>
    </row>
    <row r="39" spans="1:5" ht="15.75" x14ac:dyDescent="0.25">
      <c r="A39" s="207">
        <v>298</v>
      </c>
      <c r="B39" s="215" t="s">
        <v>38</v>
      </c>
      <c r="C39" s="216">
        <v>405097.84</v>
      </c>
      <c r="D39" s="212"/>
      <c r="E39" s="216">
        <f t="shared" si="4"/>
        <v>405097.84</v>
      </c>
    </row>
    <row r="40" spans="1:5" ht="15.75" x14ac:dyDescent="0.25">
      <c r="A40" s="207">
        <v>299</v>
      </c>
      <c r="B40" s="215" t="s">
        <v>39</v>
      </c>
      <c r="C40" s="216">
        <v>228502</v>
      </c>
      <c r="D40" s="212"/>
      <c r="E40" s="216">
        <f t="shared" si="4"/>
        <v>228502</v>
      </c>
    </row>
    <row r="41" spans="1:5" ht="16.5" x14ac:dyDescent="0.3">
      <c r="A41" s="207"/>
      <c r="B41" s="209" t="s">
        <v>40</v>
      </c>
      <c r="C41" s="210">
        <f t="shared" ref="C41:E41" si="5">SUM(C24:C40)</f>
        <v>25920901.469999999</v>
      </c>
      <c r="D41" s="210">
        <f t="shared" si="5"/>
        <v>420423.24</v>
      </c>
      <c r="E41" s="210">
        <f t="shared" si="5"/>
        <v>26341324.710000001</v>
      </c>
    </row>
    <row r="42" spans="1:5" ht="45" x14ac:dyDescent="0.25">
      <c r="A42" s="207"/>
      <c r="B42" s="128" t="s">
        <v>188</v>
      </c>
      <c r="C42" s="180" t="str">
        <f>+C23</f>
        <v>PRESUPUESTO 2022</v>
      </c>
      <c r="D42" s="131" t="s">
        <v>151</v>
      </c>
      <c r="E42" s="131" t="str">
        <f>+E23</f>
        <v>PRESUPUESTO AJUSTADO 2,022</v>
      </c>
    </row>
    <row r="43" spans="1:5" ht="16.5" x14ac:dyDescent="0.3">
      <c r="A43" s="207">
        <v>323</v>
      </c>
      <c r="B43" s="215" t="s">
        <v>189</v>
      </c>
      <c r="C43" s="210">
        <v>8000000</v>
      </c>
      <c r="D43" s="210">
        <v>660000</v>
      </c>
      <c r="E43" s="216">
        <f>+C43+D43</f>
        <v>8660000</v>
      </c>
    </row>
    <row r="44" spans="1:5" ht="16.5" x14ac:dyDescent="0.3">
      <c r="A44" s="207"/>
      <c r="B44" s="209" t="s">
        <v>190</v>
      </c>
      <c r="C44" s="210">
        <f>+C43</f>
        <v>8000000</v>
      </c>
      <c r="D44" s="210">
        <f>+D43</f>
        <v>660000</v>
      </c>
      <c r="E44" s="210">
        <f>+E43</f>
        <v>8660000</v>
      </c>
    </row>
    <row r="45" spans="1:5" ht="16.5" x14ac:dyDescent="0.3">
      <c r="A45" s="207"/>
      <c r="B45" s="209" t="s">
        <v>148</v>
      </c>
      <c r="C45" s="214">
        <f>C9+C22+C41+C44</f>
        <v>70000000</v>
      </c>
      <c r="D45" s="214">
        <f>D9+D22+D41+D44</f>
        <v>0</v>
      </c>
      <c r="E45" s="214">
        <f>E9+E22+E41+E44</f>
        <v>70000000</v>
      </c>
    </row>
    <row r="46" spans="1:5" ht="16.5" x14ac:dyDescent="0.3">
      <c r="A46" s="220"/>
      <c r="B46" s="221"/>
      <c r="C46" s="222"/>
    </row>
    <row r="47" spans="1:5" ht="16.5" x14ac:dyDescent="0.3">
      <c r="A47" s="220"/>
      <c r="B47" s="221"/>
      <c r="C47" s="222"/>
    </row>
    <row r="48" spans="1:5" x14ac:dyDescent="0.25">
      <c r="C48" s="223"/>
    </row>
    <row r="49" spans="1:5" ht="13.5" customHeight="1" x14ac:dyDescent="0.2">
      <c r="A49" s="407" t="s">
        <v>149</v>
      </c>
      <c r="B49" s="407"/>
      <c r="C49" s="407"/>
      <c r="D49" s="407"/>
      <c r="E49" s="407"/>
    </row>
    <row r="50" spans="1:5" ht="18.75" customHeight="1" x14ac:dyDescent="0.2">
      <c r="A50" s="407" t="s">
        <v>86</v>
      </c>
      <c r="B50" s="407"/>
      <c r="C50" s="407"/>
      <c r="D50" s="407"/>
      <c r="E50" s="407"/>
    </row>
    <row r="51" spans="1:5" ht="18.75" customHeight="1" x14ac:dyDescent="0.2">
      <c r="A51" s="407" t="s">
        <v>87</v>
      </c>
      <c r="B51" s="407"/>
      <c r="C51" s="407"/>
      <c r="D51" s="407"/>
      <c r="E51" s="407"/>
    </row>
  </sheetData>
  <mergeCells count="8">
    <mergeCell ref="A50:E50"/>
    <mergeCell ref="A51:E51"/>
    <mergeCell ref="A1:E1"/>
    <mergeCell ref="A2:E2"/>
    <mergeCell ref="A3:E3"/>
    <mergeCell ref="A4:B4"/>
    <mergeCell ref="A7:B7"/>
    <mergeCell ref="A49:E49"/>
  </mergeCells>
  <pageMargins left="0.8" right="0.11811023622047245" top="0.15748031496062992" bottom="0.12" header="0.11811023622047245" footer="0.11811023622047245"/>
  <pageSetup scale="85" orientation="portrait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2"/>
  <sheetViews>
    <sheetView topLeftCell="A31" workbookViewId="0">
      <pane xSplit="2" topLeftCell="C1" activePane="topRight" state="frozen"/>
      <selection activeCell="A4" sqref="A4"/>
      <selection pane="topRight" activeCell="A8" sqref="A8:B8"/>
    </sheetView>
  </sheetViews>
  <sheetFormatPr baseColWidth="10" defaultRowHeight="13.5" x14ac:dyDescent="0.25"/>
  <cols>
    <col min="1" max="1" width="5.140625" style="170" customWidth="1"/>
    <col min="2" max="2" width="48.85546875" style="129" customWidth="1"/>
    <col min="3" max="3" width="18.28515625" style="130" customWidth="1"/>
    <col min="4" max="4" width="15.140625" style="129" bestFit="1" customWidth="1"/>
    <col min="5" max="5" width="15.5703125" style="129" customWidth="1"/>
    <col min="6" max="227" width="11.42578125" style="129"/>
    <col min="228" max="228" width="5.140625" style="129" customWidth="1"/>
    <col min="229" max="229" width="48.85546875" style="129" customWidth="1"/>
    <col min="230" max="230" width="18.28515625" style="129" customWidth="1"/>
    <col min="231" max="231" width="15.140625" style="129" bestFit="1" customWidth="1"/>
    <col min="232" max="232" width="15.5703125" style="129" customWidth="1"/>
    <col min="233" max="235" width="14.42578125" style="129" customWidth="1"/>
    <col min="236" max="236" width="15.5703125" style="129" customWidth="1"/>
    <col min="237" max="237" width="14.42578125" style="129" customWidth="1"/>
    <col min="238" max="238" width="15.5703125" style="129" customWidth="1"/>
    <col min="239" max="240" width="14.42578125" style="129" customWidth="1"/>
    <col min="241" max="241" width="15.5703125" style="129" customWidth="1"/>
    <col min="242" max="242" width="14.42578125" style="129" bestFit="1" customWidth="1"/>
    <col min="243" max="243" width="14.85546875" style="129" bestFit="1" customWidth="1"/>
    <col min="244" max="244" width="0" style="129" hidden="1" customWidth="1"/>
    <col min="245" max="246" width="15.5703125" style="129" customWidth="1"/>
    <col min="247" max="247" width="13.28515625" style="129" bestFit="1" customWidth="1"/>
    <col min="248" max="248" width="12.85546875" style="129" bestFit="1" customWidth="1"/>
    <col min="249" max="483" width="11.42578125" style="129"/>
    <col min="484" max="484" width="5.140625" style="129" customWidth="1"/>
    <col min="485" max="485" width="48.85546875" style="129" customWidth="1"/>
    <col min="486" max="486" width="18.28515625" style="129" customWidth="1"/>
    <col min="487" max="487" width="15.140625" style="129" bestFit="1" customWidth="1"/>
    <col min="488" max="488" width="15.5703125" style="129" customWidth="1"/>
    <col min="489" max="491" width="14.42578125" style="129" customWidth="1"/>
    <col min="492" max="492" width="15.5703125" style="129" customWidth="1"/>
    <col min="493" max="493" width="14.42578125" style="129" customWidth="1"/>
    <col min="494" max="494" width="15.5703125" style="129" customWidth="1"/>
    <col min="495" max="496" width="14.42578125" style="129" customWidth="1"/>
    <col min="497" max="497" width="15.5703125" style="129" customWidth="1"/>
    <col min="498" max="498" width="14.42578125" style="129" bestFit="1" customWidth="1"/>
    <col min="499" max="499" width="14.85546875" style="129" bestFit="1" customWidth="1"/>
    <col min="500" max="500" width="0" style="129" hidden="1" customWidth="1"/>
    <col min="501" max="502" width="15.5703125" style="129" customWidth="1"/>
    <col min="503" max="503" width="13.28515625" style="129" bestFit="1" customWidth="1"/>
    <col min="504" max="504" width="12.85546875" style="129" bestFit="1" customWidth="1"/>
    <col min="505" max="739" width="11.42578125" style="129"/>
    <col min="740" max="740" width="5.140625" style="129" customWidth="1"/>
    <col min="741" max="741" width="48.85546875" style="129" customWidth="1"/>
    <col min="742" max="742" width="18.28515625" style="129" customWidth="1"/>
    <col min="743" max="743" width="15.140625" style="129" bestFit="1" customWidth="1"/>
    <col min="744" max="744" width="15.5703125" style="129" customWidth="1"/>
    <col min="745" max="747" width="14.42578125" style="129" customWidth="1"/>
    <col min="748" max="748" width="15.5703125" style="129" customWidth="1"/>
    <col min="749" max="749" width="14.42578125" style="129" customWidth="1"/>
    <col min="750" max="750" width="15.5703125" style="129" customWidth="1"/>
    <col min="751" max="752" width="14.42578125" style="129" customWidth="1"/>
    <col min="753" max="753" width="15.5703125" style="129" customWidth="1"/>
    <col min="754" max="754" width="14.42578125" style="129" bestFit="1" customWidth="1"/>
    <col min="755" max="755" width="14.85546875" style="129" bestFit="1" customWidth="1"/>
    <col min="756" max="756" width="0" style="129" hidden="1" customWidth="1"/>
    <col min="757" max="758" width="15.5703125" style="129" customWidth="1"/>
    <col min="759" max="759" width="13.28515625" style="129" bestFit="1" customWidth="1"/>
    <col min="760" max="760" width="12.85546875" style="129" bestFit="1" customWidth="1"/>
    <col min="761" max="995" width="11.42578125" style="129"/>
    <col min="996" max="996" width="5.140625" style="129" customWidth="1"/>
    <col min="997" max="997" width="48.85546875" style="129" customWidth="1"/>
    <col min="998" max="998" width="18.28515625" style="129" customWidth="1"/>
    <col min="999" max="999" width="15.140625" style="129" bestFit="1" customWidth="1"/>
    <col min="1000" max="1000" width="15.5703125" style="129" customWidth="1"/>
    <col min="1001" max="1003" width="14.42578125" style="129" customWidth="1"/>
    <col min="1004" max="1004" width="15.5703125" style="129" customWidth="1"/>
    <col min="1005" max="1005" width="14.42578125" style="129" customWidth="1"/>
    <col min="1006" max="1006" width="15.5703125" style="129" customWidth="1"/>
    <col min="1007" max="1008" width="14.42578125" style="129" customWidth="1"/>
    <col min="1009" max="1009" width="15.5703125" style="129" customWidth="1"/>
    <col min="1010" max="1010" width="14.42578125" style="129" bestFit="1" customWidth="1"/>
    <col min="1011" max="1011" width="14.85546875" style="129" bestFit="1" customWidth="1"/>
    <col min="1012" max="1012" width="0" style="129" hidden="1" customWidth="1"/>
    <col min="1013" max="1014" width="15.5703125" style="129" customWidth="1"/>
    <col min="1015" max="1015" width="13.28515625" style="129" bestFit="1" customWidth="1"/>
    <col min="1016" max="1016" width="12.85546875" style="129" bestFit="1" customWidth="1"/>
    <col min="1017" max="1251" width="11.42578125" style="129"/>
    <col min="1252" max="1252" width="5.140625" style="129" customWidth="1"/>
    <col min="1253" max="1253" width="48.85546875" style="129" customWidth="1"/>
    <col min="1254" max="1254" width="18.28515625" style="129" customWidth="1"/>
    <col min="1255" max="1255" width="15.140625" style="129" bestFit="1" customWidth="1"/>
    <col min="1256" max="1256" width="15.5703125" style="129" customWidth="1"/>
    <col min="1257" max="1259" width="14.42578125" style="129" customWidth="1"/>
    <col min="1260" max="1260" width="15.5703125" style="129" customWidth="1"/>
    <col min="1261" max="1261" width="14.42578125" style="129" customWidth="1"/>
    <col min="1262" max="1262" width="15.5703125" style="129" customWidth="1"/>
    <col min="1263" max="1264" width="14.42578125" style="129" customWidth="1"/>
    <col min="1265" max="1265" width="15.5703125" style="129" customWidth="1"/>
    <col min="1266" max="1266" width="14.42578125" style="129" bestFit="1" customWidth="1"/>
    <col min="1267" max="1267" width="14.85546875" style="129" bestFit="1" customWidth="1"/>
    <col min="1268" max="1268" width="0" style="129" hidden="1" customWidth="1"/>
    <col min="1269" max="1270" width="15.5703125" style="129" customWidth="1"/>
    <col min="1271" max="1271" width="13.28515625" style="129" bestFit="1" customWidth="1"/>
    <col min="1272" max="1272" width="12.85546875" style="129" bestFit="1" customWidth="1"/>
    <col min="1273" max="1507" width="11.42578125" style="129"/>
    <col min="1508" max="1508" width="5.140625" style="129" customWidth="1"/>
    <col min="1509" max="1509" width="48.85546875" style="129" customWidth="1"/>
    <col min="1510" max="1510" width="18.28515625" style="129" customWidth="1"/>
    <col min="1511" max="1511" width="15.140625" style="129" bestFit="1" customWidth="1"/>
    <col min="1512" max="1512" width="15.5703125" style="129" customWidth="1"/>
    <col min="1513" max="1515" width="14.42578125" style="129" customWidth="1"/>
    <col min="1516" max="1516" width="15.5703125" style="129" customWidth="1"/>
    <col min="1517" max="1517" width="14.42578125" style="129" customWidth="1"/>
    <col min="1518" max="1518" width="15.5703125" style="129" customWidth="1"/>
    <col min="1519" max="1520" width="14.42578125" style="129" customWidth="1"/>
    <col min="1521" max="1521" width="15.5703125" style="129" customWidth="1"/>
    <col min="1522" max="1522" width="14.42578125" style="129" bestFit="1" customWidth="1"/>
    <col min="1523" max="1523" width="14.85546875" style="129" bestFit="1" customWidth="1"/>
    <col min="1524" max="1524" width="0" style="129" hidden="1" customWidth="1"/>
    <col min="1525" max="1526" width="15.5703125" style="129" customWidth="1"/>
    <col min="1527" max="1527" width="13.28515625" style="129" bestFit="1" customWidth="1"/>
    <col min="1528" max="1528" width="12.85546875" style="129" bestFit="1" customWidth="1"/>
    <col min="1529" max="1763" width="11.42578125" style="129"/>
    <col min="1764" max="1764" width="5.140625" style="129" customWidth="1"/>
    <col min="1765" max="1765" width="48.85546875" style="129" customWidth="1"/>
    <col min="1766" max="1766" width="18.28515625" style="129" customWidth="1"/>
    <col min="1767" max="1767" width="15.140625" style="129" bestFit="1" customWidth="1"/>
    <col min="1768" max="1768" width="15.5703125" style="129" customWidth="1"/>
    <col min="1769" max="1771" width="14.42578125" style="129" customWidth="1"/>
    <col min="1772" max="1772" width="15.5703125" style="129" customWidth="1"/>
    <col min="1773" max="1773" width="14.42578125" style="129" customWidth="1"/>
    <col min="1774" max="1774" width="15.5703125" style="129" customWidth="1"/>
    <col min="1775" max="1776" width="14.42578125" style="129" customWidth="1"/>
    <col min="1777" max="1777" width="15.5703125" style="129" customWidth="1"/>
    <col min="1778" max="1778" width="14.42578125" style="129" bestFit="1" customWidth="1"/>
    <col min="1779" max="1779" width="14.85546875" style="129" bestFit="1" customWidth="1"/>
    <col min="1780" max="1780" width="0" style="129" hidden="1" customWidth="1"/>
    <col min="1781" max="1782" width="15.5703125" style="129" customWidth="1"/>
    <col min="1783" max="1783" width="13.28515625" style="129" bestFit="1" customWidth="1"/>
    <col min="1784" max="1784" width="12.85546875" style="129" bestFit="1" customWidth="1"/>
    <col min="1785" max="2019" width="11.42578125" style="129"/>
    <col min="2020" max="2020" width="5.140625" style="129" customWidth="1"/>
    <col min="2021" max="2021" width="48.85546875" style="129" customWidth="1"/>
    <col min="2022" max="2022" width="18.28515625" style="129" customWidth="1"/>
    <col min="2023" max="2023" width="15.140625" style="129" bestFit="1" customWidth="1"/>
    <col min="2024" max="2024" width="15.5703125" style="129" customWidth="1"/>
    <col min="2025" max="2027" width="14.42578125" style="129" customWidth="1"/>
    <col min="2028" max="2028" width="15.5703125" style="129" customWidth="1"/>
    <col min="2029" max="2029" width="14.42578125" style="129" customWidth="1"/>
    <col min="2030" max="2030" width="15.5703125" style="129" customWidth="1"/>
    <col min="2031" max="2032" width="14.42578125" style="129" customWidth="1"/>
    <col min="2033" max="2033" width="15.5703125" style="129" customWidth="1"/>
    <col min="2034" max="2034" width="14.42578125" style="129" bestFit="1" customWidth="1"/>
    <col min="2035" max="2035" width="14.85546875" style="129" bestFit="1" customWidth="1"/>
    <col min="2036" max="2036" width="0" style="129" hidden="1" customWidth="1"/>
    <col min="2037" max="2038" width="15.5703125" style="129" customWidth="1"/>
    <col min="2039" max="2039" width="13.28515625" style="129" bestFit="1" customWidth="1"/>
    <col min="2040" max="2040" width="12.85546875" style="129" bestFit="1" customWidth="1"/>
    <col min="2041" max="2275" width="11.42578125" style="129"/>
    <col min="2276" max="2276" width="5.140625" style="129" customWidth="1"/>
    <col min="2277" max="2277" width="48.85546875" style="129" customWidth="1"/>
    <col min="2278" max="2278" width="18.28515625" style="129" customWidth="1"/>
    <col min="2279" max="2279" width="15.140625" style="129" bestFit="1" customWidth="1"/>
    <col min="2280" max="2280" width="15.5703125" style="129" customWidth="1"/>
    <col min="2281" max="2283" width="14.42578125" style="129" customWidth="1"/>
    <col min="2284" max="2284" width="15.5703125" style="129" customWidth="1"/>
    <col min="2285" max="2285" width="14.42578125" style="129" customWidth="1"/>
    <col min="2286" max="2286" width="15.5703125" style="129" customWidth="1"/>
    <col min="2287" max="2288" width="14.42578125" style="129" customWidth="1"/>
    <col min="2289" max="2289" width="15.5703125" style="129" customWidth="1"/>
    <col min="2290" max="2290" width="14.42578125" style="129" bestFit="1" customWidth="1"/>
    <col min="2291" max="2291" width="14.85546875" style="129" bestFit="1" customWidth="1"/>
    <col min="2292" max="2292" width="0" style="129" hidden="1" customWidth="1"/>
    <col min="2293" max="2294" width="15.5703125" style="129" customWidth="1"/>
    <col min="2295" max="2295" width="13.28515625" style="129" bestFit="1" customWidth="1"/>
    <col min="2296" max="2296" width="12.85546875" style="129" bestFit="1" customWidth="1"/>
    <col min="2297" max="2531" width="11.42578125" style="129"/>
    <col min="2532" max="2532" width="5.140625" style="129" customWidth="1"/>
    <col min="2533" max="2533" width="48.85546875" style="129" customWidth="1"/>
    <col min="2534" max="2534" width="18.28515625" style="129" customWidth="1"/>
    <col min="2535" max="2535" width="15.140625" style="129" bestFit="1" customWidth="1"/>
    <col min="2536" max="2536" width="15.5703125" style="129" customWidth="1"/>
    <col min="2537" max="2539" width="14.42578125" style="129" customWidth="1"/>
    <col min="2540" max="2540" width="15.5703125" style="129" customWidth="1"/>
    <col min="2541" max="2541" width="14.42578125" style="129" customWidth="1"/>
    <col min="2542" max="2542" width="15.5703125" style="129" customWidth="1"/>
    <col min="2543" max="2544" width="14.42578125" style="129" customWidth="1"/>
    <col min="2545" max="2545" width="15.5703125" style="129" customWidth="1"/>
    <col min="2546" max="2546" width="14.42578125" style="129" bestFit="1" customWidth="1"/>
    <col min="2547" max="2547" width="14.85546875" style="129" bestFit="1" customWidth="1"/>
    <col min="2548" max="2548" width="0" style="129" hidden="1" customWidth="1"/>
    <col min="2549" max="2550" width="15.5703125" style="129" customWidth="1"/>
    <col min="2551" max="2551" width="13.28515625" style="129" bestFit="1" customWidth="1"/>
    <col min="2552" max="2552" width="12.85546875" style="129" bestFit="1" customWidth="1"/>
    <col min="2553" max="2787" width="11.42578125" style="129"/>
    <col min="2788" max="2788" width="5.140625" style="129" customWidth="1"/>
    <col min="2789" max="2789" width="48.85546875" style="129" customWidth="1"/>
    <col min="2790" max="2790" width="18.28515625" style="129" customWidth="1"/>
    <col min="2791" max="2791" width="15.140625" style="129" bestFit="1" customWidth="1"/>
    <col min="2792" max="2792" width="15.5703125" style="129" customWidth="1"/>
    <col min="2793" max="2795" width="14.42578125" style="129" customWidth="1"/>
    <col min="2796" max="2796" width="15.5703125" style="129" customWidth="1"/>
    <col min="2797" max="2797" width="14.42578125" style="129" customWidth="1"/>
    <col min="2798" max="2798" width="15.5703125" style="129" customWidth="1"/>
    <col min="2799" max="2800" width="14.42578125" style="129" customWidth="1"/>
    <col min="2801" max="2801" width="15.5703125" style="129" customWidth="1"/>
    <col min="2802" max="2802" width="14.42578125" style="129" bestFit="1" customWidth="1"/>
    <col min="2803" max="2803" width="14.85546875" style="129" bestFit="1" customWidth="1"/>
    <col min="2804" max="2804" width="0" style="129" hidden="1" customWidth="1"/>
    <col min="2805" max="2806" width="15.5703125" style="129" customWidth="1"/>
    <col min="2807" max="2807" width="13.28515625" style="129" bestFit="1" customWidth="1"/>
    <col min="2808" max="2808" width="12.85546875" style="129" bestFit="1" customWidth="1"/>
    <col min="2809" max="3043" width="11.42578125" style="129"/>
    <col min="3044" max="3044" width="5.140625" style="129" customWidth="1"/>
    <col min="3045" max="3045" width="48.85546875" style="129" customWidth="1"/>
    <col min="3046" max="3046" width="18.28515625" style="129" customWidth="1"/>
    <col min="3047" max="3047" width="15.140625" style="129" bestFit="1" customWidth="1"/>
    <col min="3048" max="3048" width="15.5703125" style="129" customWidth="1"/>
    <col min="3049" max="3051" width="14.42578125" style="129" customWidth="1"/>
    <col min="3052" max="3052" width="15.5703125" style="129" customWidth="1"/>
    <col min="3053" max="3053" width="14.42578125" style="129" customWidth="1"/>
    <col min="3054" max="3054" width="15.5703125" style="129" customWidth="1"/>
    <col min="3055" max="3056" width="14.42578125" style="129" customWidth="1"/>
    <col min="3057" max="3057" width="15.5703125" style="129" customWidth="1"/>
    <col min="3058" max="3058" width="14.42578125" style="129" bestFit="1" customWidth="1"/>
    <col min="3059" max="3059" width="14.85546875" style="129" bestFit="1" customWidth="1"/>
    <col min="3060" max="3060" width="0" style="129" hidden="1" customWidth="1"/>
    <col min="3061" max="3062" width="15.5703125" style="129" customWidth="1"/>
    <col min="3063" max="3063" width="13.28515625" style="129" bestFit="1" customWidth="1"/>
    <col min="3064" max="3064" width="12.85546875" style="129" bestFit="1" customWidth="1"/>
    <col min="3065" max="3299" width="11.42578125" style="129"/>
    <col min="3300" max="3300" width="5.140625" style="129" customWidth="1"/>
    <col min="3301" max="3301" width="48.85546875" style="129" customWidth="1"/>
    <col min="3302" max="3302" width="18.28515625" style="129" customWidth="1"/>
    <col min="3303" max="3303" width="15.140625" style="129" bestFit="1" customWidth="1"/>
    <col min="3304" max="3304" width="15.5703125" style="129" customWidth="1"/>
    <col min="3305" max="3307" width="14.42578125" style="129" customWidth="1"/>
    <col min="3308" max="3308" width="15.5703125" style="129" customWidth="1"/>
    <col min="3309" max="3309" width="14.42578125" style="129" customWidth="1"/>
    <col min="3310" max="3310" width="15.5703125" style="129" customWidth="1"/>
    <col min="3311" max="3312" width="14.42578125" style="129" customWidth="1"/>
    <col min="3313" max="3313" width="15.5703125" style="129" customWidth="1"/>
    <col min="3314" max="3314" width="14.42578125" style="129" bestFit="1" customWidth="1"/>
    <col min="3315" max="3315" width="14.85546875" style="129" bestFit="1" customWidth="1"/>
    <col min="3316" max="3316" width="0" style="129" hidden="1" customWidth="1"/>
    <col min="3317" max="3318" width="15.5703125" style="129" customWidth="1"/>
    <col min="3319" max="3319" width="13.28515625" style="129" bestFit="1" customWidth="1"/>
    <col min="3320" max="3320" width="12.85546875" style="129" bestFit="1" customWidth="1"/>
    <col min="3321" max="3555" width="11.42578125" style="129"/>
    <col min="3556" max="3556" width="5.140625" style="129" customWidth="1"/>
    <col min="3557" max="3557" width="48.85546875" style="129" customWidth="1"/>
    <col min="3558" max="3558" width="18.28515625" style="129" customWidth="1"/>
    <col min="3559" max="3559" width="15.140625" style="129" bestFit="1" customWidth="1"/>
    <col min="3560" max="3560" width="15.5703125" style="129" customWidth="1"/>
    <col min="3561" max="3563" width="14.42578125" style="129" customWidth="1"/>
    <col min="3564" max="3564" width="15.5703125" style="129" customWidth="1"/>
    <col min="3565" max="3565" width="14.42578125" style="129" customWidth="1"/>
    <col min="3566" max="3566" width="15.5703125" style="129" customWidth="1"/>
    <col min="3567" max="3568" width="14.42578125" style="129" customWidth="1"/>
    <col min="3569" max="3569" width="15.5703125" style="129" customWidth="1"/>
    <col min="3570" max="3570" width="14.42578125" style="129" bestFit="1" customWidth="1"/>
    <col min="3571" max="3571" width="14.85546875" style="129" bestFit="1" customWidth="1"/>
    <col min="3572" max="3572" width="0" style="129" hidden="1" customWidth="1"/>
    <col min="3573" max="3574" width="15.5703125" style="129" customWidth="1"/>
    <col min="3575" max="3575" width="13.28515625" style="129" bestFit="1" customWidth="1"/>
    <col min="3576" max="3576" width="12.85546875" style="129" bestFit="1" customWidth="1"/>
    <col min="3577" max="3811" width="11.42578125" style="129"/>
    <col min="3812" max="3812" width="5.140625" style="129" customWidth="1"/>
    <col min="3813" max="3813" width="48.85546875" style="129" customWidth="1"/>
    <col min="3814" max="3814" width="18.28515625" style="129" customWidth="1"/>
    <col min="3815" max="3815" width="15.140625" style="129" bestFit="1" customWidth="1"/>
    <col min="3816" max="3816" width="15.5703125" style="129" customWidth="1"/>
    <col min="3817" max="3819" width="14.42578125" style="129" customWidth="1"/>
    <col min="3820" max="3820" width="15.5703125" style="129" customWidth="1"/>
    <col min="3821" max="3821" width="14.42578125" style="129" customWidth="1"/>
    <col min="3822" max="3822" width="15.5703125" style="129" customWidth="1"/>
    <col min="3823" max="3824" width="14.42578125" style="129" customWidth="1"/>
    <col min="3825" max="3825" width="15.5703125" style="129" customWidth="1"/>
    <col min="3826" max="3826" width="14.42578125" style="129" bestFit="1" customWidth="1"/>
    <col min="3827" max="3827" width="14.85546875" style="129" bestFit="1" customWidth="1"/>
    <col min="3828" max="3828" width="0" style="129" hidden="1" customWidth="1"/>
    <col min="3829" max="3830" width="15.5703125" style="129" customWidth="1"/>
    <col min="3831" max="3831" width="13.28515625" style="129" bestFit="1" customWidth="1"/>
    <col min="3832" max="3832" width="12.85546875" style="129" bestFit="1" customWidth="1"/>
    <col min="3833" max="4067" width="11.42578125" style="129"/>
    <col min="4068" max="4068" width="5.140625" style="129" customWidth="1"/>
    <col min="4069" max="4069" width="48.85546875" style="129" customWidth="1"/>
    <col min="4070" max="4070" width="18.28515625" style="129" customWidth="1"/>
    <col min="4071" max="4071" width="15.140625" style="129" bestFit="1" customWidth="1"/>
    <col min="4072" max="4072" width="15.5703125" style="129" customWidth="1"/>
    <col min="4073" max="4075" width="14.42578125" style="129" customWidth="1"/>
    <col min="4076" max="4076" width="15.5703125" style="129" customWidth="1"/>
    <col min="4077" max="4077" width="14.42578125" style="129" customWidth="1"/>
    <col min="4078" max="4078" width="15.5703125" style="129" customWidth="1"/>
    <col min="4079" max="4080" width="14.42578125" style="129" customWidth="1"/>
    <col min="4081" max="4081" width="15.5703125" style="129" customWidth="1"/>
    <col min="4082" max="4082" width="14.42578125" style="129" bestFit="1" customWidth="1"/>
    <col min="4083" max="4083" width="14.85546875" style="129" bestFit="1" customWidth="1"/>
    <col min="4084" max="4084" width="0" style="129" hidden="1" customWidth="1"/>
    <col min="4085" max="4086" width="15.5703125" style="129" customWidth="1"/>
    <col min="4087" max="4087" width="13.28515625" style="129" bestFit="1" customWidth="1"/>
    <col min="4088" max="4088" width="12.85546875" style="129" bestFit="1" customWidth="1"/>
    <col min="4089" max="4323" width="11.42578125" style="129"/>
    <col min="4324" max="4324" width="5.140625" style="129" customWidth="1"/>
    <col min="4325" max="4325" width="48.85546875" style="129" customWidth="1"/>
    <col min="4326" max="4326" width="18.28515625" style="129" customWidth="1"/>
    <col min="4327" max="4327" width="15.140625" style="129" bestFit="1" customWidth="1"/>
    <col min="4328" max="4328" width="15.5703125" style="129" customWidth="1"/>
    <col min="4329" max="4331" width="14.42578125" style="129" customWidth="1"/>
    <col min="4332" max="4332" width="15.5703125" style="129" customWidth="1"/>
    <col min="4333" max="4333" width="14.42578125" style="129" customWidth="1"/>
    <col min="4334" max="4334" width="15.5703125" style="129" customWidth="1"/>
    <col min="4335" max="4336" width="14.42578125" style="129" customWidth="1"/>
    <col min="4337" max="4337" width="15.5703125" style="129" customWidth="1"/>
    <col min="4338" max="4338" width="14.42578125" style="129" bestFit="1" customWidth="1"/>
    <col min="4339" max="4339" width="14.85546875" style="129" bestFit="1" customWidth="1"/>
    <col min="4340" max="4340" width="0" style="129" hidden="1" customWidth="1"/>
    <col min="4341" max="4342" width="15.5703125" style="129" customWidth="1"/>
    <col min="4343" max="4343" width="13.28515625" style="129" bestFit="1" customWidth="1"/>
    <col min="4344" max="4344" width="12.85546875" style="129" bestFit="1" customWidth="1"/>
    <col min="4345" max="4579" width="11.42578125" style="129"/>
    <col min="4580" max="4580" width="5.140625" style="129" customWidth="1"/>
    <col min="4581" max="4581" width="48.85546875" style="129" customWidth="1"/>
    <col min="4582" max="4582" width="18.28515625" style="129" customWidth="1"/>
    <col min="4583" max="4583" width="15.140625" style="129" bestFit="1" customWidth="1"/>
    <col min="4584" max="4584" width="15.5703125" style="129" customWidth="1"/>
    <col min="4585" max="4587" width="14.42578125" style="129" customWidth="1"/>
    <col min="4588" max="4588" width="15.5703125" style="129" customWidth="1"/>
    <col min="4589" max="4589" width="14.42578125" style="129" customWidth="1"/>
    <col min="4590" max="4590" width="15.5703125" style="129" customWidth="1"/>
    <col min="4591" max="4592" width="14.42578125" style="129" customWidth="1"/>
    <col min="4593" max="4593" width="15.5703125" style="129" customWidth="1"/>
    <col min="4594" max="4594" width="14.42578125" style="129" bestFit="1" customWidth="1"/>
    <col min="4595" max="4595" width="14.85546875" style="129" bestFit="1" customWidth="1"/>
    <col min="4596" max="4596" width="0" style="129" hidden="1" customWidth="1"/>
    <col min="4597" max="4598" width="15.5703125" style="129" customWidth="1"/>
    <col min="4599" max="4599" width="13.28515625" style="129" bestFit="1" customWidth="1"/>
    <col min="4600" max="4600" width="12.85546875" style="129" bestFit="1" customWidth="1"/>
    <col min="4601" max="4835" width="11.42578125" style="129"/>
    <col min="4836" max="4836" width="5.140625" style="129" customWidth="1"/>
    <col min="4837" max="4837" width="48.85546875" style="129" customWidth="1"/>
    <col min="4838" max="4838" width="18.28515625" style="129" customWidth="1"/>
    <col min="4839" max="4839" width="15.140625" style="129" bestFit="1" customWidth="1"/>
    <col min="4840" max="4840" width="15.5703125" style="129" customWidth="1"/>
    <col min="4841" max="4843" width="14.42578125" style="129" customWidth="1"/>
    <col min="4844" max="4844" width="15.5703125" style="129" customWidth="1"/>
    <col min="4845" max="4845" width="14.42578125" style="129" customWidth="1"/>
    <col min="4846" max="4846" width="15.5703125" style="129" customWidth="1"/>
    <col min="4847" max="4848" width="14.42578125" style="129" customWidth="1"/>
    <col min="4849" max="4849" width="15.5703125" style="129" customWidth="1"/>
    <col min="4850" max="4850" width="14.42578125" style="129" bestFit="1" customWidth="1"/>
    <col min="4851" max="4851" width="14.85546875" style="129" bestFit="1" customWidth="1"/>
    <col min="4852" max="4852" width="0" style="129" hidden="1" customWidth="1"/>
    <col min="4853" max="4854" width="15.5703125" style="129" customWidth="1"/>
    <col min="4855" max="4855" width="13.28515625" style="129" bestFit="1" customWidth="1"/>
    <col min="4856" max="4856" width="12.85546875" style="129" bestFit="1" customWidth="1"/>
    <col min="4857" max="5091" width="11.42578125" style="129"/>
    <col min="5092" max="5092" width="5.140625" style="129" customWidth="1"/>
    <col min="5093" max="5093" width="48.85546875" style="129" customWidth="1"/>
    <col min="5094" max="5094" width="18.28515625" style="129" customWidth="1"/>
    <col min="5095" max="5095" width="15.140625" style="129" bestFit="1" customWidth="1"/>
    <col min="5096" max="5096" width="15.5703125" style="129" customWidth="1"/>
    <col min="5097" max="5099" width="14.42578125" style="129" customWidth="1"/>
    <col min="5100" max="5100" width="15.5703125" style="129" customWidth="1"/>
    <col min="5101" max="5101" width="14.42578125" style="129" customWidth="1"/>
    <col min="5102" max="5102" width="15.5703125" style="129" customWidth="1"/>
    <col min="5103" max="5104" width="14.42578125" style="129" customWidth="1"/>
    <col min="5105" max="5105" width="15.5703125" style="129" customWidth="1"/>
    <col min="5106" max="5106" width="14.42578125" style="129" bestFit="1" customWidth="1"/>
    <col min="5107" max="5107" width="14.85546875" style="129" bestFit="1" customWidth="1"/>
    <col min="5108" max="5108" width="0" style="129" hidden="1" customWidth="1"/>
    <col min="5109" max="5110" width="15.5703125" style="129" customWidth="1"/>
    <col min="5111" max="5111" width="13.28515625" style="129" bestFit="1" customWidth="1"/>
    <col min="5112" max="5112" width="12.85546875" style="129" bestFit="1" customWidth="1"/>
    <col min="5113" max="5347" width="11.42578125" style="129"/>
    <col min="5348" max="5348" width="5.140625" style="129" customWidth="1"/>
    <col min="5349" max="5349" width="48.85546875" style="129" customWidth="1"/>
    <col min="5350" max="5350" width="18.28515625" style="129" customWidth="1"/>
    <col min="5351" max="5351" width="15.140625" style="129" bestFit="1" customWidth="1"/>
    <col min="5352" max="5352" width="15.5703125" style="129" customWidth="1"/>
    <col min="5353" max="5355" width="14.42578125" style="129" customWidth="1"/>
    <col min="5356" max="5356" width="15.5703125" style="129" customWidth="1"/>
    <col min="5357" max="5357" width="14.42578125" style="129" customWidth="1"/>
    <col min="5358" max="5358" width="15.5703125" style="129" customWidth="1"/>
    <col min="5359" max="5360" width="14.42578125" style="129" customWidth="1"/>
    <col min="5361" max="5361" width="15.5703125" style="129" customWidth="1"/>
    <col min="5362" max="5362" width="14.42578125" style="129" bestFit="1" customWidth="1"/>
    <col min="5363" max="5363" width="14.85546875" style="129" bestFit="1" customWidth="1"/>
    <col min="5364" max="5364" width="0" style="129" hidden="1" customWidth="1"/>
    <col min="5365" max="5366" width="15.5703125" style="129" customWidth="1"/>
    <col min="5367" max="5367" width="13.28515625" style="129" bestFit="1" customWidth="1"/>
    <col min="5368" max="5368" width="12.85546875" style="129" bestFit="1" customWidth="1"/>
    <col min="5369" max="5603" width="11.42578125" style="129"/>
    <col min="5604" max="5604" width="5.140625" style="129" customWidth="1"/>
    <col min="5605" max="5605" width="48.85546875" style="129" customWidth="1"/>
    <col min="5606" max="5606" width="18.28515625" style="129" customWidth="1"/>
    <col min="5607" max="5607" width="15.140625" style="129" bestFit="1" customWidth="1"/>
    <col min="5608" max="5608" width="15.5703125" style="129" customWidth="1"/>
    <col min="5609" max="5611" width="14.42578125" style="129" customWidth="1"/>
    <col min="5612" max="5612" width="15.5703125" style="129" customWidth="1"/>
    <col min="5613" max="5613" width="14.42578125" style="129" customWidth="1"/>
    <col min="5614" max="5614" width="15.5703125" style="129" customWidth="1"/>
    <col min="5615" max="5616" width="14.42578125" style="129" customWidth="1"/>
    <col min="5617" max="5617" width="15.5703125" style="129" customWidth="1"/>
    <col min="5618" max="5618" width="14.42578125" style="129" bestFit="1" customWidth="1"/>
    <col min="5619" max="5619" width="14.85546875" style="129" bestFit="1" customWidth="1"/>
    <col min="5620" max="5620" width="0" style="129" hidden="1" customWidth="1"/>
    <col min="5621" max="5622" width="15.5703125" style="129" customWidth="1"/>
    <col min="5623" max="5623" width="13.28515625" style="129" bestFit="1" customWidth="1"/>
    <col min="5624" max="5624" width="12.85546875" style="129" bestFit="1" customWidth="1"/>
    <col min="5625" max="5859" width="11.42578125" style="129"/>
    <col min="5860" max="5860" width="5.140625" style="129" customWidth="1"/>
    <col min="5861" max="5861" width="48.85546875" style="129" customWidth="1"/>
    <col min="5862" max="5862" width="18.28515625" style="129" customWidth="1"/>
    <col min="5863" max="5863" width="15.140625" style="129" bestFit="1" customWidth="1"/>
    <col min="5864" max="5864" width="15.5703125" style="129" customWidth="1"/>
    <col min="5865" max="5867" width="14.42578125" style="129" customWidth="1"/>
    <col min="5868" max="5868" width="15.5703125" style="129" customWidth="1"/>
    <col min="5869" max="5869" width="14.42578125" style="129" customWidth="1"/>
    <col min="5870" max="5870" width="15.5703125" style="129" customWidth="1"/>
    <col min="5871" max="5872" width="14.42578125" style="129" customWidth="1"/>
    <col min="5873" max="5873" width="15.5703125" style="129" customWidth="1"/>
    <col min="5874" max="5874" width="14.42578125" style="129" bestFit="1" customWidth="1"/>
    <col min="5875" max="5875" width="14.85546875" style="129" bestFit="1" customWidth="1"/>
    <col min="5876" max="5876" width="0" style="129" hidden="1" customWidth="1"/>
    <col min="5877" max="5878" width="15.5703125" style="129" customWidth="1"/>
    <col min="5879" max="5879" width="13.28515625" style="129" bestFit="1" customWidth="1"/>
    <col min="5880" max="5880" width="12.85546875" style="129" bestFit="1" customWidth="1"/>
    <col min="5881" max="6115" width="11.42578125" style="129"/>
    <col min="6116" max="6116" width="5.140625" style="129" customWidth="1"/>
    <col min="6117" max="6117" width="48.85546875" style="129" customWidth="1"/>
    <col min="6118" max="6118" width="18.28515625" style="129" customWidth="1"/>
    <col min="6119" max="6119" width="15.140625" style="129" bestFit="1" customWidth="1"/>
    <col min="6120" max="6120" width="15.5703125" style="129" customWidth="1"/>
    <col min="6121" max="6123" width="14.42578125" style="129" customWidth="1"/>
    <col min="6124" max="6124" width="15.5703125" style="129" customWidth="1"/>
    <col min="6125" max="6125" width="14.42578125" style="129" customWidth="1"/>
    <col min="6126" max="6126" width="15.5703125" style="129" customWidth="1"/>
    <col min="6127" max="6128" width="14.42578125" style="129" customWidth="1"/>
    <col min="6129" max="6129" width="15.5703125" style="129" customWidth="1"/>
    <col min="6130" max="6130" width="14.42578125" style="129" bestFit="1" customWidth="1"/>
    <col min="6131" max="6131" width="14.85546875" style="129" bestFit="1" customWidth="1"/>
    <col min="6132" max="6132" width="0" style="129" hidden="1" customWidth="1"/>
    <col min="6133" max="6134" width="15.5703125" style="129" customWidth="1"/>
    <col min="6135" max="6135" width="13.28515625" style="129" bestFit="1" customWidth="1"/>
    <col min="6136" max="6136" width="12.85546875" style="129" bestFit="1" customWidth="1"/>
    <col min="6137" max="6371" width="11.42578125" style="129"/>
    <col min="6372" max="6372" width="5.140625" style="129" customWidth="1"/>
    <col min="6373" max="6373" width="48.85546875" style="129" customWidth="1"/>
    <col min="6374" max="6374" width="18.28515625" style="129" customWidth="1"/>
    <col min="6375" max="6375" width="15.140625" style="129" bestFit="1" customWidth="1"/>
    <col min="6376" max="6376" width="15.5703125" style="129" customWidth="1"/>
    <col min="6377" max="6379" width="14.42578125" style="129" customWidth="1"/>
    <col min="6380" max="6380" width="15.5703125" style="129" customWidth="1"/>
    <col min="6381" max="6381" width="14.42578125" style="129" customWidth="1"/>
    <col min="6382" max="6382" width="15.5703125" style="129" customWidth="1"/>
    <col min="6383" max="6384" width="14.42578125" style="129" customWidth="1"/>
    <col min="6385" max="6385" width="15.5703125" style="129" customWidth="1"/>
    <col min="6386" max="6386" width="14.42578125" style="129" bestFit="1" customWidth="1"/>
    <col min="6387" max="6387" width="14.85546875" style="129" bestFit="1" customWidth="1"/>
    <col min="6388" max="6388" width="0" style="129" hidden="1" customWidth="1"/>
    <col min="6389" max="6390" width="15.5703125" style="129" customWidth="1"/>
    <col min="6391" max="6391" width="13.28515625" style="129" bestFit="1" customWidth="1"/>
    <col min="6392" max="6392" width="12.85546875" style="129" bestFit="1" customWidth="1"/>
    <col min="6393" max="6627" width="11.42578125" style="129"/>
    <col min="6628" max="6628" width="5.140625" style="129" customWidth="1"/>
    <col min="6629" max="6629" width="48.85546875" style="129" customWidth="1"/>
    <col min="6630" max="6630" width="18.28515625" style="129" customWidth="1"/>
    <col min="6631" max="6631" width="15.140625" style="129" bestFit="1" customWidth="1"/>
    <col min="6632" max="6632" width="15.5703125" style="129" customWidth="1"/>
    <col min="6633" max="6635" width="14.42578125" style="129" customWidth="1"/>
    <col min="6636" max="6636" width="15.5703125" style="129" customWidth="1"/>
    <col min="6637" max="6637" width="14.42578125" style="129" customWidth="1"/>
    <col min="6638" max="6638" width="15.5703125" style="129" customWidth="1"/>
    <col min="6639" max="6640" width="14.42578125" style="129" customWidth="1"/>
    <col min="6641" max="6641" width="15.5703125" style="129" customWidth="1"/>
    <col min="6642" max="6642" width="14.42578125" style="129" bestFit="1" customWidth="1"/>
    <col min="6643" max="6643" width="14.85546875" style="129" bestFit="1" customWidth="1"/>
    <col min="6644" max="6644" width="0" style="129" hidden="1" customWidth="1"/>
    <col min="6645" max="6646" width="15.5703125" style="129" customWidth="1"/>
    <col min="6647" max="6647" width="13.28515625" style="129" bestFit="1" customWidth="1"/>
    <col min="6648" max="6648" width="12.85546875" style="129" bestFit="1" customWidth="1"/>
    <col min="6649" max="6883" width="11.42578125" style="129"/>
    <col min="6884" max="6884" width="5.140625" style="129" customWidth="1"/>
    <col min="6885" max="6885" width="48.85546875" style="129" customWidth="1"/>
    <col min="6886" max="6886" width="18.28515625" style="129" customWidth="1"/>
    <col min="6887" max="6887" width="15.140625" style="129" bestFit="1" customWidth="1"/>
    <col min="6888" max="6888" width="15.5703125" style="129" customWidth="1"/>
    <col min="6889" max="6891" width="14.42578125" style="129" customWidth="1"/>
    <col min="6892" max="6892" width="15.5703125" style="129" customWidth="1"/>
    <col min="6893" max="6893" width="14.42578125" style="129" customWidth="1"/>
    <col min="6894" max="6894" width="15.5703125" style="129" customWidth="1"/>
    <col min="6895" max="6896" width="14.42578125" style="129" customWidth="1"/>
    <col min="6897" max="6897" width="15.5703125" style="129" customWidth="1"/>
    <col min="6898" max="6898" width="14.42578125" style="129" bestFit="1" customWidth="1"/>
    <col min="6899" max="6899" width="14.85546875" style="129" bestFit="1" customWidth="1"/>
    <col min="6900" max="6900" width="0" style="129" hidden="1" customWidth="1"/>
    <col min="6901" max="6902" width="15.5703125" style="129" customWidth="1"/>
    <col min="6903" max="6903" width="13.28515625" style="129" bestFit="1" customWidth="1"/>
    <col min="6904" max="6904" width="12.85546875" style="129" bestFit="1" customWidth="1"/>
    <col min="6905" max="7139" width="11.42578125" style="129"/>
    <col min="7140" max="7140" width="5.140625" style="129" customWidth="1"/>
    <col min="7141" max="7141" width="48.85546875" style="129" customWidth="1"/>
    <col min="7142" max="7142" width="18.28515625" style="129" customWidth="1"/>
    <col min="7143" max="7143" width="15.140625" style="129" bestFit="1" customWidth="1"/>
    <col min="7144" max="7144" width="15.5703125" style="129" customWidth="1"/>
    <col min="7145" max="7147" width="14.42578125" style="129" customWidth="1"/>
    <col min="7148" max="7148" width="15.5703125" style="129" customWidth="1"/>
    <col min="7149" max="7149" width="14.42578125" style="129" customWidth="1"/>
    <col min="7150" max="7150" width="15.5703125" style="129" customWidth="1"/>
    <col min="7151" max="7152" width="14.42578125" style="129" customWidth="1"/>
    <col min="7153" max="7153" width="15.5703125" style="129" customWidth="1"/>
    <col min="7154" max="7154" width="14.42578125" style="129" bestFit="1" customWidth="1"/>
    <col min="7155" max="7155" width="14.85546875" style="129" bestFit="1" customWidth="1"/>
    <col min="7156" max="7156" width="0" style="129" hidden="1" customWidth="1"/>
    <col min="7157" max="7158" width="15.5703125" style="129" customWidth="1"/>
    <col min="7159" max="7159" width="13.28515625" style="129" bestFit="1" customWidth="1"/>
    <col min="7160" max="7160" width="12.85546875" style="129" bestFit="1" customWidth="1"/>
    <col min="7161" max="7395" width="11.42578125" style="129"/>
    <col min="7396" max="7396" width="5.140625" style="129" customWidth="1"/>
    <col min="7397" max="7397" width="48.85546875" style="129" customWidth="1"/>
    <col min="7398" max="7398" width="18.28515625" style="129" customWidth="1"/>
    <col min="7399" max="7399" width="15.140625" style="129" bestFit="1" customWidth="1"/>
    <col min="7400" max="7400" width="15.5703125" style="129" customWidth="1"/>
    <col min="7401" max="7403" width="14.42578125" style="129" customWidth="1"/>
    <col min="7404" max="7404" width="15.5703125" style="129" customWidth="1"/>
    <col min="7405" max="7405" width="14.42578125" style="129" customWidth="1"/>
    <col min="7406" max="7406" width="15.5703125" style="129" customWidth="1"/>
    <col min="7407" max="7408" width="14.42578125" style="129" customWidth="1"/>
    <col min="7409" max="7409" width="15.5703125" style="129" customWidth="1"/>
    <col min="7410" max="7410" width="14.42578125" style="129" bestFit="1" customWidth="1"/>
    <col min="7411" max="7411" width="14.85546875" style="129" bestFit="1" customWidth="1"/>
    <col min="7412" max="7412" width="0" style="129" hidden="1" customWidth="1"/>
    <col min="7413" max="7414" width="15.5703125" style="129" customWidth="1"/>
    <col min="7415" max="7415" width="13.28515625" style="129" bestFit="1" customWidth="1"/>
    <col min="7416" max="7416" width="12.85546875" style="129" bestFit="1" customWidth="1"/>
    <col min="7417" max="7651" width="11.42578125" style="129"/>
    <col min="7652" max="7652" width="5.140625" style="129" customWidth="1"/>
    <col min="7653" max="7653" width="48.85546875" style="129" customWidth="1"/>
    <col min="7654" max="7654" width="18.28515625" style="129" customWidth="1"/>
    <col min="7655" max="7655" width="15.140625" style="129" bestFit="1" customWidth="1"/>
    <col min="7656" max="7656" width="15.5703125" style="129" customWidth="1"/>
    <col min="7657" max="7659" width="14.42578125" style="129" customWidth="1"/>
    <col min="7660" max="7660" width="15.5703125" style="129" customWidth="1"/>
    <col min="7661" max="7661" width="14.42578125" style="129" customWidth="1"/>
    <col min="7662" max="7662" width="15.5703125" style="129" customWidth="1"/>
    <col min="7663" max="7664" width="14.42578125" style="129" customWidth="1"/>
    <col min="7665" max="7665" width="15.5703125" style="129" customWidth="1"/>
    <col min="7666" max="7666" width="14.42578125" style="129" bestFit="1" customWidth="1"/>
    <col min="7667" max="7667" width="14.85546875" style="129" bestFit="1" customWidth="1"/>
    <col min="7668" max="7668" width="0" style="129" hidden="1" customWidth="1"/>
    <col min="7669" max="7670" width="15.5703125" style="129" customWidth="1"/>
    <col min="7671" max="7671" width="13.28515625" style="129" bestFit="1" customWidth="1"/>
    <col min="7672" max="7672" width="12.85546875" style="129" bestFit="1" customWidth="1"/>
    <col min="7673" max="7907" width="11.42578125" style="129"/>
    <col min="7908" max="7908" width="5.140625" style="129" customWidth="1"/>
    <col min="7909" max="7909" width="48.85546875" style="129" customWidth="1"/>
    <col min="7910" max="7910" width="18.28515625" style="129" customWidth="1"/>
    <col min="7911" max="7911" width="15.140625" style="129" bestFit="1" customWidth="1"/>
    <col min="7912" max="7912" width="15.5703125" style="129" customWidth="1"/>
    <col min="7913" max="7915" width="14.42578125" style="129" customWidth="1"/>
    <col min="7916" max="7916" width="15.5703125" style="129" customWidth="1"/>
    <col min="7917" max="7917" width="14.42578125" style="129" customWidth="1"/>
    <col min="7918" max="7918" width="15.5703125" style="129" customWidth="1"/>
    <col min="7919" max="7920" width="14.42578125" style="129" customWidth="1"/>
    <col min="7921" max="7921" width="15.5703125" style="129" customWidth="1"/>
    <col min="7922" max="7922" width="14.42578125" style="129" bestFit="1" customWidth="1"/>
    <col min="7923" max="7923" width="14.85546875" style="129" bestFit="1" customWidth="1"/>
    <col min="7924" max="7924" width="0" style="129" hidden="1" customWidth="1"/>
    <col min="7925" max="7926" width="15.5703125" style="129" customWidth="1"/>
    <col min="7927" max="7927" width="13.28515625" style="129" bestFit="1" customWidth="1"/>
    <col min="7928" max="7928" width="12.85546875" style="129" bestFit="1" customWidth="1"/>
    <col min="7929" max="8163" width="11.42578125" style="129"/>
    <col min="8164" max="8164" width="5.140625" style="129" customWidth="1"/>
    <col min="8165" max="8165" width="48.85546875" style="129" customWidth="1"/>
    <col min="8166" max="8166" width="18.28515625" style="129" customWidth="1"/>
    <col min="8167" max="8167" width="15.140625" style="129" bestFit="1" customWidth="1"/>
    <col min="8168" max="8168" width="15.5703125" style="129" customWidth="1"/>
    <col min="8169" max="8171" width="14.42578125" style="129" customWidth="1"/>
    <col min="8172" max="8172" width="15.5703125" style="129" customWidth="1"/>
    <col min="8173" max="8173" width="14.42578125" style="129" customWidth="1"/>
    <col min="8174" max="8174" width="15.5703125" style="129" customWidth="1"/>
    <col min="8175" max="8176" width="14.42578125" style="129" customWidth="1"/>
    <col min="8177" max="8177" width="15.5703125" style="129" customWidth="1"/>
    <col min="8178" max="8178" width="14.42578125" style="129" bestFit="1" customWidth="1"/>
    <col min="8179" max="8179" width="14.85546875" style="129" bestFit="1" customWidth="1"/>
    <col min="8180" max="8180" width="0" style="129" hidden="1" customWidth="1"/>
    <col min="8181" max="8182" width="15.5703125" style="129" customWidth="1"/>
    <col min="8183" max="8183" width="13.28515625" style="129" bestFit="1" customWidth="1"/>
    <col min="8184" max="8184" width="12.85546875" style="129" bestFit="1" customWidth="1"/>
    <col min="8185" max="8419" width="11.42578125" style="129"/>
    <col min="8420" max="8420" width="5.140625" style="129" customWidth="1"/>
    <col min="8421" max="8421" width="48.85546875" style="129" customWidth="1"/>
    <col min="8422" max="8422" width="18.28515625" style="129" customWidth="1"/>
    <col min="8423" max="8423" width="15.140625" style="129" bestFit="1" customWidth="1"/>
    <col min="8424" max="8424" width="15.5703125" style="129" customWidth="1"/>
    <col min="8425" max="8427" width="14.42578125" style="129" customWidth="1"/>
    <col min="8428" max="8428" width="15.5703125" style="129" customWidth="1"/>
    <col min="8429" max="8429" width="14.42578125" style="129" customWidth="1"/>
    <col min="8430" max="8430" width="15.5703125" style="129" customWidth="1"/>
    <col min="8431" max="8432" width="14.42578125" style="129" customWidth="1"/>
    <col min="8433" max="8433" width="15.5703125" style="129" customWidth="1"/>
    <col min="8434" max="8434" width="14.42578125" style="129" bestFit="1" customWidth="1"/>
    <col min="8435" max="8435" width="14.85546875" style="129" bestFit="1" customWidth="1"/>
    <col min="8436" max="8436" width="0" style="129" hidden="1" customWidth="1"/>
    <col min="8437" max="8438" width="15.5703125" style="129" customWidth="1"/>
    <col min="8439" max="8439" width="13.28515625" style="129" bestFit="1" customWidth="1"/>
    <col min="8440" max="8440" width="12.85546875" style="129" bestFit="1" customWidth="1"/>
    <col min="8441" max="8675" width="11.42578125" style="129"/>
    <col min="8676" max="8676" width="5.140625" style="129" customWidth="1"/>
    <col min="8677" max="8677" width="48.85546875" style="129" customWidth="1"/>
    <col min="8678" max="8678" width="18.28515625" style="129" customWidth="1"/>
    <col min="8679" max="8679" width="15.140625" style="129" bestFit="1" customWidth="1"/>
    <col min="8680" max="8680" width="15.5703125" style="129" customWidth="1"/>
    <col min="8681" max="8683" width="14.42578125" style="129" customWidth="1"/>
    <col min="8684" max="8684" width="15.5703125" style="129" customWidth="1"/>
    <col min="8685" max="8685" width="14.42578125" style="129" customWidth="1"/>
    <col min="8686" max="8686" width="15.5703125" style="129" customWidth="1"/>
    <col min="8687" max="8688" width="14.42578125" style="129" customWidth="1"/>
    <col min="8689" max="8689" width="15.5703125" style="129" customWidth="1"/>
    <col min="8690" max="8690" width="14.42578125" style="129" bestFit="1" customWidth="1"/>
    <col min="8691" max="8691" width="14.85546875" style="129" bestFit="1" customWidth="1"/>
    <col min="8692" max="8692" width="0" style="129" hidden="1" customWidth="1"/>
    <col min="8693" max="8694" width="15.5703125" style="129" customWidth="1"/>
    <col min="8695" max="8695" width="13.28515625" style="129" bestFit="1" customWidth="1"/>
    <col min="8696" max="8696" width="12.85546875" style="129" bestFit="1" customWidth="1"/>
    <col min="8697" max="8931" width="11.42578125" style="129"/>
    <col min="8932" max="8932" width="5.140625" style="129" customWidth="1"/>
    <col min="8933" max="8933" width="48.85546875" style="129" customWidth="1"/>
    <col min="8934" max="8934" width="18.28515625" style="129" customWidth="1"/>
    <col min="8935" max="8935" width="15.140625" style="129" bestFit="1" customWidth="1"/>
    <col min="8936" max="8936" width="15.5703125" style="129" customWidth="1"/>
    <col min="8937" max="8939" width="14.42578125" style="129" customWidth="1"/>
    <col min="8940" max="8940" width="15.5703125" style="129" customWidth="1"/>
    <col min="8941" max="8941" width="14.42578125" style="129" customWidth="1"/>
    <col min="8942" max="8942" width="15.5703125" style="129" customWidth="1"/>
    <col min="8943" max="8944" width="14.42578125" style="129" customWidth="1"/>
    <col min="8945" max="8945" width="15.5703125" style="129" customWidth="1"/>
    <col min="8946" max="8946" width="14.42578125" style="129" bestFit="1" customWidth="1"/>
    <col min="8947" max="8947" width="14.85546875" style="129" bestFit="1" customWidth="1"/>
    <col min="8948" max="8948" width="0" style="129" hidden="1" customWidth="1"/>
    <col min="8949" max="8950" width="15.5703125" style="129" customWidth="1"/>
    <col min="8951" max="8951" width="13.28515625" style="129" bestFit="1" customWidth="1"/>
    <col min="8952" max="8952" width="12.85546875" style="129" bestFit="1" customWidth="1"/>
    <col min="8953" max="9187" width="11.42578125" style="129"/>
    <col min="9188" max="9188" width="5.140625" style="129" customWidth="1"/>
    <col min="9189" max="9189" width="48.85546875" style="129" customWidth="1"/>
    <col min="9190" max="9190" width="18.28515625" style="129" customWidth="1"/>
    <col min="9191" max="9191" width="15.140625" style="129" bestFit="1" customWidth="1"/>
    <col min="9192" max="9192" width="15.5703125" style="129" customWidth="1"/>
    <col min="9193" max="9195" width="14.42578125" style="129" customWidth="1"/>
    <col min="9196" max="9196" width="15.5703125" style="129" customWidth="1"/>
    <col min="9197" max="9197" width="14.42578125" style="129" customWidth="1"/>
    <col min="9198" max="9198" width="15.5703125" style="129" customWidth="1"/>
    <col min="9199" max="9200" width="14.42578125" style="129" customWidth="1"/>
    <col min="9201" max="9201" width="15.5703125" style="129" customWidth="1"/>
    <col min="9202" max="9202" width="14.42578125" style="129" bestFit="1" customWidth="1"/>
    <col min="9203" max="9203" width="14.85546875" style="129" bestFit="1" customWidth="1"/>
    <col min="9204" max="9204" width="0" style="129" hidden="1" customWidth="1"/>
    <col min="9205" max="9206" width="15.5703125" style="129" customWidth="1"/>
    <col min="9207" max="9207" width="13.28515625" style="129" bestFit="1" customWidth="1"/>
    <col min="9208" max="9208" width="12.85546875" style="129" bestFit="1" customWidth="1"/>
    <col min="9209" max="9443" width="11.42578125" style="129"/>
    <col min="9444" max="9444" width="5.140625" style="129" customWidth="1"/>
    <col min="9445" max="9445" width="48.85546875" style="129" customWidth="1"/>
    <col min="9446" max="9446" width="18.28515625" style="129" customWidth="1"/>
    <col min="9447" max="9447" width="15.140625" style="129" bestFit="1" customWidth="1"/>
    <col min="9448" max="9448" width="15.5703125" style="129" customWidth="1"/>
    <col min="9449" max="9451" width="14.42578125" style="129" customWidth="1"/>
    <col min="9452" max="9452" width="15.5703125" style="129" customWidth="1"/>
    <col min="9453" max="9453" width="14.42578125" style="129" customWidth="1"/>
    <col min="9454" max="9454" width="15.5703125" style="129" customWidth="1"/>
    <col min="9455" max="9456" width="14.42578125" style="129" customWidth="1"/>
    <col min="9457" max="9457" width="15.5703125" style="129" customWidth="1"/>
    <col min="9458" max="9458" width="14.42578125" style="129" bestFit="1" customWidth="1"/>
    <col min="9459" max="9459" width="14.85546875" style="129" bestFit="1" customWidth="1"/>
    <col min="9460" max="9460" width="0" style="129" hidden="1" customWidth="1"/>
    <col min="9461" max="9462" width="15.5703125" style="129" customWidth="1"/>
    <col min="9463" max="9463" width="13.28515625" style="129" bestFit="1" customWidth="1"/>
    <col min="9464" max="9464" width="12.85546875" style="129" bestFit="1" customWidth="1"/>
    <col min="9465" max="9699" width="11.42578125" style="129"/>
    <col min="9700" max="9700" width="5.140625" style="129" customWidth="1"/>
    <col min="9701" max="9701" width="48.85546875" style="129" customWidth="1"/>
    <col min="9702" max="9702" width="18.28515625" style="129" customWidth="1"/>
    <col min="9703" max="9703" width="15.140625" style="129" bestFit="1" customWidth="1"/>
    <col min="9704" max="9704" width="15.5703125" style="129" customWidth="1"/>
    <col min="9705" max="9707" width="14.42578125" style="129" customWidth="1"/>
    <col min="9708" max="9708" width="15.5703125" style="129" customWidth="1"/>
    <col min="9709" max="9709" width="14.42578125" style="129" customWidth="1"/>
    <col min="9710" max="9710" width="15.5703125" style="129" customWidth="1"/>
    <col min="9711" max="9712" width="14.42578125" style="129" customWidth="1"/>
    <col min="9713" max="9713" width="15.5703125" style="129" customWidth="1"/>
    <col min="9714" max="9714" width="14.42578125" style="129" bestFit="1" customWidth="1"/>
    <col min="9715" max="9715" width="14.85546875" style="129" bestFit="1" customWidth="1"/>
    <col min="9716" max="9716" width="0" style="129" hidden="1" customWidth="1"/>
    <col min="9717" max="9718" width="15.5703125" style="129" customWidth="1"/>
    <col min="9719" max="9719" width="13.28515625" style="129" bestFit="1" customWidth="1"/>
    <col min="9720" max="9720" width="12.85546875" style="129" bestFit="1" customWidth="1"/>
    <col min="9721" max="9955" width="11.42578125" style="129"/>
    <col min="9956" max="9956" width="5.140625" style="129" customWidth="1"/>
    <col min="9957" max="9957" width="48.85546875" style="129" customWidth="1"/>
    <col min="9958" max="9958" width="18.28515625" style="129" customWidth="1"/>
    <col min="9959" max="9959" width="15.140625" style="129" bestFit="1" customWidth="1"/>
    <col min="9960" max="9960" width="15.5703125" style="129" customWidth="1"/>
    <col min="9961" max="9963" width="14.42578125" style="129" customWidth="1"/>
    <col min="9964" max="9964" width="15.5703125" style="129" customWidth="1"/>
    <col min="9965" max="9965" width="14.42578125" style="129" customWidth="1"/>
    <col min="9966" max="9966" width="15.5703125" style="129" customWidth="1"/>
    <col min="9967" max="9968" width="14.42578125" style="129" customWidth="1"/>
    <col min="9969" max="9969" width="15.5703125" style="129" customWidth="1"/>
    <col min="9970" max="9970" width="14.42578125" style="129" bestFit="1" customWidth="1"/>
    <col min="9971" max="9971" width="14.85546875" style="129" bestFit="1" customWidth="1"/>
    <col min="9972" max="9972" width="0" style="129" hidden="1" customWidth="1"/>
    <col min="9973" max="9974" width="15.5703125" style="129" customWidth="1"/>
    <col min="9975" max="9975" width="13.28515625" style="129" bestFit="1" customWidth="1"/>
    <col min="9976" max="9976" width="12.85546875" style="129" bestFit="1" customWidth="1"/>
    <col min="9977" max="10211" width="11.42578125" style="129"/>
    <col min="10212" max="10212" width="5.140625" style="129" customWidth="1"/>
    <col min="10213" max="10213" width="48.85546875" style="129" customWidth="1"/>
    <col min="10214" max="10214" width="18.28515625" style="129" customWidth="1"/>
    <col min="10215" max="10215" width="15.140625" style="129" bestFit="1" customWidth="1"/>
    <col min="10216" max="10216" width="15.5703125" style="129" customWidth="1"/>
    <col min="10217" max="10219" width="14.42578125" style="129" customWidth="1"/>
    <col min="10220" max="10220" width="15.5703125" style="129" customWidth="1"/>
    <col min="10221" max="10221" width="14.42578125" style="129" customWidth="1"/>
    <col min="10222" max="10222" width="15.5703125" style="129" customWidth="1"/>
    <col min="10223" max="10224" width="14.42578125" style="129" customWidth="1"/>
    <col min="10225" max="10225" width="15.5703125" style="129" customWidth="1"/>
    <col min="10226" max="10226" width="14.42578125" style="129" bestFit="1" customWidth="1"/>
    <col min="10227" max="10227" width="14.85546875" style="129" bestFit="1" customWidth="1"/>
    <col min="10228" max="10228" width="0" style="129" hidden="1" customWidth="1"/>
    <col min="10229" max="10230" width="15.5703125" style="129" customWidth="1"/>
    <col min="10231" max="10231" width="13.28515625" style="129" bestFit="1" customWidth="1"/>
    <col min="10232" max="10232" width="12.85546875" style="129" bestFit="1" customWidth="1"/>
    <col min="10233" max="10467" width="11.42578125" style="129"/>
    <col min="10468" max="10468" width="5.140625" style="129" customWidth="1"/>
    <col min="10469" max="10469" width="48.85546875" style="129" customWidth="1"/>
    <col min="10470" max="10470" width="18.28515625" style="129" customWidth="1"/>
    <col min="10471" max="10471" width="15.140625" style="129" bestFit="1" customWidth="1"/>
    <col min="10472" max="10472" width="15.5703125" style="129" customWidth="1"/>
    <col min="10473" max="10475" width="14.42578125" style="129" customWidth="1"/>
    <col min="10476" max="10476" width="15.5703125" style="129" customWidth="1"/>
    <col min="10477" max="10477" width="14.42578125" style="129" customWidth="1"/>
    <col min="10478" max="10478" width="15.5703125" style="129" customWidth="1"/>
    <col min="10479" max="10480" width="14.42578125" style="129" customWidth="1"/>
    <col min="10481" max="10481" width="15.5703125" style="129" customWidth="1"/>
    <col min="10482" max="10482" width="14.42578125" style="129" bestFit="1" customWidth="1"/>
    <col min="10483" max="10483" width="14.85546875" style="129" bestFit="1" customWidth="1"/>
    <col min="10484" max="10484" width="0" style="129" hidden="1" customWidth="1"/>
    <col min="10485" max="10486" width="15.5703125" style="129" customWidth="1"/>
    <col min="10487" max="10487" width="13.28515625" style="129" bestFit="1" customWidth="1"/>
    <col min="10488" max="10488" width="12.85546875" style="129" bestFit="1" customWidth="1"/>
    <col min="10489" max="10723" width="11.42578125" style="129"/>
    <col min="10724" max="10724" width="5.140625" style="129" customWidth="1"/>
    <col min="10725" max="10725" width="48.85546875" style="129" customWidth="1"/>
    <col min="10726" max="10726" width="18.28515625" style="129" customWidth="1"/>
    <col min="10727" max="10727" width="15.140625" style="129" bestFit="1" customWidth="1"/>
    <col min="10728" max="10728" width="15.5703125" style="129" customWidth="1"/>
    <col min="10729" max="10731" width="14.42578125" style="129" customWidth="1"/>
    <col min="10732" max="10732" width="15.5703125" style="129" customWidth="1"/>
    <col min="10733" max="10733" width="14.42578125" style="129" customWidth="1"/>
    <col min="10734" max="10734" width="15.5703125" style="129" customWidth="1"/>
    <col min="10735" max="10736" width="14.42578125" style="129" customWidth="1"/>
    <col min="10737" max="10737" width="15.5703125" style="129" customWidth="1"/>
    <col min="10738" max="10738" width="14.42578125" style="129" bestFit="1" customWidth="1"/>
    <col min="10739" max="10739" width="14.85546875" style="129" bestFit="1" customWidth="1"/>
    <col min="10740" max="10740" width="0" style="129" hidden="1" customWidth="1"/>
    <col min="10741" max="10742" width="15.5703125" style="129" customWidth="1"/>
    <col min="10743" max="10743" width="13.28515625" style="129" bestFit="1" customWidth="1"/>
    <col min="10744" max="10744" width="12.85546875" style="129" bestFit="1" customWidth="1"/>
    <col min="10745" max="10979" width="11.42578125" style="129"/>
    <col min="10980" max="10980" width="5.140625" style="129" customWidth="1"/>
    <col min="10981" max="10981" width="48.85546875" style="129" customWidth="1"/>
    <col min="10982" max="10982" width="18.28515625" style="129" customWidth="1"/>
    <col min="10983" max="10983" width="15.140625" style="129" bestFit="1" customWidth="1"/>
    <col min="10984" max="10984" width="15.5703125" style="129" customWidth="1"/>
    <col min="10985" max="10987" width="14.42578125" style="129" customWidth="1"/>
    <col min="10988" max="10988" width="15.5703125" style="129" customWidth="1"/>
    <col min="10989" max="10989" width="14.42578125" style="129" customWidth="1"/>
    <col min="10990" max="10990" width="15.5703125" style="129" customWidth="1"/>
    <col min="10991" max="10992" width="14.42578125" style="129" customWidth="1"/>
    <col min="10993" max="10993" width="15.5703125" style="129" customWidth="1"/>
    <col min="10994" max="10994" width="14.42578125" style="129" bestFit="1" customWidth="1"/>
    <col min="10995" max="10995" width="14.85546875" style="129" bestFit="1" customWidth="1"/>
    <col min="10996" max="10996" width="0" style="129" hidden="1" customWidth="1"/>
    <col min="10997" max="10998" width="15.5703125" style="129" customWidth="1"/>
    <col min="10999" max="10999" width="13.28515625" style="129" bestFit="1" customWidth="1"/>
    <col min="11000" max="11000" width="12.85546875" style="129" bestFit="1" customWidth="1"/>
    <col min="11001" max="11235" width="11.42578125" style="129"/>
    <col min="11236" max="11236" width="5.140625" style="129" customWidth="1"/>
    <col min="11237" max="11237" width="48.85546875" style="129" customWidth="1"/>
    <col min="11238" max="11238" width="18.28515625" style="129" customWidth="1"/>
    <col min="11239" max="11239" width="15.140625" style="129" bestFit="1" customWidth="1"/>
    <col min="11240" max="11240" width="15.5703125" style="129" customWidth="1"/>
    <col min="11241" max="11243" width="14.42578125" style="129" customWidth="1"/>
    <col min="11244" max="11244" width="15.5703125" style="129" customWidth="1"/>
    <col min="11245" max="11245" width="14.42578125" style="129" customWidth="1"/>
    <col min="11246" max="11246" width="15.5703125" style="129" customWidth="1"/>
    <col min="11247" max="11248" width="14.42578125" style="129" customWidth="1"/>
    <col min="11249" max="11249" width="15.5703125" style="129" customWidth="1"/>
    <col min="11250" max="11250" width="14.42578125" style="129" bestFit="1" customWidth="1"/>
    <col min="11251" max="11251" width="14.85546875" style="129" bestFit="1" customWidth="1"/>
    <col min="11252" max="11252" width="0" style="129" hidden="1" customWidth="1"/>
    <col min="11253" max="11254" width="15.5703125" style="129" customWidth="1"/>
    <col min="11255" max="11255" width="13.28515625" style="129" bestFit="1" customWidth="1"/>
    <col min="11256" max="11256" width="12.85546875" style="129" bestFit="1" customWidth="1"/>
    <col min="11257" max="11491" width="11.42578125" style="129"/>
    <col min="11492" max="11492" width="5.140625" style="129" customWidth="1"/>
    <col min="11493" max="11493" width="48.85546875" style="129" customWidth="1"/>
    <col min="11494" max="11494" width="18.28515625" style="129" customWidth="1"/>
    <col min="11495" max="11495" width="15.140625" style="129" bestFit="1" customWidth="1"/>
    <col min="11496" max="11496" width="15.5703125" style="129" customWidth="1"/>
    <col min="11497" max="11499" width="14.42578125" style="129" customWidth="1"/>
    <col min="11500" max="11500" width="15.5703125" style="129" customWidth="1"/>
    <col min="11501" max="11501" width="14.42578125" style="129" customWidth="1"/>
    <col min="11502" max="11502" width="15.5703125" style="129" customWidth="1"/>
    <col min="11503" max="11504" width="14.42578125" style="129" customWidth="1"/>
    <col min="11505" max="11505" width="15.5703125" style="129" customWidth="1"/>
    <col min="11506" max="11506" width="14.42578125" style="129" bestFit="1" customWidth="1"/>
    <col min="11507" max="11507" width="14.85546875" style="129" bestFit="1" customWidth="1"/>
    <col min="11508" max="11508" width="0" style="129" hidden="1" customWidth="1"/>
    <col min="11509" max="11510" width="15.5703125" style="129" customWidth="1"/>
    <col min="11511" max="11511" width="13.28515625" style="129" bestFit="1" customWidth="1"/>
    <col min="11512" max="11512" width="12.85546875" style="129" bestFit="1" customWidth="1"/>
    <col min="11513" max="11747" width="11.42578125" style="129"/>
    <col min="11748" max="11748" width="5.140625" style="129" customWidth="1"/>
    <col min="11749" max="11749" width="48.85546875" style="129" customWidth="1"/>
    <col min="11750" max="11750" width="18.28515625" style="129" customWidth="1"/>
    <col min="11751" max="11751" width="15.140625" style="129" bestFit="1" customWidth="1"/>
    <col min="11752" max="11752" width="15.5703125" style="129" customWidth="1"/>
    <col min="11753" max="11755" width="14.42578125" style="129" customWidth="1"/>
    <col min="11756" max="11756" width="15.5703125" style="129" customWidth="1"/>
    <col min="11757" max="11757" width="14.42578125" style="129" customWidth="1"/>
    <col min="11758" max="11758" width="15.5703125" style="129" customWidth="1"/>
    <col min="11759" max="11760" width="14.42578125" style="129" customWidth="1"/>
    <col min="11761" max="11761" width="15.5703125" style="129" customWidth="1"/>
    <col min="11762" max="11762" width="14.42578125" style="129" bestFit="1" customWidth="1"/>
    <col min="11763" max="11763" width="14.85546875" style="129" bestFit="1" customWidth="1"/>
    <col min="11764" max="11764" width="0" style="129" hidden="1" customWidth="1"/>
    <col min="11765" max="11766" width="15.5703125" style="129" customWidth="1"/>
    <col min="11767" max="11767" width="13.28515625" style="129" bestFit="1" customWidth="1"/>
    <col min="11768" max="11768" width="12.85546875" style="129" bestFit="1" customWidth="1"/>
    <col min="11769" max="12003" width="11.42578125" style="129"/>
    <col min="12004" max="12004" width="5.140625" style="129" customWidth="1"/>
    <col min="12005" max="12005" width="48.85546875" style="129" customWidth="1"/>
    <col min="12006" max="12006" width="18.28515625" style="129" customWidth="1"/>
    <col min="12007" max="12007" width="15.140625" style="129" bestFit="1" customWidth="1"/>
    <col min="12008" max="12008" width="15.5703125" style="129" customWidth="1"/>
    <col min="12009" max="12011" width="14.42578125" style="129" customWidth="1"/>
    <col min="12012" max="12012" width="15.5703125" style="129" customWidth="1"/>
    <col min="12013" max="12013" width="14.42578125" style="129" customWidth="1"/>
    <col min="12014" max="12014" width="15.5703125" style="129" customWidth="1"/>
    <col min="12015" max="12016" width="14.42578125" style="129" customWidth="1"/>
    <col min="12017" max="12017" width="15.5703125" style="129" customWidth="1"/>
    <col min="12018" max="12018" width="14.42578125" style="129" bestFit="1" customWidth="1"/>
    <col min="12019" max="12019" width="14.85546875" style="129" bestFit="1" customWidth="1"/>
    <col min="12020" max="12020" width="0" style="129" hidden="1" customWidth="1"/>
    <col min="12021" max="12022" width="15.5703125" style="129" customWidth="1"/>
    <col min="12023" max="12023" width="13.28515625" style="129" bestFit="1" customWidth="1"/>
    <col min="12024" max="12024" width="12.85546875" style="129" bestFit="1" customWidth="1"/>
    <col min="12025" max="12259" width="11.42578125" style="129"/>
    <col min="12260" max="12260" width="5.140625" style="129" customWidth="1"/>
    <col min="12261" max="12261" width="48.85546875" style="129" customWidth="1"/>
    <col min="12262" max="12262" width="18.28515625" style="129" customWidth="1"/>
    <col min="12263" max="12263" width="15.140625" style="129" bestFit="1" customWidth="1"/>
    <col min="12264" max="12264" width="15.5703125" style="129" customWidth="1"/>
    <col min="12265" max="12267" width="14.42578125" style="129" customWidth="1"/>
    <col min="12268" max="12268" width="15.5703125" style="129" customWidth="1"/>
    <col min="12269" max="12269" width="14.42578125" style="129" customWidth="1"/>
    <col min="12270" max="12270" width="15.5703125" style="129" customWidth="1"/>
    <col min="12271" max="12272" width="14.42578125" style="129" customWidth="1"/>
    <col min="12273" max="12273" width="15.5703125" style="129" customWidth="1"/>
    <col min="12274" max="12274" width="14.42578125" style="129" bestFit="1" customWidth="1"/>
    <col min="12275" max="12275" width="14.85546875" style="129" bestFit="1" customWidth="1"/>
    <col min="12276" max="12276" width="0" style="129" hidden="1" customWidth="1"/>
    <col min="12277" max="12278" width="15.5703125" style="129" customWidth="1"/>
    <col min="12279" max="12279" width="13.28515625" style="129" bestFit="1" customWidth="1"/>
    <col min="12280" max="12280" width="12.85546875" style="129" bestFit="1" customWidth="1"/>
    <col min="12281" max="12515" width="11.42578125" style="129"/>
    <col min="12516" max="12516" width="5.140625" style="129" customWidth="1"/>
    <col min="12517" max="12517" width="48.85546875" style="129" customWidth="1"/>
    <col min="12518" max="12518" width="18.28515625" style="129" customWidth="1"/>
    <col min="12519" max="12519" width="15.140625" style="129" bestFit="1" customWidth="1"/>
    <col min="12520" max="12520" width="15.5703125" style="129" customWidth="1"/>
    <col min="12521" max="12523" width="14.42578125" style="129" customWidth="1"/>
    <col min="12524" max="12524" width="15.5703125" style="129" customWidth="1"/>
    <col min="12525" max="12525" width="14.42578125" style="129" customWidth="1"/>
    <col min="12526" max="12526" width="15.5703125" style="129" customWidth="1"/>
    <col min="12527" max="12528" width="14.42578125" style="129" customWidth="1"/>
    <col min="12529" max="12529" width="15.5703125" style="129" customWidth="1"/>
    <col min="12530" max="12530" width="14.42578125" style="129" bestFit="1" customWidth="1"/>
    <col min="12531" max="12531" width="14.85546875" style="129" bestFit="1" customWidth="1"/>
    <col min="12532" max="12532" width="0" style="129" hidden="1" customWidth="1"/>
    <col min="12533" max="12534" width="15.5703125" style="129" customWidth="1"/>
    <col min="12535" max="12535" width="13.28515625" style="129" bestFit="1" customWidth="1"/>
    <col min="12536" max="12536" width="12.85546875" style="129" bestFit="1" customWidth="1"/>
    <col min="12537" max="12771" width="11.42578125" style="129"/>
    <col min="12772" max="12772" width="5.140625" style="129" customWidth="1"/>
    <col min="12773" max="12773" width="48.85546875" style="129" customWidth="1"/>
    <col min="12774" max="12774" width="18.28515625" style="129" customWidth="1"/>
    <col min="12775" max="12775" width="15.140625" style="129" bestFit="1" customWidth="1"/>
    <col min="12776" max="12776" width="15.5703125" style="129" customWidth="1"/>
    <col min="12777" max="12779" width="14.42578125" style="129" customWidth="1"/>
    <col min="12780" max="12780" width="15.5703125" style="129" customWidth="1"/>
    <col min="12781" max="12781" width="14.42578125" style="129" customWidth="1"/>
    <col min="12782" max="12782" width="15.5703125" style="129" customWidth="1"/>
    <col min="12783" max="12784" width="14.42578125" style="129" customWidth="1"/>
    <col min="12785" max="12785" width="15.5703125" style="129" customWidth="1"/>
    <col min="12786" max="12786" width="14.42578125" style="129" bestFit="1" customWidth="1"/>
    <col min="12787" max="12787" width="14.85546875" style="129" bestFit="1" customWidth="1"/>
    <col min="12788" max="12788" width="0" style="129" hidden="1" customWidth="1"/>
    <col min="12789" max="12790" width="15.5703125" style="129" customWidth="1"/>
    <col min="12791" max="12791" width="13.28515625" style="129" bestFit="1" customWidth="1"/>
    <col min="12792" max="12792" width="12.85546875" style="129" bestFit="1" customWidth="1"/>
    <col min="12793" max="13027" width="11.42578125" style="129"/>
    <col min="13028" max="13028" width="5.140625" style="129" customWidth="1"/>
    <col min="13029" max="13029" width="48.85546875" style="129" customWidth="1"/>
    <col min="13030" max="13030" width="18.28515625" style="129" customWidth="1"/>
    <col min="13031" max="13031" width="15.140625" style="129" bestFit="1" customWidth="1"/>
    <col min="13032" max="13032" width="15.5703125" style="129" customWidth="1"/>
    <col min="13033" max="13035" width="14.42578125" style="129" customWidth="1"/>
    <col min="13036" max="13036" width="15.5703125" style="129" customWidth="1"/>
    <col min="13037" max="13037" width="14.42578125" style="129" customWidth="1"/>
    <col min="13038" max="13038" width="15.5703125" style="129" customWidth="1"/>
    <col min="13039" max="13040" width="14.42578125" style="129" customWidth="1"/>
    <col min="13041" max="13041" width="15.5703125" style="129" customWidth="1"/>
    <col min="13042" max="13042" width="14.42578125" style="129" bestFit="1" customWidth="1"/>
    <col min="13043" max="13043" width="14.85546875" style="129" bestFit="1" customWidth="1"/>
    <col min="13044" max="13044" width="0" style="129" hidden="1" customWidth="1"/>
    <col min="13045" max="13046" width="15.5703125" style="129" customWidth="1"/>
    <col min="13047" max="13047" width="13.28515625" style="129" bestFit="1" customWidth="1"/>
    <col min="13048" max="13048" width="12.85546875" style="129" bestFit="1" customWidth="1"/>
    <col min="13049" max="13283" width="11.42578125" style="129"/>
    <col min="13284" max="13284" width="5.140625" style="129" customWidth="1"/>
    <col min="13285" max="13285" width="48.85546875" style="129" customWidth="1"/>
    <col min="13286" max="13286" width="18.28515625" style="129" customWidth="1"/>
    <col min="13287" max="13287" width="15.140625" style="129" bestFit="1" customWidth="1"/>
    <col min="13288" max="13288" width="15.5703125" style="129" customWidth="1"/>
    <col min="13289" max="13291" width="14.42578125" style="129" customWidth="1"/>
    <col min="13292" max="13292" width="15.5703125" style="129" customWidth="1"/>
    <col min="13293" max="13293" width="14.42578125" style="129" customWidth="1"/>
    <col min="13294" max="13294" width="15.5703125" style="129" customWidth="1"/>
    <col min="13295" max="13296" width="14.42578125" style="129" customWidth="1"/>
    <col min="13297" max="13297" width="15.5703125" style="129" customWidth="1"/>
    <col min="13298" max="13298" width="14.42578125" style="129" bestFit="1" customWidth="1"/>
    <col min="13299" max="13299" width="14.85546875" style="129" bestFit="1" customWidth="1"/>
    <col min="13300" max="13300" width="0" style="129" hidden="1" customWidth="1"/>
    <col min="13301" max="13302" width="15.5703125" style="129" customWidth="1"/>
    <col min="13303" max="13303" width="13.28515625" style="129" bestFit="1" customWidth="1"/>
    <col min="13304" max="13304" width="12.85546875" style="129" bestFit="1" customWidth="1"/>
    <col min="13305" max="13539" width="11.42578125" style="129"/>
    <col min="13540" max="13540" width="5.140625" style="129" customWidth="1"/>
    <col min="13541" max="13541" width="48.85546875" style="129" customWidth="1"/>
    <col min="13542" max="13542" width="18.28515625" style="129" customWidth="1"/>
    <col min="13543" max="13543" width="15.140625" style="129" bestFit="1" customWidth="1"/>
    <col min="13544" max="13544" width="15.5703125" style="129" customWidth="1"/>
    <col min="13545" max="13547" width="14.42578125" style="129" customWidth="1"/>
    <col min="13548" max="13548" width="15.5703125" style="129" customWidth="1"/>
    <col min="13549" max="13549" width="14.42578125" style="129" customWidth="1"/>
    <col min="13550" max="13550" width="15.5703125" style="129" customWidth="1"/>
    <col min="13551" max="13552" width="14.42578125" style="129" customWidth="1"/>
    <col min="13553" max="13553" width="15.5703125" style="129" customWidth="1"/>
    <col min="13554" max="13554" width="14.42578125" style="129" bestFit="1" customWidth="1"/>
    <col min="13555" max="13555" width="14.85546875" style="129" bestFit="1" customWidth="1"/>
    <col min="13556" max="13556" width="0" style="129" hidden="1" customWidth="1"/>
    <col min="13557" max="13558" width="15.5703125" style="129" customWidth="1"/>
    <col min="13559" max="13559" width="13.28515625" style="129" bestFit="1" customWidth="1"/>
    <col min="13560" max="13560" width="12.85546875" style="129" bestFit="1" customWidth="1"/>
    <col min="13561" max="13795" width="11.42578125" style="129"/>
    <col min="13796" max="13796" width="5.140625" style="129" customWidth="1"/>
    <col min="13797" max="13797" width="48.85546875" style="129" customWidth="1"/>
    <col min="13798" max="13798" width="18.28515625" style="129" customWidth="1"/>
    <col min="13799" max="13799" width="15.140625" style="129" bestFit="1" customWidth="1"/>
    <col min="13800" max="13800" width="15.5703125" style="129" customWidth="1"/>
    <col min="13801" max="13803" width="14.42578125" style="129" customWidth="1"/>
    <col min="13804" max="13804" width="15.5703125" style="129" customWidth="1"/>
    <col min="13805" max="13805" width="14.42578125" style="129" customWidth="1"/>
    <col min="13806" max="13806" width="15.5703125" style="129" customWidth="1"/>
    <col min="13807" max="13808" width="14.42578125" style="129" customWidth="1"/>
    <col min="13809" max="13809" width="15.5703125" style="129" customWidth="1"/>
    <col min="13810" max="13810" width="14.42578125" style="129" bestFit="1" customWidth="1"/>
    <col min="13811" max="13811" width="14.85546875" style="129" bestFit="1" customWidth="1"/>
    <col min="13812" max="13812" width="0" style="129" hidden="1" customWidth="1"/>
    <col min="13813" max="13814" width="15.5703125" style="129" customWidth="1"/>
    <col min="13815" max="13815" width="13.28515625" style="129" bestFit="1" customWidth="1"/>
    <col min="13816" max="13816" width="12.85546875" style="129" bestFit="1" customWidth="1"/>
    <col min="13817" max="14051" width="11.42578125" style="129"/>
    <col min="14052" max="14052" width="5.140625" style="129" customWidth="1"/>
    <col min="14053" max="14053" width="48.85546875" style="129" customWidth="1"/>
    <col min="14054" max="14054" width="18.28515625" style="129" customWidth="1"/>
    <col min="14055" max="14055" width="15.140625" style="129" bestFit="1" customWidth="1"/>
    <col min="14056" max="14056" width="15.5703125" style="129" customWidth="1"/>
    <col min="14057" max="14059" width="14.42578125" style="129" customWidth="1"/>
    <col min="14060" max="14060" width="15.5703125" style="129" customWidth="1"/>
    <col min="14061" max="14061" width="14.42578125" style="129" customWidth="1"/>
    <col min="14062" max="14062" width="15.5703125" style="129" customWidth="1"/>
    <col min="14063" max="14064" width="14.42578125" style="129" customWidth="1"/>
    <col min="14065" max="14065" width="15.5703125" style="129" customWidth="1"/>
    <col min="14066" max="14066" width="14.42578125" style="129" bestFit="1" customWidth="1"/>
    <col min="14067" max="14067" width="14.85546875" style="129" bestFit="1" customWidth="1"/>
    <col min="14068" max="14068" width="0" style="129" hidden="1" customWidth="1"/>
    <col min="14069" max="14070" width="15.5703125" style="129" customWidth="1"/>
    <col min="14071" max="14071" width="13.28515625" style="129" bestFit="1" customWidth="1"/>
    <col min="14072" max="14072" width="12.85546875" style="129" bestFit="1" customWidth="1"/>
    <col min="14073" max="14307" width="11.42578125" style="129"/>
    <col min="14308" max="14308" width="5.140625" style="129" customWidth="1"/>
    <col min="14309" max="14309" width="48.85546875" style="129" customWidth="1"/>
    <col min="14310" max="14310" width="18.28515625" style="129" customWidth="1"/>
    <col min="14311" max="14311" width="15.140625" style="129" bestFit="1" customWidth="1"/>
    <col min="14312" max="14312" width="15.5703125" style="129" customWidth="1"/>
    <col min="14313" max="14315" width="14.42578125" style="129" customWidth="1"/>
    <col min="14316" max="14316" width="15.5703125" style="129" customWidth="1"/>
    <col min="14317" max="14317" width="14.42578125" style="129" customWidth="1"/>
    <col min="14318" max="14318" width="15.5703125" style="129" customWidth="1"/>
    <col min="14319" max="14320" width="14.42578125" style="129" customWidth="1"/>
    <col min="14321" max="14321" width="15.5703125" style="129" customWidth="1"/>
    <col min="14322" max="14322" width="14.42578125" style="129" bestFit="1" customWidth="1"/>
    <col min="14323" max="14323" width="14.85546875" style="129" bestFit="1" customWidth="1"/>
    <col min="14324" max="14324" width="0" style="129" hidden="1" customWidth="1"/>
    <col min="14325" max="14326" width="15.5703125" style="129" customWidth="1"/>
    <col min="14327" max="14327" width="13.28515625" style="129" bestFit="1" customWidth="1"/>
    <col min="14328" max="14328" width="12.85546875" style="129" bestFit="1" customWidth="1"/>
    <col min="14329" max="14563" width="11.42578125" style="129"/>
    <col min="14564" max="14564" width="5.140625" style="129" customWidth="1"/>
    <col min="14565" max="14565" width="48.85546875" style="129" customWidth="1"/>
    <col min="14566" max="14566" width="18.28515625" style="129" customWidth="1"/>
    <col min="14567" max="14567" width="15.140625" style="129" bestFit="1" customWidth="1"/>
    <col min="14568" max="14568" width="15.5703125" style="129" customWidth="1"/>
    <col min="14569" max="14571" width="14.42578125" style="129" customWidth="1"/>
    <col min="14572" max="14572" width="15.5703125" style="129" customWidth="1"/>
    <col min="14573" max="14573" width="14.42578125" style="129" customWidth="1"/>
    <col min="14574" max="14574" width="15.5703125" style="129" customWidth="1"/>
    <col min="14575" max="14576" width="14.42578125" style="129" customWidth="1"/>
    <col min="14577" max="14577" width="15.5703125" style="129" customWidth="1"/>
    <col min="14578" max="14578" width="14.42578125" style="129" bestFit="1" customWidth="1"/>
    <col min="14579" max="14579" width="14.85546875" style="129" bestFit="1" customWidth="1"/>
    <col min="14580" max="14580" width="0" style="129" hidden="1" customWidth="1"/>
    <col min="14581" max="14582" width="15.5703125" style="129" customWidth="1"/>
    <col min="14583" max="14583" width="13.28515625" style="129" bestFit="1" customWidth="1"/>
    <col min="14584" max="14584" width="12.85546875" style="129" bestFit="1" customWidth="1"/>
    <col min="14585" max="14819" width="11.42578125" style="129"/>
    <col min="14820" max="14820" width="5.140625" style="129" customWidth="1"/>
    <col min="14821" max="14821" width="48.85546875" style="129" customWidth="1"/>
    <col min="14822" max="14822" width="18.28515625" style="129" customWidth="1"/>
    <col min="14823" max="14823" width="15.140625" style="129" bestFit="1" customWidth="1"/>
    <col min="14824" max="14824" width="15.5703125" style="129" customWidth="1"/>
    <col min="14825" max="14827" width="14.42578125" style="129" customWidth="1"/>
    <col min="14828" max="14828" width="15.5703125" style="129" customWidth="1"/>
    <col min="14829" max="14829" width="14.42578125" style="129" customWidth="1"/>
    <col min="14830" max="14830" width="15.5703125" style="129" customWidth="1"/>
    <col min="14831" max="14832" width="14.42578125" style="129" customWidth="1"/>
    <col min="14833" max="14833" width="15.5703125" style="129" customWidth="1"/>
    <col min="14834" max="14834" width="14.42578125" style="129" bestFit="1" customWidth="1"/>
    <col min="14835" max="14835" width="14.85546875" style="129" bestFit="1" customWidth="1"/>
    <col min="14836" max="14836" width="0" style="129" hidden="1" customWidth="1"/>
    <col min="14837" max="14838" width="15.5703125" style="129" customWidth="1"/>
    <col min="14839" max="14839" width="13.28515625" style="129" bestFit="1" customWidth="1"/>
    <col min="14840" max="14840" width="12.85546875" style="129" bestFit="1" customWidth="1"/>
    <col min="14841" max="15075" width="11.42578125" style="129"/>
    <col min="15076" max="15076" width="5.140625" style="129" customWidth="1"/>
    <col min="15077" max="15077" width="48.85546875" style="129" customWidth="1"/>
    <col min="15078" max="15078" width="18.28515625" style="129" customWidth="1"/>
    <col min="15079" max="15079" width="15.140625" style="129" bestFit="1" customWidth="1"/>
    <col min="15080" max="15080" width="15.5703125" style="129" customWidth="1"/>
    <col min="15081" max="15083" width="14.42578125" style="129" customWidth="1"/>
    <col min="15084" max="15084" width="15.5703125" style="129" customWidth="1"/>
    <col min="15085" max="15085" width="14.42578125" style="129" customWidth="1"/>
    <col min="15086" max="15086" width="15.5703125" style="129" customWidth="1"/>
    <col min="15087" max="15088" width="14.42578125" style="129" customWidth="1"/>
    <col min="15089" max="15089" width="15.5703125" style="129" customWidth="1"/>
    <col min="15090" max="15090" width="14.42578125" style="129" bestFit="1" customWidth="1"/>
    <col min="15091" max="15091" width="14.85546875" style="129" bestFit="1" customWidth="1"/>
    <col min="15092" max="15092" width="0" style="129" hidden="1" customWidth="1"/>
    <col min="15093" max="15094" width="15.5703125" style="129" customWidth="1"/>
    <col min="15095" max="15095" width="13.28515625" style="129" bestFit="1" customWidth="1"/>
    <col min="15096" max="15096" width="12.85546875" style="129" bestFit="1" customWidth="1"/>
    <col min="15097" max="15331" width="11.42578125" style="129"/>
    <col min="15332" max="15332" width="5.140625" style="129" customWidth="1"/>
    <col min="15333" max="15333" width="48.85546875" style="129" customWidth="1"/>
    <col min="15334" max="15334" width="18.28515625" style="129" customWidth="1"/>
    <col min="15335" max="15335" width="15.140625" style="129" bestFit="1" customWidth="1"/>
    <col min="15336" max="15336" width="15.5703125" style="129" customWidth="1"/>
    <col min="15337" max="15339" width="14.42578125" style="129" customWidth="1"/>
    <col min="15340" max="15340" width="15.5703125" style="129" customWidth="1"/>
    <col min="15341" max="15341" width="14.42578125" style="129" customWidth="1"/>
    <col min="15342" max="15342" width="15.5703125" style="129" customWidth="1"/>
    <col min="15343" max="15344" width="14.42578125" style="129" customWidth="1"/>
    <col min="15345" max="15345" width="15.5703125" style="129" customWidth="1"/>
    <col min="15346" max="15346" width="14.42578125" style="129" bestFit="1" customWidth="1"/>
    <col min="15347" max="15347" width="14.85546875" style="129" bestFit="1" customWidth="1"/>
    <col min="15348" max="15348" width="0" style="129" hidden="1" customWidth="1"/>
    <col min="15349" max="15350" width="15.5703125" style="129" customWidth="1"/>
    <col min="15351" max="15351" width="13.28515625" style="129" bestFit="1" customWidth="1"/>
    <col min="15352" max="15352" width="12.85546875" style="129" bestFit="1" customWidth="1"/>
    <col min="15353" max="15587" width="11.42578125" style="129"/>
    <col min="15588" max="15588" width="5.140625" style="129" customWidth="1"/>
    <col min="15589" max="15589" width="48.85546875" style="129" customWidth="1"/>
    <col min="15590" max="15590" width="18.28515625" style="129" customWidth="1"/>
    <col min="15591" max="15591" width="15.140625" style="129" bestFit="1" customWidth="1"/>
    <col min="15592" max="15592" width="15.5703125" style="129" customWidth="1"/>
    <col min="15593" max="15595" width="14.42578125" style="129" customWidth="1"/>
    <col min="15596" max="15596" width="15.5703125" style="129" customWidth="1"/>
    <col min="15597" max="15597" width="14.42578125" style="129" customWidth="1"/>
    <col min="15598" max="15598" width="15.5703125" style="129" customWidth="1"/>
    <col min="15599" max="15600" width="14.42578125" style="129" customWidth="1"/>
    <col min="15601" max="15601" width="15.5703125" style="129" customWidth="1"/>
    <col min="15602" max="15602" width="14.42578125" style="129" bestFit="1" customWidth="1"/>
    <col min="15603" max="15603" width="14.85546875" style="129" bestFit="1" customWidth="1"/>
    <col min="15604" max="15604" width="0" style="129" hidden="1" customWidth="1"/>
    <col min="15605" max="15606" width="15.5703125" style="129" customWidth="1"/>
    <col min="15607" max="15607" width="13.28515625" style="129" bestFit="1" customWidth="1"/>
    <col min="15608" max="15608" width="12.85546875" style="129" bestFit="1" customWidth="1"/>
    <col min="15609" max="15843" width="11.42578125" style="129"/>
    <col min="15844" max="15844" width="5.140625" style="129" customWidth="1"/>
    <col min="15845" max="15845" width="48.85546875" style="129" customWidth="1"/>
    <col min="15846" max="15846" width="18.28515625" style="129" customWidth="1"/>
    <col min="15847" max="15847" width="15.140625" style="129" bestFit="1" customWidth="1"/>
    <col min="15848" max="15848" width="15.5703125" style="129" customWidth="1"/>
    <col min="15849" max="15851" width="14.42578125" style="129" customWidth="1"/>
    <col min="15852" max="15852" width="15.5703125" style="129" customWidth="1"/>
    <col min="15853" max="15853" width="14.42578125" style="129" customWidth="1"/>
    <col min="15854" max="15854" width="15.5703125" style="129" customWidth="1"/>
    <col min="15855" max="15856" width="14.42578125" style="129" customWidth="1"/>
    <col min="15857" max="15857" width="15.5703125" style="129" customWidth="1"/>
    <col min="15858" max="15858" width="14.42578125" style="129" bestFit="1" customWidth="1"/>
    <col min="15859" max="15859" width="14.85546875" style="129" bestFit="1" customWidth="1"/>
    <col min="15860" max="15860" width="0" style="129" hidden="1" customWidth="1"/>
    <col min="15861" max="15862" width="15.5703125" style="129" customWidth="1"/>
    <col min="15863" max="15863" width="13.28515625" style="129" bestFit="1" customWidth="1"/>
    <col min="15864" max="15864" width="12.85546875" style="129" bestFit="1" customWidth="1"/>
    <col min="15865" max="16099" width="11.42578125" style="129"/>
    <col min="16100" max="16100" width="5.140625" style="129" customWidth="1"/>
    <col min="16101" max="16101" width="48.85546875" style="129" customWidth="1"/>
    <col min="16102" max="16102" width="18.28515625" style="129" customWidth="1"/>
    <col min="16103" max="16103" width="15.140625" style="129" bestFit="1" customWidth="1"/>
    <col min="16104" max="16104" width="15.5703125" style="129" customWidth="1"/>
    <col min="16105" max="16107" width="14.42578125" style="129" customWidth="1"/>
    <col min="16108" max="16108" width="15.5703125" style="129" customWidth="1"/>
    <col min="16109" max="16109" width="14.42578125" style="129" customWidth="1"/>
    <col min="16110" max="16110" width="15.5703125" style="129" customWidth="1"/>
    <col min="16111" max="16112" width="14.42578125" style="129" customWidth="1"/>
    <col min="16113" max="16113" width="15.5703125" style="129" customWidth="1"/>
    <col min="16114" max="16114" width="14.42578125" style="129" bestFit="1" customWidth="1"/>
    <col min="16115" max="16115" width="14.85546875" style="129" bestFit="1" customWidth="1"/>
    <col min="16116" max="16116" width="0" style="129" hidden="1" customWidth="1"/>
    <col min="16117" max="16118" width="15.5703125" style="129" customWidth="1"/>
    <col min="16119" max="16119" width="13.28515625" style="129" bestFit="1" customWidth="1"/>
    <col min="16120" max="16120" width="12.85546875" style="129" bestFit="1" customWidth="1"/>
    <col min="16121" max="16384" width="11.42578125" style="129"/>
  </cols>
  <sheetData>
    <row r="1" spans="1:5" s="328" customFormat="1" ht="15" x14ac:dyDescent="0.3">
      <c r="A1" s="413" t="s">
        <v>2</v>
      </c>
      <c r="B1" s="413"/>
      <c r="C1" s="413"/>
      <c r="D1" s="413"/>
      <c r="E1" s="413"/>
    </row>
    <row r="2" spans="1:5" s="328" customFormat="1" ht="15" x14ac:dyDescent="0.3">
      <c r="A2" s="413" t="s">
        <v>138</v>
      </c>
      <c r="B2" s="413"/>
      <c r="C2" s="413"/>
      <c r="D2" s="413"/>
      <c r="E2" s="413"/>
    </row>
    <row r="3" spans="1:5" s="328" customFormat="1" ht="15" x14ac:dyDescent="0.3">
      <c r="A3" s="414" t="s">
        <v>198</v>
      </c>
      <c r="B3" s="414"/>
      <c r="C3" s="414"/>
      <c r="D3" s="414"/>
      <c r="E3" s="414"/>
    </row>
    <row r="4" spans="1:5" s="328" customFormat="1" ht="60" x14ac:dyDescent="0.2">
      <c r="A4" s="410"/>
      <c r="B4" s="410"/>
      <c r="C4" s="233" t="s">
        <v>185</v>
      </c>
      <c r="D4" s="131" t="s">
        <v>150</v>
      </c>
      <c r="E4" s="131" t="s">
        <v>186</v>
      </c>
    </row>
    <row r="5" spans="1:5" s="328" customFormat="1" ht="15.75" x14ac:dyDescent="0.25">
      <c r="A5" s="329"/>
      <c r="B5" s="329" t="s">
        <v>139</v>
      </c>
      <c r="C5" s="208">
        <v>62000000</v>
      </c>
      <c r="D5" s="208">
        <v>8000000</v>
      </c>
      <c r="E5" s="208">
        <f>+C5+D5</f>
        <v>70000000</v>
      </c>
    </row>
    <row r="6" spans="1:5" s="328" customFormat="1" ht="16.5" x14ac:dyDescent="0.3">
      <c r="A6" s="329"/>
      <c r="B6" s="330" t="s">
        <v>140</v>
      </c>
      <c r="C6" s="331">
        <f t="shared" ref="C6:E6" si="0">SUM(C5)</f>
        <v>62000000</v>
      </c>
      <c r="D6" s="331">
        <f t="shared" si="0"/>
        <v>8000000</v>
      </c>
      <c r="E6" s="331">
        <f t="shared" si="0"/>
        <v>70000000</v>
      </c>
    </row>
    <row r="7" spans="1:5" s="328" customFormat="1" ht="16.5" x14ac:dyDescent="0.3">
      <c r="A7" s="332"/>
      <c r="B7" s="330"/>
      <c r="C7" s="333"/>
      <c r="D7" s="334"/>
      <c r="E7" s="334"/>
    </row>
    <row r="8" spans="1:5" s="328" customFormat="1" ht="45" x14ac:dyDescent="0.3">
      <c r="A8" s="411"/>
      <c r="B8" s="411"/>
      <c r="C8" s="233" t="str">
        <f>+C4</f>
        <v>PRESUPUESTO 2022</v>
      </c>
      <c r="D8" s="131" t="s">
        <v>151</v>
      </c>
      <c r="E8" s="131" t="str">
        <f>+E4</f>
        <v>PRESUPUESTO AJUSTADO 2,022</v>
      </c>
    </row>
    <row r="9" spans="1:5" s="328" customFormat="1" ht="15.75" x14ac:dyDescent="0.25">
      <c r="A9" s="335" t="s">
        <v>141</v>
      </c>
      <c r="B9" s="329" t="s">
        <v>14</v>
      </c>
      <c r="C9" s="208">
        <v>28977736.02</v>
      </c>
      <c r="D9" s="336"/>
      <c r="E9" s="208">
        <f>+C9+D9</f>
        <v>28977736.02</v>
      </c>
    </row>
    <row r="10" spans="1:5" s="328" customFormat="1" ht="16.5" x14ac:dyDescent="0.3">
      <c r="A10" s="329"/>
      <c r="B10" s="330" t="s">
        <v>142</v>
      </c>
      <c r="C10" s="331">
        <f t="shared" ref="C10:E10" si="1">SUM(C9)</f>
        <v>28977736.02</v>
      </c>
      <c r="D10" s="337">
        <f t="shared" si="1"/>
        <v>0</v>
      </c>
      <c r="E10" s="214">
        <f t="shared" si="1"/>
        <v>28977736.02</v>
      </c>
    </row>
    <row r="11" spans="1:5" s="328" customFormat="1" ht="16.5" x14ac:dyDescent="0.3">
      <c r="A11" s="332"/>
      <c r="B11" s="330"/>
      <c r="C11" s="331"/>
      <c r="D11" s="334"/>
      <c r="E11" s="334"/>
    </row>
    <row r="12" spans="1:5" s="328" customFormat="1" ht="45" x14ac:dyDescent="0.25">
      <c r="A12" s="128"/>
      <c r="B12" s="128" t="s">
        <v>143</v>
      </c>
      <c r="C12" s="233" t="str">
        <f>+C8</f>
        <v>PRESUPUESTO 2022</v>
      </c>
      <c r="D12" s="131" t="s">
        <v>151</v>
      </c>
      <c r="E12" s="131" t="str">
        <f>+E8</f>
        <v>PRESUPUESTO AJUSTADO 2,022</v>
      </c>
    </row>
    <row r="13" spans="1:5" s="328" customFormat="1" ht="15.75" x14ac:dyDescent="0.25">
      <c r="A13" s="329">
        <v>111</v>
      </c>
      <c r="B13" s="338" t="s">
        <v>16</v>
      </c>
      <c r="C13" s="339">
        <v>850471.93</v>
      </c>
      <c r="D13" s="336">
        <f>63423.9+63002.37</f>
        <v>126426.27</v>
      </c>
      <c r="E13" s="339">
        <f>+C13+D13</f>
        <v>976898.20000000007</v>
      </c>
    </row>
    <row r="14" spans="1:5" s="328" customFormat="1" ht="15.75" x14ac:dyDescent="0.25">
      <c r="A14" s="329">
        <v>113</v>
      </c>
      <c r="B14" s="338" t="s">
        <v>17</v>
      </c>
      <c r="C14" s="339">
        <v>126775</v>
      </c>
      <c r="D14" s="336">
        <f>-2933.74+828.9</f>
        <v>-2104.8399999999997</v>
      </c>
      <c r="E14" s="339">
        <f>+C14+D14</f>
        <v>124670.16</v>
      </c>
    </row>
    <row r="15" spans="1:5" s="328" customFormat="1" ht="15.75" x14ac:dyDescent="0.25">
      <c r="A15" s="329">
        <v>122</v>
      </c>
      <c r="B15" s="338" t="s">
        <v>18</v>
      </c>
      <c r="C15" s="339">
        <v>60855.58</v>
      </c>
      <c r="D15" s="336">
        <v>-115.59</v>
      </c>
      <c r="E15" s="339">
        <f t="shared" ref="E15:E23" si="2">+C15+D15</f>
        <v>60739.990000000005</v>
      </c>
    </row>
    <row r="16" spans="1:5" s="328" customFormat="1" ht="15.75" x14ac:dyDescent="0.25">
      <c r="A16" s="329">
        <v>163</v>
      </c>
      <c r="B16" s="338" t="s">
        <v>19</v>
      </c>
      <c r="C16" s="339">
        <v>759242</v>
      </c>
      <c r="D16" s="336"/>
      <c r="E16" s="339">
        <f t="shared" si="2"/>
        <v>759242</v>
      </c>
    </row>
    <row r="17" spans="1:5" s="328" customFormat="1" ht="15.75" customHeight="1" x14ac:dyDescent="0.3">
      <c r="A17" s="329">
        <v>168</v>
      </c>
      <c r="B17" s="340" t="s">
        <v>199</v>
      </c>
      <c r="C17" s="339">
        <v>1000</v>
      </c>
      <c r="D17" s="336">
        <v>-1000</v>
      </c>
      <c r="E17" s="339">
        <f t="shared" si="2"/>
        <v>0</v>
      </c>
    </row>
    <row r="18" spans="1:5" s="328" customFormat="1" ht="15.75" x14ac:dyDescent="0.25">
      <c r="A18" s="329">
        <v>169</v>
      </c>
      <c r="B18" s="341" t="s">
        <v>144</v>
      </c>
      <c r="C18" s="339">
        <v>42320</v>
      </c>
      <c r="D18" s="336"/>
      <c r="E18" s="339">
        <f t="shared" si="2"/>
        <v>42320</v>
      </c>
    </row>
    <row r="19" spans="1:5" s="328" customFormat="1" ht="15.75" x14ac:dyDescent="0.25">
      <c r="A19" s="329">
        <v>171</v>
      </c>
      <c r="B19" s="341" t="s">
        <v>145</v>
      </c>
      <c r="C19" s="339">
        <v>43660</v>
      </c>
      <c r="D19" s="336"/>
      <c r="E19" s="339">
        <f t="shared" si="2"/>
        <v>43660</v>
      </c>
    </row>
    <row r="20" spans="1:5" s="328" customFormat="1" ht="15.75" x14ac:dyDescent="0.25">
      <c r="A20" s="329">
        <v>174</v>
      </c>
      <c r="B20" s="341" t="s">
        <v>20</v>
      </c>
      <c r="C20" s="339">
        <v>88276</v>
      </c>
      <c r="D20" s="336"/>
      <c r="E20" s="339">
        <f t="shared" si="2"/>
        <v>88276</v>
      </c>
    </row>
    <row r="21" spans="1:5" s="328" customFormat="1" ht="15.75" x14ac:dyDescent="0.25">
      <c r="A21" s="329">
        <v>182</v>
      </c>
      <c r="B21" s="338" t="s">
        <v>21</v>
      </c>
      <c r="C21" s="342">
        <v>3815842</v>
      </c>
      <c r="D21" s="336">
        <f>-963822-176016</f>
        <v>-1139838</v>
      </c>
      <c r="E21" s="339">
        <f t="shared" si="2"/>
        <v>2676004</v>
      </c>
    </row>
    <row r="22" spans="1:5" s="328" customFormat="1" ht="15.75" x14ac:dyDescent="0.25">
      <c r="A22" s="329">
        <v>197</v>
      </c>
      <c r="B22" s="338" t="s">
        <v>22</v>
      </c>
      <c r="C22" s="342">
        <v>508200</v>
      </c>
      <c r="D22" s="336">
        <f>-1800-2400</f>
        <v>-4200</v>
      </c>
      <c r="E22" s="339">
        <f t="shared" si="2"/>
        <v>504000</v>
      </c>
    </row>
    <row r="23" spans="1:5" s="328" customFormat="1" ht="15.75" x14ac:dyDescent="0.25">
      <c r="A23" s="329">
        <v>199</v>
      </c>
      <c r="B23" s="338" t="s">
        <v>23</v>
      </c>
      <c r="C23" s="339">
        <v>804720</v>
      </c>
      <c r="D23" s="336">
        <f>-175291.4+14000</f>
        <v>-161291.4</v>
      </c>
      <c r="E23" s="339">
        <f t="shared" si="2"/>
        <v>643428.6</v>
      </c>
    </row>
    <row r="24" spans="1:5" s="328" customFormat="1" ht="16.5" x14ac:dyDescent="0.3">
      <c r="A24" s="329"/>
      <c r="B24" s="338" t="s">
        <v>24</v>
      </c>
      <c r="C24" s="331">
        <f t="shared" ref="C24:E24" si="3">SUM(C13:C23)</f>
        <v>7101362.5099999998</v>
      </c>
      <c r="D24" s="331">
        <f t="shared" si="3"/>
        <v>-1182123.56</v>
      </c>
      <c r="E24" s="331">
        <f t="shared" si="3"/>
        <v>5919238.9499999993</v>
      </c>
    </row>
    <row r="25" spans="1:5" s="328" customFormat="1" ht="45" x14ac:dyDescent="0.25">
      <c r="A25" s="128"/>
      <c r="B25" s="128" t="s">
        <v>25</v>
      </c>
      <c r="C25" s="233" t="str">
        <f>+C12</f>
        <v>PRESUPUESTO 2022</v>
      </c>
      <c r="D25" s="131" t="s">
        <v>151</v>
      </c>
      <c r="E25" s="131" t="str">
        <f>+E12</f>
        <v>PRESUPUESTO AJUSTADO 2,022</v>
      </c>
    </row>
    <row r="26" spans="1:5" s="328" customFormat="1" ht="15.75" x14ac:dyDescent="0.25">
      <c r="A26" s="329">
        <v>211</v>
      </c>
      <c r="B26" s="338" t="s">
        <v>26</v>
      </c>
      <c r="C26" s="339">
        <v>697986.85</v>
      </c>
      <c r="D26" s="336">
        <f>-96469.25-31975.6</f>
        <v>-128444.85</v>
      </c>
      <c r="E26" s="339">
        <f t="shared" ref="E26:E42" si="4">+C26+D26</f>
        <v>569542</v>
      </c>
    </row>
    <row r="27" spans="1:5" s="328" customFormat="1" ht="15.75" hidden="1" x14ac:dyDescent="0.25">
      <c r="A27" s="329"/>
      <c r="B27" s="338" t="s">
        <v>146</v>
      </c>
      <c r="C27" s="339"/>
      <c r="D27" s="336"/>
      <c r="E27" s="339">
        <f t="shared" si="4"/>
        <v>0</v>
      </c>
    </row>
    <row r="28" spans="1:5" s="328" customFormat="1" ht="15.75" x14ac:dyDescent="0.25">
      <c r="A28" s="329">
        <v>232</v>
      </c>
      <c r="B28" s="338" t="s">
        <v>27</v>
      </c>
      <c r="C28" s="339">
        <v>150000</v>
      </c>
      <c r="D28" s="336">
        <v>-30000</v>
      </c>
      <c r="E28" s="339">
        <f t="shared" si="4"/>
        <v>120000</v>
      </c>
    </row>
    <row r="29" spans="1:5" s="328" customFormat="1" ht="15.75" hidden="1" x14ac:dyDescent="0.25">
      <c r="A29" s="329"/>
      <c r="B29" s="338" t="s">
        <v>55</v>
      </c>
      <c r="C29" s="339"/>
      <c r="D29" s="336"/>
      <c r="E29" s="339">
        <f t="shared" si="4"/>
        <v>0</v>
      </c>
    </row>
    <row r="30" spans="1:5" s="328" customFormat="1" ht="15.75" hidden="1" x14ac:dyDescent="0.25">
      <c r="A30" s="329"/>
      <c r="B30" s="338" t="s">
        <v>147</v>
      </c>
      <c r="C30" s="339"/>
      <c r="D30" s="336"/>
      <c r="E30" s="339">
        <f t="shared" si="4"/>
        <v>0</v>
      </c>
    </row>
    <row r="31" spans="1:5" s="328" customFormat="1" ht="15.75" x14ac:dyDescent="0.25">
      <c r="A31" s="329">
        <v>261</v>
      </c>
      <c r="B31" s="338" t="s">
        <v>28</v>
      </c>
      <c r="C31" s="342">
        <v>994656.25</v>
      </c>
      <c r="D31" s="336">
        <v>-281599.99</v>
      </c>
      <c r="E31" s="339">
        <f t="shared" si="4"/>
        <v>713056.26</v>
      </c>
    </row>
    <row r="32" spans="1:5" s="328" customFormat="1" ht="15.75" x14ac:dyDescent="0.25">
      <c r="A32" s="329">
        <v>262</v>
      </c>
      <c r="B32" s="338" t="s">
        <v>29</v>
      </c>
      <c r="C32" s="339">
        <v>8000</v>
      </c>
      <c r="D32" s="336">
        <v>-291.14999999999998</v>
      </c>
      <c r="E32" s="339">
        <f t="shared" si="4"/>
        <v>7708.85</v>
      </c>
    </row>
    <row r="33" spans="1:5" s="328" customFormat="1" ht="15.75" x14ac:dyDescent="0.25">
      <c r="A33" s="329">
        <v>266</v>
      </c>
      <c r="B33" s="338" t="s">
        <v>30</v>
      </c>
      <c r="C33" s="342">
        <v>4583271.82</v>
      </c>
      <c r="D33" s="336">
        <f>-671332.47-173468.24</f>
        <v>-844800.71</v>
      </c>
      <c r="E33" s="339">
        <f t="shared" si="4"/>
        <v>3738471.1100000003</v>
      </c>
    </row>
    <row r="34" spans="1:5" s="328" customFormat="1" ht="15.75" x14ac:dyDescent="0.25">
      <c r="A34" s="329">
        <v>267</v>
      </c>
      <c r="B34" s="338" t="s">
        <v>31</v>
      </c>
      <c r="C34" s="339">
        <v>9000</v>
      </c>
      <c r="D34" s="336">
        <f>25288</f>
        <v>25288</v>
      </c>
      <c r="E34" s="339">
        <f t="shared" si="4"/>
        <v>34288</v>
      </c>
    </row>
    <row r="35" spans="1:5" s="328" customFormat="1" ht="15.75" x14ac:dyDescent="0.25">
      <c r="A35" s="329">
        <v>268</v>
      </c>
      <c r="B35" s="338" t="s">
        <v>32</v>
      </c>
      <c r="C35" s="339">
        <v>141735.51999999999</v>
      </c>
      <c r="D35" s="336"/>
      <c r="E35" s="339">
        <f t="shared" si="4"/>
        <v>141735.51999999999</v>
      </c>
    </row>
    <row r="36" spans="1:5" s="328" customFormat="1" ht="31.5" x14ac:dyDescent="0.25">
      <c r="A36" s="329">
        <v>269</v>
      </c>
      <c r="B36" s="343" t="s">
        <v>33</v>
      </c>
      <c r="C36" s="339">
        <v>10000</v>
      </c>
      <c r="D36" s="336"/>
      <c r="E36" s="339">
        <f t="shared" si="4"/>
        <v>10000</v>
      </c>
    </row>
    <row r="37" spans="1:5" s="328" customFormat="1" ht="15.75" x14ac:dyDescent="0.25">
      <c r="A37" s="329">
        <v>289</v>
      </c>
      <c r="B37" s="338" t="s">
        <v>34</v>
      </c>
      <c r="C37" s="339">
        <v>6898.5</v>
      </c>
      <c r="D37" s="336">
        <v>-306</v>
      </c>
      <c r="E37" s="339">
        <f t="shared" si="4"/>
        <v>6592.5</v>
      </c>
    </row>
    <row r="38" spans="1:5" s="328" customFormat="1" ht="15.75" x14ac:dyDescent="0.25">
      <c r="A38" s="329">
        <v>292</v>
      </c>
      <c r="B38" s="338" t="s">
        <v>35</v>
      </c>
      <c r="C38" s="339">
        <v>84179.13</v>
      </c>
      <c r="D38" s="336">
        <f>48875.8</f>
        <v>48875.8</v>
      </c>
      <c r="E38" s="339">
        <f t="shared" si="4"/>
        <v>133054.93</v>
      </c>
    </row>
    <row r="39" spans="1:5" s="328" customFormat="1" ht="15.75" x14ac:dyDescent="0.25">
      <c r="A39" s="329">
        <v>295</v>
      </c>
      <c r="B39" s="338" t="s">
        <v>36</v>
      </c>
      <c r="C39" s="342">
        <v>18582480.77</v>
      </c>
      <c r="D39" s="336">
        <f>1188224.96+521577.09</f>
        <v>1709802.05</v>
      </c>
      <c r="E39" s="339">
        <f t="shared" si="4"/>
        <v>20292282.82</v>
      </c>
    </row>
    <row r="40" spans="1:5" s="328" customFormat="1" ht="15.75" x14ac:dyDescent="0.25">
      <c r="A40" s="329">
        <v>297</v>
      </c>
      <c r="B40" s="338" t="s">
        <v>37</v>
      </c>
      <c r="C40" s="339">
        <v>19092.79</v>
      </c>
      <c r="D40" s="336">
        <v>-24.24</v>
      </c>
      <c r="E40" s="339">
        <f t="shared" si="4"/>
        <v>19068.55</v>
      </c>
    </row>
    <row r="41" spans="1:5" s="328" customFormat="1" ht="15.75" x14ac:dyDescent="0.25">
      <c r="A41" s="329">
        <v>298</v>
      </c>
      <c r="B41" s="338" t="s">
        <v>38</v>
      </c>
      <c r="C41" s="339">
        <v>405097.84</v>
      </c>
      <c r="D41" s="336">
        <f>23624.65</f>
        <v>23624.65</v>
      </c>
      <c r="E41" s="339">
        <f t="shared" si="4"/>
        <v>428722.49000000005</v>
      </c>
    </row>
    <row r="42" spans="1:5" s="328" customFormat="1" ht="15.75" x14ac:dyDescent="0.25">
      <c r="A42" s="329">
        <v>299</v>
      </c>
      <c r="B42" s="338" t="s">
        <v>39</v>
      </c>
      <c r="C42" s="339">
        <v>228502</v>
      </c>
      <c r="D42" s="336"/>
      <c r="E42" s="339">
        <f t="shared" si="4"/>
        <v>228502</v>
      </c>
    </row>
    <row r="43" spans="1:5" s="328" customFormat="1" ht="16.5" x14ac:dyDescent="0.3">
      <c r="A43" s="329"/>
      <c r="B43" s="330" t="s">
        <v>40</v>
      </c>
      <c r="C43" s="331">
        <f t="shared" ref="C43:E43" si="5">SUM(C26:C42)</f>
        <v>25920901.469999999</v>
      </c>
      <c r="D43" s="331">
        <f t="shared" si="5"/>
        <v>522123.56000000017</v>
      </c>
      <c r="E43" s="331">
        <f t="shared" si="5"/>
        <v>26443025.030000001</v>
      </c>
    </row>
    <row r="44" spans="1:5" s="328" customFormat="1" ht="45" x14ac:dyDescent="0.25">
      <c r="A44" s="329"/>
      <c r="B44" s="128" t="s">
        <v>188</v>
      </c>
      <c r="C44" s="233" t="str">
        <f>+C25</f>
        <v>PRESUPUESTO 2022</v>
      </c>
      <c r="D44" s="131" t="s">
        <v>151</v>
      </c>
      <c r="E44" s="131" t="str">
        <f>+E25</f>
        <v>PRESUPUESTO AJUSTADO 2,022</v>
      </c>
    </row>
    <row r="45" spans="1:5" s="328" customFormat="1" ht="16.5" x14ac:dyDescent="0.3">
      <c r="A45" s="329">
        <v>323</v>
      </c>
      <c r="B45" s="338" t="s">
        <v>189</v>
      </c>
      <c r="C45" s="331">
        <v>8000000</v>
      </c>
      <c r="D45" s="331">
        <v>660000</v>
      </c>
      <c r="E45" s="339">
        <f>+C45+D45</f>
        <v>8660000</v>
      </c>
    </row>
    <row r="46" spans="1:5" s="328" customFormat="1" ht="16.5" x14ac:dyDescent="0.3">
      <c r="A46" s="329"/>
      <c r="B46" s="330" t="s">
        <v>190</v>
      </c>
      <c r="C46" s="331">
        <f>+C45</f>
        <v>8000000</v>
      </c>
      <c r="D46" s="331">
        <f>+D45</f>
        <v>660000</v>
      </c>
      <c r="E46" s="331">
        <f>+E45</f>
        <v>8660000</v>
      </c>
    </row>
    <row r="47" spans="1:5" s="328" customFormat="1" ht="16.5" x14ac:dyDescent="0.3">
      <c r="A47" s="329"/>
      <c r="B47" s="330" t="s">
        <v>148</v>
      </c>
      <c r="C47" s="214">
        <f t="shared" ref="C47:E47" si="6">C10+C24+C43+C46</f>
        <v>70000000</v>
      </c>
      <c r="D47" s="214">
        <f t="shared" si="6"/>
        <v>0</v>
      </c>
      <c r="E47" s="214">
        <f t="shared" si="6"/>
        <v>70000000</v>
      </c>
    </row>
    <row r="48" spans="1:5" s="328" customFormat="1" ht="16.5" x14ac:dyDescent="0.3">
      <c r="A48" s="344"/>
      <c r="B48" s="345"/>
      <c r="C48" s="346"/>
    </row>
    <row r="49" spans="1:3" s="328" customFormat="1" ht="16.5" x14ac:dyDescent="0.3">
      <c r="A49" s="344"/>
      <c r="B49" s="345"/>
      <c r="C49" s="346"/>
    </row>
    <row r="50" spans="1:3" s="328" customFormat="1" x14ac:dyDescent="0.25">
      <c r="A50" s="347"/>
      <c r="C50" s="348"/>
    </row>
    <row r="51" spans="1:3" s="328" customFormat="1" ht="13.5" customHeight="1" x14ac:dyDescent="0.2">
      <c r="A51" s="412" t="s">
        <v>149</v>
      </c>
      <c r="B51" s="412"/>
      <c r="C51" s="412"/>
    </row>
    <row r="52" spans="1:3" s="328" customFormat="1" ht="18.75" customHeight="1" x14ac:dyDescent="0.2">
      <c r="A52" s="412" t="s">
        <v>86</v>
      </c>
      <c r="B52" s="412"/>
      <c r="C52" s="412"/>
    </row>
    <row r="53" spans="1:3" s="328" customFormat="1" ht="18.75" customHeight="1" x14ac:dyDescent="0.2">
      <c r="A53" s="412" t="s">
        <v>87</v>
      </c>
      <c r="B53" s="412"/>
      <c r="C53" s="412"/>
    </row>
    <row r="54" spans="1:3" s="328" customFormat="1" x14ac:dyDescent="0.25">
      <c r="A54" s="347"/>
      <c r="C54" s="349"/>
    </row>
    <row r="55" spans="1:3" s="328" customFormat="1" x14ac:dyDescent="0.25">
      <c r="A55" s="347"/>
      <c r="C55" s="349"/>
    </row>
    <row r="56" spans="1:3" s="328" customFormat="1" x14ac:dyDescent="0.25">
      <c r="A56" s="347"/>
      <c r="C56" s="349"/>
    </row>
    <row r="57" spans="1:3" s="328" customFormat="1" x14ac:dyDescent="0.25">
      <c r="A57" s="347"/>
      <c r="C57" s="349"/>
    </row>
    <row r="58" spans="1:3" s="328" customFormat="1" x14ac:dyDescent="0.25">
      <c r="A58" s="347"/>
      <c r="C58" s="349"/>
    </row>
    <row r="59" spans="1:3" s="328" customFormat="1" x14ac:dyDescent="0.25">
      <c r="A59" s="347"/>
      <c r="C59" s="349"/>
    </row>
    <row r="60" spans="1:3" s="328" customFormat="1" x14ac:dyDescent="0.25">
      <c r="A60" s="347"/>
      <c r="C60" s="349"/>
    </row>
    <row r="61" spans="1:3" s="328" customFormat="1" x14ac:dyDescent="0.25">
      <c r="A61" s="347"/>
      <c r="C61" s="349"/>
    </row>
    <row r="62" spans="1:3" s="328" customFormat="1" x14ac:dyDescent="0.25">
      <c r="A62" s="347"/>
      <c r="C62" s="349"/>
    </row>
    <row r="63" spans="1:3" s="328" customFormat="1" x14ac:dyDescent="0.25">
      <c r="A63" s="347"/>
      <c r="C63" s="349"/>
    </row>
    <row r="64" spans="1:3" s="328" customFormat="1" x14ac:dyDescent="0.25">
      <c r="A64" s="347"/>
      <c r="C64" s="349"/>
    </row>
    <row r="65" spans="1:3" s="328" customFormat="1" x14ac:dyDescent="0.25">
      <c r="A65" s="347"/>
      <c r="C65" s="349"/>
    </row>
    <row r="66" spans="1:3" s="328" customFormat="1" x14ac:dyDescent="0.25">
      <c r="A66" s="347"/>
      <c r="C66" s="349"/>
    </row>
    <row r="67" spans="1:3" s="328" customFormat="1" x14ac:dyDescent="0.25">
      <c r="A67" s="347"/>
      <c r="C67" s="349"/>
    </row>
    <row r="68" spans="1:3" s="328" customFormat="1" x14ac:dyDescent="0.25">
      <c r="A68" s="347"/>
      <c r="C68" s="349"/>
    </row>
    <row r="69" spans="1:3" s="328" customFormat="1" x14ac:dyDescent="0.25">
      <c r="A69" s="347"/>
      <c r="C69" s="349"/>
    </row>
    <row r="70" spans="1:3" s="328" customFormat="1" x14ac:dyDescent="0.25">
      <c r="A70" s="347"/>
      <c r="C70" s="349"/>
    </row>
    <row r="71" spans="1:3" s="328" customFormat="1" x14ac:dyDescent="0.25">
      <c r="A71" s="347"/>
      <c r="C71" s="349"/>
    </row>
    <row r="72" spans="1:3" s="328" customFormat="1" x14ac:dyDescent="0.25">
      <c r="A72" s="347"/>
      <c r="C72" s="349"/>
    </row>
    <row r="73" spans="1:3" s="328" customFormat="1" x14ac:dyDescent="0.25">
      <c r="A73" s="347"/>
      <c r="C73" s="349"/>
    </row>
    <row r="74" spans="1:3" s="328" customFormat="1" x14ac:dyDescent="0.25">
      <c r="A74" s="347"/>
      <c r="C74" s="349"/>
    </row>
    <row r="75" spans="1:3" s="328" customFormat="1" x14ac:dyDescent="0.25">
      <c r="A75" s="347"/>
      <c r="C75" s="349"/>
    </row>
    <row r="76" spans="1:3" s="328" customFormat="1" x14ac:dyDescent="0.25">
      <c r="A76" s="347"/>
      <c r="C76" s="349"/>
    </row>
    <row r="77" spans="1:3" s="328" customFormat="1" x14ac:dyDescent="0.25">
      <c r="A77" s="347"/>
      <c r="C77" s="349"/>
    </row>
    <row r="78" spans="1:3" s="328" customFormat="1" x14ac:dyDescent="0.25">
      <c r="A78" s="347"/>
      <c r="C78" s="349"/>
    </row>
    <row r="79" spans="1:3" x14ac:dyDescent="0.25">
      <c r="A79" s="347"/>
      <c r="B79" s="328"/>
      <c r="C79" s="349"/>
    </row>
    <row r="80" spans="1:3" x14ac:dyDescent="0.25">
      <c r="A80" s="347"/>
      <c r="B80" s="328"/>
      <c r="C80" s="349"/>
    </row>
    <row r="81" spans="1:3" x14ac:dyDescent="0.25">
      <c r="A81" s="347"/>
      <c r="B81" s="328"/>
      <c r="C81" s="349"/>
    </row>
    <row r="82" spans="1:3" x14ac:dyDescent="0.25">
      <c r="A82" s="347"/>
      <c r="B82" s="328"/>
      <c r="C82" s="349"/>
    </row>
    <row r="83" spans="1:3" x14ac:dyDescent="0.25">
      <c r="A83" s="347"/>
      <c r="B83" s="328"/>
      <c r="C83" s="349"/>
    </row>
    <row r="84" spans="1:3" x14ac:dyDescent="0.25">
      <c r="A84" s="347"/>
      <c r="B84" s="328"/>
      <c r="C84" s="349"/>
    </row>
    <row r="85" spans="1:3" x14ac:dyDescent="0.25">
      <c r="A85" s="347"/>
      <c r="B85" s="328"/>
      <c r="C85" s="349"/>
    </row>
    <row r="86" spans="1:3" x14ac:dyDescent="0.25">
      <c r="A86" s="347"/>
      <c r="B86" s="328"/>
      <c r="C86" s="349"/>
    </row>
    <row r="87" spans="1:3" x14ac:dyDescent="0.25">
      <c r="A87" s="347"/>
      <c r="B87" s="328"/>
      <c r="C87" s="349"/>
    </row>
    <row r="88" spans="1:3" x14ac:dyDescent="0.25">
      <c r="A88" s="347"/>
      <c r="B88" s="328"/>
      <c r="C88" s="349"/>
    </row>
    <row r="89" spans="1:3" x14ac:dyDescent="0.25">
      <c r="A89" s="347"/>
      <c r="B89" s="328"/>
      <c r="C89" s="349"/>
    </row>
    <row r="90" spans="1:3" x14ac:dyDescent="0.25">
      <c r="A90" s="347"/>
      <c r="B90" s="328"/>
      <c r="C90" s="349"/>
    </row>
    <row r="91" spans="1:3" x14ac:dyDescent="0.25">
      <c r="A91" s="347"/>
      <c r="B91" s="328"/>
      <c r="C91" s="349"/>
    </row>
    <row r="92" spans="1:3" x14ac:dyDescent="0.25">
      <c r="A92" s="347"/>
      <c r="B92" s="328"/>
      <c r="C92" s="349"/>
    </row>
  </sheetData>
  <mergeCells count="8">
    <mergeCell ref="A52:C52"/>
    <mergeCell ref="A53:C53"/>
    <mergeCell ref="A1:E1"/>
    <mergeCell ref="A2:E2"/>
    <mergeCell ref="A3:E3"/>
    <mergeCell ref="A4:B4"/>
    <mergeCell ref="A8:B8"/>
    <mergeCell ref="A51:C51"/>
  </mergeCells>
  <pageMargins left="0.78740157480314965" right="0.11811023622047245" top="0.15748031496062992" bottom="0.19685039370078741" header="0.11811023622047245" footer="0.11811023622047245"/>
  <pageSetup scale="82" orientation="portrait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2"/>
  <sheetViews>
    <sheetView workbookViewId="0">
      <pane xSplit="2" topLeftCell="C1" activePane="topRight" state="frozen"/>
      <selection activeCell="A4" sqref="A4"/>
      <selection pane="topRight" activeCell="A3" sqref="A3:E3"/>
    </sheetView>
  </sheetViews>
  <sheetFormatPr baseColWidth="10" defaultRowHeight="13.5" x14ac:dyDescent="0.25"/>
  <cols>
    <col min="1" max="1" width="5.140625" style="170" customWidth="1"/>
    <col min="2" max="2" width="48.85546875" style="129" customWidth="1"/>
    <col min="3" max="3" width="18.28515625" style="130" customWidth="1"/>
    <col min="4" max="4" width="15.140625" style="129" bestFit="1" customWidth="1"/>
    <col min="5" max="5" width="15.5703125" style="129" customWidth="1"/>
    <col min="6" max="227" width="11.42578125" style="129"/>
    <col min="228" max="228" width="5.140625" style="129" customWidth="1"/>
    <col min="229" max="229" width="48.85546875" style="129" customWidth="1"/>
    <col min="230" max="230" width="18.28515625" style="129" customWidth="1"/>
    <col min="231" max="231" width="15.140625" style="129" bestFit="1" customWidth="1"/>
    <col min="232" max="232" width="15.5703125" style="129" customWidth="1"/>
    <col min="233" max="235" width="14.42578125" style="129" customWidth="1"/>
    <col min="236" max="236" width="15.5703125" style="129" customWidth="1"/>
    <col min="237" max="237" width="14.42578125" style="129" customWidth="1"/>
    <col min="238" max="238" width="15.5703125" style="129" customWidth="1"/>
    <col min="239" max="240" width="14.42578125" style="129" customWidth="1"/>
    <col min="241" max="241" width="15.5703125" style="129" customWidth="1"/>
    <col min="242" max="242" width="14.42578125" style="129" bestFit="1" customWidth="1"/>
    <col min="243" max="243" width="14.85546875" style="129" bestFit="1" customWidth="1"/>
    <col min="244" max="244" width="0" style="129" hidden="1" customWidth="1"/>
    <col min="245" max="246" width="15.5703125" style="129" customWidth="1"/>
    <col min="247" max="247" width="13.28515625" style="129" bestFit="1" customWidth="1"/>
    <col min="248" max="248" width="12.85546875" style="129" bestFit="1" customWidth="1"/>
    <col min="249" max="483" width="11.42578125" style="129"/>
    <col min="484" max="484" width="5.140625" style="129" customWidth="1"/>
    <col min="485" max="485" width="48.85546875" style="129" customWidth="1"/>
    <col min="486" max="486" width="18.28515625" style="129" customWidth="1"/>
    <col min="487" max="487" width="15.140625" style="129" bestFit="1" customWidth="1"/>
    <col min="488" max="488" width="15.5703125" style="129" customWidth="1"/>
    <col min="489" max="491" width="14.42578125" style="129" customWidth="1"/>
    <col min="492" max="492" width="15.5703125" style="129" customWidth="1"/>
    <col min="493" max="493" width="14.42578125" style="129" customWidth="1"/>
    <col min="494" max="494" width="15.5703125" style="129" customWidth="1"/>
    <col min="495" max="496" width="14.42578125" style="129" customWidth="1"/>
    <col min="497" max="497" width="15.5703125" style="129" customWidth="1"/>
    <col min="498" max="498" width="14.42578125" style="129" bestFit="1" customWidth="1"/>
    <col min="499" max="499" width="14.85546875" style="129" bestFit="1" customWidth="1"/>
    <col min="500" max="500" width="0" style="129" hidden="1" customWidth="1"/>
    <col min="501" max="502" width="15.5703125" style="129" customWidth="1"/>
    <col min="503" max="503" width="13.28515625" style="129" bestFit="1" customWidth="1"/>
    <col min="504" max="504" width="12.85546875" style="129" bestFit="1" customWidth="1"/>
    <col min="505" max="739" width="11.42578125" style="129"/>
    <col min="740" max="740" width="5.140625" style="129" customWidth="1"/>
    <col min="741" max="741" width="48.85546875" style="129" customWidth="1"/>
    <col min="742" max="742" width="18.28515625" style="129" customWidth="1"/>
    <col min="743" max="743" width="15.140625" style="129" bestFit="1" customWidth="1"/>
    <col min="744" max="744" width="15.5703125" style="129" customWidth="1"/>
    <col min="745" max="747" width="14.42578125" style="129" customWidth="1"/>
    <col min="748" max="748" width="15.5703125" style="129" customWidth="1"/>
    <col min="749" max="749" width="14.42578125" style="129" customWidth="1"/>
    <col min="750" max="750" width="15.5703125" style="129" customWidth="1"/>
    <col min="751" max="752" width="14.42578125" style="129" customWidth="1"/>
    <col min="753" max="753" width="15.5703125" style="129" customWidth="1"/>
    <col min="754" max="754" width="14.42578125" style="129" bestFit="1" customWidth="1"/>
    <col min="755" max="755" width="14.85546875" style="129" bestFit="1" customWidth="1"/>
    <col min="756" max="756" width="0" style="129" hidden="1" customWidth="1"/>
    <col min="757" max="758" width="15.5703125" style="129" customWidth="1"/>
    <col min="759" max="759" width="13.28515625" style="129" bestFit="1" customWidth="1"/>
    <col min="760" max="760" width="12.85546875" style="129" bestFit="1" customWidth="1"/>
    <col min="761" max="995" width="11.42578125" style="129"/>
    <col min="996" max="996" width="5.140625" style="129" customWidth="1"/>
    <col min="997" max="997" width="48.85546875" style="129" customWidth="1"/>
    <col min="998" max="998" width="18.28515625" style="129" customWidth="1"/>
    <col min="999" max="999" width="15.140625" style="129" bestFit="1" customWidth="1"/>
    <col min="1000" max="1000" width="15.5703125" style="129" customWidth="1"/>
    <col min="1001" max="1003" width="14.42578125" style="129" customWidth="1"/>
    <col min="1004" max="1004" width="15.5703125" style="129" customWidth="1"/>
    <col min="1005" max="1005" width="14.42578125" style="129" customWidth="1"/>
    <col min="1006" max="1006" width="15.5703125" style="129" customWidth="1"/>
    <col min="1007" max="1008" width="14.42578125" style="129" customWidth="1"/>
    <col min="1009" max="1009" width="15.5703125" style="129" customWidth="1"/>
    <col min="1010" max="1010" width="14.42578125" style="129" bestFit="1" customWidth="1"/>
    <col min="1011" max="1011" width="14.85546875" style="129" bestFit="1" customWidth="1"/>
    <col min="1012" max="1012" width="0" style="129" hidden="1" customWidth="1"/>
    <col min="1013" max="1014" width="15.5703125" style="129" customWidth="1"/>
    <col min="1015" max="1015" width="13.28515625" style="129" bestFit="1" customWidth="1"/>
    <col min="1016" max="1016" width="12.85546875" style="129" bestFit="1" customWidth="1"/>
    <col min="1017" max="1251" width="11.42578125" style="129"/>
    <col min="1252" max="1252" width="5.140625" style="129" customWidth="1"/>
    <col min="1253" max="1253" width="48.85546875" style="129" customWidth="1"/>
    <col min="1254" max="1254" width="18.28515625" style="129" customWidth="1"/>
    <col min="1255" max="1255" width="15.140625" style="129" bestFit="1" customWidth="1"/>
    <col min="1256" max="1256" width="15.5703125" style="129" customWidth="1"/>
    <col min="1257" max="1259" width="14.42578125" style="129" customWidth="1"/>
    <col min="1260" max="1260" width="15.5703125" style="129" customWidth="1"/>
    <col min="1261" max="1261" width="14.42578125" style="129" customWidth="1"/>
    <col min="1262" max="1262" width="15.5703125" style="129" customWidth="1"/>
    <col min="1263" max="1264" width="14.42578125" style="129" customWidth="1"/>
    <col min="1265" max="1265" width="15.5703125" style="129" customWidth="1"/>
    <col min="1266" max="1266" width="14.42578125" style="129" bestFit="1" customWidth="1"/>
    <col min="1267" max="1267" width="14.85546875" style="129" bestFit="1" customWidth="1"/>
    <col min="1268" max="1268" width="0" style="129" hidden="1" customWidth="1"/>
    <col min="1269" max="1270" width="15.5703125" style="129" customWidth="1"/>
    <col min="1271" max="1271" width="13.28515625" style="129" bestFit="1" customWidth="1"/>
    <col min="1272" max="1272" width="12.85546875" style="129" bestFit="1" customWidth="1"/>
    <col min="1273" max="1507" width="11.42578125" style="129"/>
    <col min="1508" max="1508" width="5.140625" style="129" customWidth="1"/>
    <col min="1509" max="1509" width="48.85546875" style="129" customWidth="1"/>
    <col min="1510" max="1510" width="18.28515625" style="129" customWidth="1"/>
    <col min="1511" max="1511" width="15.140625" style="129" bestFit="1" customWidth="1"/>
    <col min="1512" max="1512" width="15.5703125" style="129" customWidth="1"/>
    <col min="1513" max="1515" width="14.42578125" style="129" customWidth="1"/>
    <col min="1516" max="1516" width="15.5703125" style="129" customWidth="1"/>
    <col min="1517" max="1517" width="14.42578125" style="129" customWidth="1"/>
    <col min="1518" max="1518" width="15.5703125" style="129" customWidth="1"/>
    <col min="1519" max="1520" width="14.42578125" style="129" customWidth="1"/>
    <col min="1521" max="1521" width="15.5703125" style="129" customWidth="1"/>
    <col min="1522" max="1522" width="14.42578125" style="129" bestFit="1" customWidth="1"/>
    <col min="1523" max="1523" width="14.85546875" style="129" bestFit="1" customWidth="1"/>
    <col min="1524" max="1524" width="0" style="129" hidden="1" customWidth="1"/>
    <col min="1525" max="1526" width="15.5703125" style="129" customWidth="1"/>
    <col min="1527" max="1527" width="13.28515625" style="129" bestFit="1" customWidth="1"/>
    <col min="1528" max="1528" width="12.85546875" style="129" bestFit="1" customWidth="1"/>
    <col min="1529" max="1763" width="11.42578125" style="129"/>
    <col min="1764" max="1764" width="5.140625" style="129" customWidth="1"/>
    <col min="1765" max="1765" width="48.85546875" style="129" customWidth="1"/>
    <col min="1766" max="1766" width="18.28515625" style="129" customWidth="1"/>
    <col min="1767" max="1767" width="15.140625" style="129" bestFit="1" customWidth="1"/>
    <col min="1768" max="1768" width="15.5703125" style="129" customWidth="1"/>
    <col min="1769" max="1771" width="14.42578125" style="129" customWidth="1"/>
    <col min="1772" max="1772" width="15.5703125" style="129" customWidth="1"/>
    <col min="1773" max="1773" width="14.42578125" style="129" customWidth="1"/>
    <col min="1774" max="1774" width="15.5703125" style="129" customWidth="1"/>
    <col min="1775" max="1776" width="14.42578125" style="129" customWidth="1"/>
    <col min="1777" max="1777" width="15.5703125" style="129" customWidth="1"/>
    <col min="1778" max="1778" width="14.42578125" style="129" bestFit="1" customWidth="1"/>
    <col min="1779" max="1779" width="14.85546875" style="129" bestFit="1" customWidth="1"/>
    <col min="1780" max="1780" width="0" style="129" hidden="1" customWidth="1"/>
    <col min="1781" max="1782" width="15.5703125" style="129" customWidth="1"/>
    <col min="1783" max="1783" width="13.28515625" style="129" bestFit="1" customWidth="1"/>
    <col min="1784" max="1784" width="12.85546875" style="129" bestFit="1" customWidth="1"/>
    <col min="1785" max="2019" width="11.42578125" style="129"/>
    <col min="2020" max="2020" width="5.140625" style="129" customWidth="1"/>
    <col min="2021" max="2021" width="48.85546875" style="129" customWidth="1"/>
    <col min="2022" max="2022" width="18.28515625" style="129" customWidth="1"/>
    <col min="2023" max="2023" width="15.140625" style="129" bestFit="1" customWidth="1"/>
    <col min="2024" max="2024" width="15.5703125" style="129" customWidth="1"/>
    <col min="2025" max="2027" width="14.42578125" style="129" customWidth="1"/>
    <col min="2028" max="2028" width="15.5703125" style="129" customWidth="1"/>
    <col min="2029" max="2029" width="14.42578125" style="129" customWidth="1"/>
    <col min="2030" max="2030" width="15.5703125" style="129" customWidth="1"/>
    <col min="2031" max="2032" width="14.42578125" style="129" customWidth="1"/>
    <col min="2033" max="2033" width="15.5703125" style="129" customWidth="1"/>
    <col min="2034" max="2034" width="14.42578125" style="129" bestFit="1" customWidth="1"/>
    <col min="2035" max="2035" width="14.85546875" style="129" bestFit="1" customWidth="1"/>
    <col min="2036" max="2036" width="0" style="129" hidden="1" customWidth="1"/>
    <col min="2037" max="2038" width="15.5703125" style="129" customWidth="1"/>
    <col min="2039" max="2039" width="13.28515625" style="129" bestFit="1" customWidth="1"/>
    <col min="2040" max="2040" width="12.85546875" style="129" bestFit="1" customWidth="1"/>
    <col min="2041" max="2275" width="11.42578125" style="129"/>
    <col min="2276" max="2276" width="5.140625" style="129" customWidth="1"/>
    <col min="2277" max="2277" width="48.85546875" style="129" customWidth="1"/>
    <col min="2278" max="2278" width="18.28515625" style="129" customWidth="1"/>
    <col min="2279" max="2279" width="15.140625" style="129" bestFit="1" customWidth="1"/>
    <col min="2280" max="2280" width="15.5703125" style="129" customWidth="1"/>
    <col min="2281" max="2283" width="14.42578125" style="129" customWidth="1"/>
    <col min="2284" max="2284" width="15.5703125" style="129" customWidth="1"/>
    <col min="2285" max="2285" width="14.42578125" style="129" customWidth="1"/>
    <col min="2286" max="2286" width="15.5703125" style="129" customWidth="1"/>
    <col min="2287" max="2288" width="14.42578125" style="129" customWidth="1"/>
    <col min="2289" max="2289" width="15.5703125" style="129" customWidth="1"/>
    <col min="2290" max="2290" width="14.42578125" style="129" bestFit="1" customWidth="1"/>
    <col min="2291" max="2291" width="14.85546875" style="129" bestFit="1" customWidth="1"/>
    <col min="2292" max="2292" width="0" style="129" hidden="1" customWidth="1"/>
    <col min="2293" max="2294" width="15.5703125" style="129" customWidth="1"/>
    <col min="2295" max="2295" width="13.28515625" style="129" bestFit="1" customWidth="1"/>
    <col min="2296" max="2296" width="12.85546875" style="129" bestFit="1" customWidth="1"/>
    <col min="2297" max="2531" width="11.42578125" style="129"/>
    <col min="2532" max="2532" width="5.140625" style="129" customWidth="1"/>
    <col min="2533" max="2533" width="48.85546875" style="129" customWidth="1"/>
    <col min="2534" max="2534" width="18.28515625" style="129" customWidth="1"/>
    <col min="2535" max="2535" width="15.140625" style="129" bestFit="1" customWidth="1"/>
    <col min="2536" max="2536" width="15.5703125" style="129" customWidth="1"/>
    <col min="2537" max="2539" width="14.42578125" style="129" customWidth="1"/>
    <col min="2540" max="2540" width="15.5703125" style="129" customWidth="1"/>
    <col min="2541" max="2541" width="14.42578125" style="129" customWidth="1"/>
    <col min="2542" max="2542" width="15.5703125" style="129" customWidth="1"/>
    <col min="2543" max="2544" width="14.42578125" style="129" customWidth="1"/>
    <col min="2545" max="2545" width="15.5703125" style="129" customWidth="1"/>
    <col min="2546" max="2546" width="14.42578125" style="129" bestFit="1" customWidth="1"/>
    <col min="2547" max="2547" width="14.85546875" style="129" bestFit="1" customWidth="1"/>
    <col min="2548" max="2548" width="0" style="129" hidden="1" customWidth="1"/>
    <col min="2549" max="2550" width="15.5703125" style="129" customWidth="1"/>
    <col min="2551" max="2551" width="13.28515625" style="129" bestFit="1" customWidth="1"/>
    <col min="2552" max="2552" width="12.85546875" style="129" bestFit="1" customWidth="1"/>
    <col min="2553" max="2787" width="11.42578125" style="129"/>
    <col min="2788" max="2788" width="5.140625" style="129" customWidth="1"/>
    <col min="2789" max="2789" width="48.85546875" style="129" customWidth="1"/>
    <col min="2790" max="2790" width="18.28515625" style="129" customWidth="1"/>
    <col min="2791" max="2791" width="15.140625" style="129" bestFit="1" customWidth="1"/>
    <col min="2792" max="2792" width="15.5703125" style="129" customWidth="1"/>
    <col min="2793" max="2795" width="14.42578125" style="129" customWidth="1"/>
    <col min="2796" max="2796" width="15.5703125" style="129" customWidth="1"/>
    <col min="2797" max="2797" width="14.42578125" style="129" customWidth="1"/>
    <col min="2798" max="2798" width="15.5703125" style="129" customWidth="1"/>
    <col min="2799" max="2800" width="14.42578125" style="129" customWidth="1"/>
    <col min="2801" max="2801" width="15.5703125" style="129" customWidth="1"/>
    <col min="2802" max="2802" width="14.42578125" style="129" bestFit="1" customWidth="1"/>
    <col min="2803" max="2803" width="14.85546875" style="129" bestFit="1" customWidth="1"/>
    <col min="2804" max="2804" width="0" style="129" hidden="1" customWidth="1"/>
    <col min="2805" max="2806" width="15.5703125" style="129" customWidth="1"/>
    <col min="2807" max="2807" width="13.28515625" style="129" bestFit="1" customWidth="1"/>
    <col min="2808" max="2808" width="12.85546875" style="129" bestFit="1" customWidth="1"/>
    <col min="2809" max="3043" width="11.42578125" style="129"/>
    <col min="3044" max="3044" width="5.140625" style="129" customWidth="1"/>
    <col min="3045" max="3045" width="48.85546875" style="129" customWidth="1"/>
    <col min="3046" max="3046" width="18.28515625" style="129" customWidth="1"/>
    <col min="3047" max="3047" width="15.140625" style="129" bestFit="1" customWidth="1"/>
    <col min="3048" max="3048" width="15.5703125" style="129" customWidth="1"/>
    <col min="3049" max="3051" width="14.42578125" style="129" customWidth="1"/>
    <col min="3052" max="3052" width="15.5703125" style="129" customWidth="1"/>
    <col min="3053" max="3053" width="14.42578125" style="129" customWidth="1"/>
    <col min="3054" max="3054" width="15.5703125" style="129" customWidth="1"/>
    <col min="3055" max="3056" width="14.42578125" style="129" customWidth="1"/>
    <col min="3057" max="3057" width="15.5703125" style="129" customWidth="1"/>
    <col min="3058" max="3058" width="14.42578125" style="129" bestFit="1" customWidth="1"/>
    <col min="3059" max="3059" width="14.85546875" style="129" bestFit="1" customWidth="1"/>
    <col min="3060" max="3060" width="0" style="129" hidden="1" customWidth="1"/>
    <col min="3061" max="3062" width="15.5703125" style="129" customWidth="1"/>
    <col min="3063" max="3063" width="13.28515625" style="129" bestFit="1" customWidth="1"/>
    <col min="3064" max="3064" width="12.85546875" style="129" bestFit="1" customWidth="1"/>
    <col min="3065" max="3299" width="11.42578125" style="129"/>
    <col min="3300" max="3300" width="5.140625" style="129" customWidth="1"/>
    <col min="3301" max="3301" width="48.85546875" style="129" customWidth="1"/>
    <col min="3302" max="3302" width="18.28515625" style="129" customWidth="1"/>
    <col min="3303" max="3303" width="15.140625" style="129" bestFit="1" customWidth="1"/>
    <col min="3304" max="3304" width="15.5703125" style="129" customWidth="1"/>
    <col min="3305" max="3307" width="14.42578125" style="129" customWidth="1"/>
    <col min="3308" max="3308" width="15.5703125" style="129" customWidth="1"/>
    <col min="3309" max="3309" width="14.42578125" style="129" customWidth="1"/>
    <col min="3310" max="3310" width="15.5703125" style="129" customWidth="1"/>
    <col min="3311" max="3312" width="14.42578125" style="129" customWidth="1"/>
    <col min="3313" max="3313" width="15.5703125" style="129" customWidth="1"/>
    <col min="3314" max="3314" width="14.42578125" style="129" bestFit="1" customWidth="1"/>
    <col min="3315" max="3315" width="14.85546875" style="129" bestFit="1" customWidth="1"/>
    <col min="3316" max="3316" width="0" style="129" hidden="1" customWidth="1"/>
    <col min="3317" max="3318" width="15.5703125" style="129" customWidth="1"/>
    <col min="3319" max="3319" width="13.28515625" style="129" bestFit="1" customWidth="1"/>
    <col min="3320" max="3320" width="12.85546875" style="129" bestFit="1" customWidth="1"/>
    <col min="3321" max="3555" width="11.42578125" style="129"/>
    <col min="3556" max="3556" width="5.140625" style="129" customWidth="1"/>
    <col min="3557" max="3557" width="48.85546875" style="129" customWidth="1"/>
    <col min="3558" max="3558" width="18.28515625" style="129" customWidth="1"/>
    <col min="3559" max="3559" width="15.140625" style="129" bestFit="1" customWidth="1"/>
    <col min="3560" max="3560" width="15.5703125" style="129" customWidth="1"/>
    <col min="3561" max="3563" width="14.42578125" style="129" customWidth="1"/>
    <col min="3564" max="3564" width="15.5703125" style="129" customWidth="1"/>
    <col min="3565" max="3565" width="14.42578125" style="129" customWidth="1"/>
    <col min="3566" max="3566" width="15.5703125" style="129" customWidth="1"/>
    <col min="3567" max="3568" width="14.42578125" style="129" customWidth="1"/>
    <col min="3569" max="3569" width="15.5703125" style="129" customWidth="1"/>
    <col min="3570" max="3570" width="14.42578125" style="129" bestFit="1" customWidth="1"/>
    <col min="3571" max="3571" width="14.85546875" style="129" bestFit="1" customWidth="1"/>
    <col min="3572" max="3572" width="0" style="129" hidden="1" customWidth="1"/>
    <col min="3573" max="3574" width="15.5703125" style="129" customWidth="1"/>
    <col min="3575" max="3575" width="13.28515625" style="129" bestFit="1" customWidth="1"/>
    <col min="3576" max="3576" width="12.85546875" style="129" bestFit="1" customWidth="1"/>
    <col min="3577" max="3811" width="11.42578125" style="129"/>
    <col min="3812" max="3812" width="5.140625" style="129" customWidth="1"/>
    <col min="3813" max="3813" width="48.85546875" style="129" customWidth="1"/>
    <col min="3814" max="3814" width="18.28515625" style="129" customWidth="1"/>
    <col min="3815" max="3815" width="15.140625" style="129" bestFit="1" customWidth="1"/>
    <col min="3816" max="3816" width="15.5703125" style="129" customWidth="1"/>
    <col min="3817" max="3819" width="14.42578125" style="129" customWidth="1"/>
    <col min="3820" max="3820" width="15.5703125" style="129" customWidth="1"/>
    <col min="3821" max="3821" width="14.42578125" style="129" customWidth="1"/>
    <col min="3822" max="3822" width="15.5703125" style="129" customWidth="1"/>
    <col min="3823" max="3824" width="14.42578125" style="129" customWidth="1"/>
    <col min="3825" max="3825" width="15.5703125" style="129" customWidth="1"/>
    <col min="3826" max="3826" width="14.42578125" style="129" bestFit="1" customWidth="1"/>
    <col min="3827" max="3827" width="14.85546875" style="129" bestFit="1" customWidth="1"/>
    <col min="3828" max="3828" width="0" style="129" hidden="1" customWidth="1"/>
    <col min="3829" max="3830" width="15.5703125" style="129" customWidth="1"/>
    <col min="3831" max="3831" width="13.28515625" style="129" bestFit="1" customWidth="1"/>
    <col min="3832" max="3832" width="12.85546875" style="129" bestFit="1" customWidth="1"/>
    <col min="3833" max="4067" width="11.42578125" style="129"/>
    <col min="4068" max="4068" width="5.140625" style="129" customWidth="1"/>
    <col min="4069" max="4069" width="48.85546875" style="129" customWidth="1"/>
    <col min="4070" max="4070" width="18.28515625" style="129" customWidth="1"/>
    <col min="4071" max="4071" width="15.140625" style="129" bestFit="1" customWidth="1"/>
    <col min="4072" max="4072" width="15.5703125" style="129" customWidth="1"/>
    <col min="4073" max="4075" width="14.42578125" style="129" customWidth="1"/>
    <col min="4076" max="4076" width="15.5703125" style="129" customWidth="1"/>
    <col min="4077" max="4077" width="14.42578125" style="129" customWidth="1"/>
    <col min="4078" max="4078" width="15.5703125" style="129" customWidth="1"/>
    <col min="4079" max="4080" width="14.42578125" style="129" customWidth="1"/>
    <col min="4081" max="4081" width="15.5703125" style="129" customWidth="1"/>
    <col min="4082" max="4082" width="14.42578125" style="129" bestFit="1" customWidth="1"/>
    <col min="4083" max="4083" width="14.85546875" style="129" bestFit="1" customWidth="1"/>
    <col min="4084" max="4084" width="0" style="129" hidden="1" customWidth="1"/>
    <col min="4085" max="4086" width="15.5703125" style="129" customWidth="1"/>
    <col min="4087" max="4087" width="13.28515625" style="129" bestFit="1" customWidth="1"/>
    <col min="4088" max="4088" width="12.85546875" style="129" bestFit="1" customWidth="1"/>
    <col min="4089" max="4323" width="11.42578125" style="129"/>
    <col min="4324" max="4324" width="5.140625" style="129" customWidth="1"/>
    <col min="4325" max="4325" width="48.85546875" style="129" customWidth="1"/>
    <col min="4326" max="4326" width="18.28515625" style="129" customWidth="1"/>
    <col min="4327" max="4327" width="15.140625" style="129" bestFit="1" customWidth="1"/>
    <col min="4328" max="4328" width="15.5703125" style="129" customWidth="1"/>
    <col min="4329" max="4331" width="14.42578125" style="129" customWidth="1"/>
    <col min="4332" max="4332" width="15.5703125" style="129" customWidth="1"/>
    <col min="4333" max="4333" width="14.42578125" style="129" customWidth="1"/>
    <col min="4334" max="4334" width="15.5703125" style="129" customWidth="1"/>
    <col min="4335" max="4336" width="14.42578125" style="129" customWidth="1"/>
    <col min="4337" max="4337" width="15.5703125" style="129" customWidth="1"/>
    <col min="4338" max="4338" width="14.42578125" style="129" bestFit="1" customWidth="1"/>
    <col min="4339" max="4339" width="14.85546875" style="129" bestFit="1" customWidth="1"/>
    <col min="4340" max="4340" width="0" style="129" hidden="1" customWidth="1"/>
    <col min="4341" max="4342" width="15.5703125" style="129" customWidth="1"/>
    <col min="4343" max="4343" width="13.28515625" style="129" bestFit="1" customWidth="1"/>
    <col min="4344" max="4344" width="12.85546875" style="129" bestFit="1" customWidth="1"/>
    <col min="4345" max="4579" width="11.42578125" style="129"/>
    <col min="4580" max="4580" width="5.140625" style="129" customWidth="1"/>
    <col min="4581" max="4581" width="48.85546875" style="129" customWidth="1"/>
    <col min="4582" max="4582" width="18.28515625" style="129" customWidth="1"/>
    <col min="4583" max="4583" width="15.140625" style="129" bestFit="1" customWidth="1"/>
    <col min="4584" max="4584" width="15.5703125" style="129" customWidth="1"/>
    <col min="4585" max="4587" width="14.42578125" style="129" customWidth="1"/>
    <col min="4588" max="4588" width="15.5703125" style="129" customWidth="1"/>
    <col min="4589" max="4589" width="14.42578125" style="129" customWidth="1"/>
    <col min="4590" max="4590" width="15.5703125" style="129" customWidth="1"/>
    <col min="4591" max="4592" width="14.42578125" style="129" customWidth="1"/>
    <col min="4593" max="4593" width="15.5703125" style="129" customWidth="1"/>
    <col min="4594" max="4594" width="14.42578125" style="129" bestFit="1" customWidth="1"/>
    <col min="4595" max="4595" width="14.85546875" style="129" bestFit="1" customWidth="1"/>
    <col min="4596" max="4596" width="0" style="129" hidden="1" customWidth="1"/>
    <col min="4597" max="4598" width="15.5703125" style="129" customWidth="1"/>
    <col min="4599" max="4599" width="13.28515625" style="129" bestFit="1" customWidth="1"/>
    <col min="4600" max="4600" width="12.85546875" style="129" bestFit="1" customWidth="1"/>
    <col min="4601" max="4835" width="11.42578125" style="129"/>
    <col min="4836" max="4836" width="5.140625" style="129" customWidth="1"/>
    <col min="4837" max="4837" width="48.85546875" style="129" customWidth="1"/>
    <col min="4838" max="4838" width="18.28515625" style="129" customWidth="1"/>
    <col min="4839" max="4839" width="15.140625" style="129" bestFit="1" customWidth="1"/>
    <col min="4840" max="4840" width="15.5703125" style="129" customWidth="1"/>
    <col min="4841" max="4843" width="14.42578125" style="129" customWidth="1"/>
    <col min="4844" max="4844" width="15.5703125" style="129" customWidth="1"/>
    <col min="4845" max="4845" width="14.42578125" style="129" customWidth="1"/>
    <col min="4846" max="4846" width="15.5703125" style="129" customWidth="1"/>
    <col min="4847" max="4848" width="14.42578125" style="129" customWidth="1"/>
    <col min="4849" max="4849" width="15.5703125" style="129" customWidth="1"/>
    <col min="4850" max="4850" width="14.42578125" style="129" bestFit="1" customWidth="1"/>
    <col min="4851" max="4851" width="14.85546875" style="129" bestFit="1" customWidth="1"/>
    <col min="4852" max="4852" width="0" style="129" hidden="1" customWidth="1"/>
    <col min="4853" max="4854" width="15.5703125" style="129" customWidth="1"/>
    <col min="4855" max="4855" width="13.28515625" style="129" bestFit="1" customWidth="1"/>
    <col min="4856" max="4856" width="12.85546875" style="129" bestFit="1" customWidth="1"/>
    <col min="4857" max="5091" width="11.42578125" style="129"/>
    <col min="5092" max="5092" width="5.140625" style="129" customWidth="1"/>
    <col min="5093" max="5093" width="48.85546875" style="129" customWidth="1"/>
    <col min="5094" max="5094" width="18.28515625" style="129" customWidth="1"/>
    <col min="5095" max="5095" width="15.140625" style="129" bestFit="1" customWidth="1"/>
    <col min="5096" max="5096" width="15.5703125" style="129" customWidth="1"/>
    <col min="5097" max="5099" width="14.42578125" style="129" customWidth="1"/>
    <col min="5100" max="5100" width="15.5703125" style="129" customWidth="1"/>
    <col min="5101" max="5101" width="14.42578125" style="129" customWidth="1"/>
    <col min="5102" max="5102" width="15.5703125" style="129" customWidth="1"/>
    <col min="5103" max="5104" width="14.42578125" style="129" customWidth="1"/>
    <col min="5105" max="5105" width="15.5703125" style="129" customWidth="1"/>
    <col min="5106" max="5106" width="14.42578125" style="129" bestFit="1" customWidth="1"/>
    <col min="5107" max="5107" width="14.85546875" style="129" bestFit="1" customWidth="1"/>
    <col min="5108" max="5108" width="0" style="129" hidden="1" customWidth="1"/>
    <col min="5109" max="5110" width="15.5703125" style="129" customWidth="1"/>
    <col min="5111" max="5111" width="13.28515625" style="129" bestFit="1" customWidth="1"/>
    <col min="5112" max="5112" width="12.85546875" style="129" bestFit="1" customWidth="1"/>
    <col min="5113" max="5347" width="11.42578125" style="129"/>
    <col min="5348" max="5348" width="5.140625" style="129" customWidth="1"/>
    <col min="5349" max="5349" width="48.85546875" style="129" customWidth="1"/>
    <col min="5350" max="5350" width="18.28515625" style="129" customWidth="1"/>
    <col min="5351" max="5351" width="15.140625" style="129" bestFit="1" customWidth="1"/>
    <col min="5352" max="5352" width="15.5703125" style="129" customWidth="1"/>
    <col min="5353" max="5355" width="14.42578125" style="129" customWidth="1"/>
    <col min="5356" max="5356" width="15.5703125" style="129" customWidth="1"/>
    <col min="5357" max="5357" width="14.42578125" style="129" customWidth="1"/>
    <col min="5358" max="5358" width="15.5703125" style="129" customWidth="1"/>
    <col min="5359" max="5360" width="14.42578125" style="129" customWidth="1"/>
    <col min="5361" max="5361" width="15.5703125" style="129" customWidth="1"/>
    <col min="5362" max="5362" width="14.42578125" style="129" bestFit="1" customWidth="1"/>
    <col min="5363" max="5363" width="14.85546875" style="129" bestFit="1" customWidth="1"/>
    <col min="5364" max="5364" width="0" style="129" hidden="1" customWidth="1"/>
    <col min="5365" max="5366" width="15.5703125" style="129" customWidth="1"/>
    <col min="5367" max="5367" width="13.28515625" style="129" bestFit="1" customWidth="1"/>
    <col min="5368" max="5368" width="12.85546875" style="129" bestFit="1" customWidth="1"/>
    <col min="5369" max="5603" width="11.42578125" style="129"/>
    <col min="5604" max="5604" width="5.140625" style="129" customWidth="1"/>
    <col min="5605" max="5605" width="48.85546875" style="129" customWidth="1"/>
    <col min="5606" max="5606" width="18.28515625" style="129" customWidth="1"/>
    <col min="5607" max="5607" width="15.140625" style="129" bestFit="1" customWidth="1"/>
    <col min="5608" max="5608" width="15.5703125" style="129" customWidth="1"/>
    <col min="5609" max="5611" width="14.42578125" style="129" customWidth="1"/>
    <col min="5612" max="5612" width="15.5703125" style="129" customWidth="1"/>
    <col min="5613" max="5613" width="14.42578125" style="129" customWidth="1"/>
    <col min="5614" max="5614" width="15.5703125" style="129" customWidth="1"/>
    <col min="5615" max="5616" width="14.42578125" style="129" customWidth="1"/>
    <col min="5617" max="5617" width="15.5703125" style="129" customWidth="1"/>
    <col min="5618" max="5618" width="14.42578125" style="129" bestFit="1" customWidth="1"/>
    <col min="5619" max="5619" width="14.85546875" style="129" bestFit="1" customWidth="1"/>
    <col min="5620" max="5620" width="0" style="129" hidden="1" customWidth="1"/>
    <col min="5621" max="5622" width="15.5703125" style="129" customWidth="1"/>
    <col min="5623" max="5623" width="13.28515625" style="129" bestFit="1" customWidth="1"/>
    <col min="5624" max="5624" width="12.85546875" style="129" bestFit="1" customWidth="1"/>
    <col min="5625" max="5859" width="11.42578125" style="129"/>
    <col min="5860" max="5860" width="5.140625" style="129" customWidth="1"/>
    <col min="5861" max="5861" width="48.85546875" style="129" customWidth="1"/>
    <col min="5862" max="5862" width="18.28515625" style="129" customWidth="1"/>
    <col min="5863" max="5863" width="15.140625" style="129" bestFit="1" customWidth="1"/>
    <col min="5864" max="5864" width="15.5703125" style="129" customWidth="1"/>
    <col min="5865" max="5867" width="14.42578125" style="129" customWidth="1"/>
    <col min="5868" max="5868" width="15.5703125" style="129" customWidth="1"/>
    <col min="5869" max="5869" width="14.42578125" style="129" customWidth="1"/>
    <col min="5870" max="5870" width="15.5703125" style="129" customWidth="1"/>
    <col min="5871" max="5872" width="14.42578125" style="129" customWidth="1"/>
    <col min="5873" max="5873" width="15.5703125" style="129" customWidth="1"/>
    <col min="5874" max="5874" width="14.42578125" style="129" bestFit="1" customWidth="1"/>
    <col min="5875" max="5875" width="14.85546875" style="129" bestFit="1" customWidth="1"/>
    <col min="5876" max="5876" width="0" style="129" hidden="1" customWidth="1"/>
    <col min="5877" max="5878" width="15.5703125" style="129" customWidth="1"/>
    <col min="5879" max="5879" width="13.28515625" style="129" bestFit="1" customWidth="1"/>
    <col min="5880" max="5880" width="12.85546875" style="129" bestFit="1" customWidth="1"/>
    <col min="5881" max="6115" width="11.42578125" style="129"/>
    <col min="6116" max="6116" width="5.140625" style="129" customWidth="1"/>
    <col min="6117" max="6117" width="48.85546875" style="129" customWidth="1"/>
    <col min="6118" max="6118" width="18.28515625" style="129" customWidth="1"/>
    <col min="6119" max="6119" width="15.140625" style="129" bestFit="1" customWidth="1"/>
    <col min="6120" max="6120" width="15.5703125" style="129" customWidth="1"/>
    <col min="6121" max="6123" width="14.42578125" style="129" customWidth="1"/>
    <col min="6124" max="6124" width="15.5703125" style="129" customWidth="1"/>
    <col min="6125" max="6125" width="14.42578125" style="129" customWidth="1"/>
    <col min="6126" max="6126" width="15.5703125" style="129" customWidth="1"/>
    <col min="6127" max="6128" width="14.42578125" style="129" customWidth="1"/>
    <col min="6129" max="6129" width="15.5703125" style="129" customWidth="1"/>
    <col min="6130" max="6130" width="14.42578125" style="129" bestFit="1" customWidth="1"/>
    <col min="6131" max="6131" width="14.85546875" style="129" bestFit="1" customWidth="1"/>
    <col min="6132" max="6132" width="0" style="129" hidden="1" customWidth="1"/>
    <col min="6133" max="6134" width="15.5703125" style="129" customWidth="1"/>
    <col min="6135" max="6135" width="13.28515625" style="129" bestFit="1" customWidth="1"/>
    <col min="6136" max="6136" width="12.85546875" style="129" bestFit="1" customWidth="1"/>
    <col min="6137" max="6371" width="11.42578125" style="129"/>
    <col min="6372" max="6372" width="5.140625" style="129" customWidth="1"/>
    <col min="6373" max="6373" width="48.85546875" style="129" customWidth="1"/>
    <col min="6374" max="6374" width="18.28515625" style="129" customWidth="1"/>
    <col min="6375" max="6375" width="15.140625" style="129" bestFit="1" customWidth="1"/>
    <col min="6376" max="6376" width="15.5703125" style="129" customWidth="1"/>
    <col min="6377" max="6379" width="14.42578125" style="129" customWidth="1"/>
    <col min="6380" max="6380" width="15.5703125" style="129" customWidth="1"/>
    <col min="6381" max="6381" width="14.42578125" style="129" customWidth="1"/>
    <col min="6382" max="6382" width="15.5703125" style="129" customWidth="1"/>
    <col min="6383" max="6384" width="14.42578125" style="129" customWidth="1"/>
    <col min="6385" max="6385" width="15.5703125" style="129" customWidth="1"/>
    <col min="6386" max="6386" width="14.42578125" style="129" bestFit="1" customWidth="1"/>
    <col min="6387" max="6387" width="14.85546875" style="129" bestFit="1" customWidth="1"/>
    <col min="6388" max="6388" width="0" style="129" hidden="1" customWidth="1"/>
    <col min="6389" max="6390" width="15.5703125" style="129" customWidth="1"/>
    <col min="6391" max="6391" width="13.28515625" style="129" bestFit="1" customWidth="1"/>
    <col min="6392" max="6392" width="12.85546875" style="129" bestFit="1" customWidth="1"/>
    <col min="6393" max="6627" width="11.42578125" style="129"/>
    <col min="6628" max="6628" width="5.140625" style="129" customWidth="1"/>
    <col min="6629" max="6629" width="48.85546875" style="129" customWidth="1"/>
    <col min="6630" max="6630" width="18.28515625" style="129" customWidth="1"/>
    <col min="6631" max="6631" width="15.140625" style="129" bestFit="1" customWidth="1"/>
    <col min="6632" max="6632" width="15.5703125" style="129" customWidth="1"/>
    <col min="6633" max="6635" width="14.42578125" style="129" customWidth="1"/>
    <col min="6636" max="6636" width="15.5703125" style="129" customWidth="1"/>
    <col min="6637" max="6637" width="14.42578125" style="129" customWidth="1"/>
    <col min="6638" max="6638" width="15.5703125" style="129" customWidth="1"/>
    <col min="6639" max="6640" width="14.42578125" style="129" customWidth="1"/>
    <col min="6641" max="6641" width="15.5703125" style="129" customWidth="1"/>
    <col min="6642" max="6642" width="14.42578125" style="129" bestFit="1" customWidth="1"/>
    <col min="6643" max="6643" width="14.85546875" style="129" bestFit="1" customWidth="1"/>
    <col min="6644" max="6644" width="0" style="129" hidden="1" customWidth="1"/>
    <col min="6645" max="6646" width="15.5703125" style="129" customWidth="1"/>
    <col min="6647" max="6647" width="13.28515625" style="129" bestFit="1" customWidth="1"/>
    <col min="6648" max="6648" width="12.85546875" style="129" bestFit="1" customWidth="1"/>
    <col min="6649" max="6883" width="11.42578125" style="129"/>
    <col min="6884" max="6884" width="5.140625" style="129" customWidth="1"/>
    <col min="6885" max="6885" width="48.85546875" style="129" customWidth="1"/>
    <col min="6886" max="6886" width="18.28515625" style="129" customWidth="1"/>
    <col min="6887" max="6887" width="15.140625" style="129" bestFit="1" customWidth="1"/>
    <col min="6888" max="6888" width="15.5703125" style="129" customWidth="1"/>
    <col min="6889" max="6891" width="14.42578125" style="129" customWidth="1"/>
    <col min="6892" max="6892" width="15.5703125" style="129" customWidth="1"/>
    <col min="6893" max="6893" width="14.42578125" style="129" customWidth="1"/>
    <col min="6894" max="6894" width="15.5703125" style="129" customWidth="1"/>
    <col min="6895" max="6896" width="14.42578125" style="129" customWidth="1"/>
    <col min="6897" max="6897" width="15.5703125" style="129" customWidth="1"/>
    <col min="6898" max="6898" width="14.42578125" style="129" bestFit="1" customWidth="1"/>
    <col min="6899" max="6899" width="14.85546875" style="129" bestFit="1" customWidth="1"/>
    <col min="6900" max="6900" width="0" style="129" hidden="1" customWidth="1"/>
    <col min="6901" max="6902" width="15.5703125" style="129" customWidth="1"/>
    <col min="6903" max="6903" width="13.28515625" style="129" bestFit="1" customWidth="1"/>
    <col min="6904" max="6904" width="12.85546875" style="129" bestFit="1" customWidth="1"/>
    <col min="6905" max="7139" width="11.42578125" style="129"/>
    <col min="7140" max="7140" width="5.140625" style="129" customWidth="1"/>
    <col min="7141" max="7141" width="48.85546875" style="129" customWidth="1"/>
    <col min="7142" max="7142" width="18.28515625" style="129" customWidth="1"/>
    <col min="7143" max="7143" width="15.140625" style="129" bestFit="1" customWidth="1"/>
    <col min="7144" max="7144" width="15.5703125" style="129" customWidth="1"/>
    <col min="7145" max="7147" width="14.42578125" style="129" customWidth="1"/>
    <col min="7148" max="7148" width="15.5703125" style="129" customWidth="1"/>
    <col min="7149" max="7149" width="14.42578125" style="129" customWidth="1"/>
    <col min="7150" max="7150" width="15.5703125" style="129" customWidth="1"/>
    <col min="7151" max="7152" width="14.42578125" style="129" customWidth="1"/>
    <col min="7153" max="7153" width="15.5703125" style="129" customWidth="1"/>
    <col min="7154" max="7154" width="14.42578125" style="129" bestFit="1" customWidth="1"/>
    <col min="7155" max="7155" width="14.85546875" style="129" bestFit="1" customWidth="1"/>
    <col min="7156" max="7156" width="0" style="129" hidden="1" customWidth="1"/>
    <col min="7157" max="7158" width="15.5703125" style="129" customWidth="1"/>
    <col min="7159" max="7159" width="13.28515625" style="129" bestFit="1" customWidth="1"/>
    <col min="7160" max="7160" width="12.85546875" style="129" bestFit="1" customWidth="1"/>
    <col min="7161" max="7395" width="11.42578125" style="129"/>
    <col min="7396" max="7396" width="5.140625" style="129" customWidth="1"/>
    <col min="7397" max="7397" width="48.85546875" style="129" customWidth="1"/>
    <col min="7398" max="7398" width="18.28515625" style="129" customWidth="1"/>
    <col min="7399" max="7399" width="15.140625" style="129" bestFit="1" customWidth="1"/>
    <col min="7400" max="7400" width="15.5703125" style="129" customWidth="1"/>
    <col min="7401" max="7403" width="14.42578125" style="129" customWidth="1"/>
    <col min="7404" max="7404" width="15.5703125" style="129" customWidth="1"/>
    <col min="7405" max="7405" width="14.42578125" style="129" customWidth="1"/>
    <col min="7406" max="7406" width="15.5703125" style="129" customWidth="1"/>
    <col min="7407" max="7408" width="14.42578125" style="129" customWidth="1"/>
    <col min="7409" max="7409" width="15.5703125" style="129" customWidth="1"/>
    <col min="7410" max="7410" width="14.42578125" style="129" bestFit="1" customWidth="1"/>
    <col min="7411" max="7411" width="14.85546875" style="129" bestFit="1" customWidth="1"/>
    <col min="7412" max="7412" width="0" style="129" hidden="1" customWidth="1"/>
    <col min="7413" max="7414" width="15.5703125" style="129" customWidth="1"/>
    <col min="7415" max="7415" width="13.28515625" style="129" bestFit="1" customWidth="1"/>
    <col min="7416" max="7416" width="12.85546875" style="129" bestFit="1" customWidth="1"/>
    <col min="7417" max="7651" width="11.42578125" style="129"/>
    <col min="7652" max="7652" width="5.140625" style="129" customWidth="1"/>
    <col min="7653" max="7653" width="48.85546875" style="129" customWidth="1"/>
    <col min="7654" max="7654" width="18.28515625" style="129" customWidth="1"/>
    <col min="7655" max="7655" width="15.140625" style="129" bestFit="1" customWidth="1"/>
    <col min="7656" max="7656" width="15.5703125" style="129" customWidth="1"/>
    <col min="7657" max="7659" width="14.42578125" style="129" customWidth="1"/>
    <col min="7660" max="7660" width="15.5703125" style="129" customWidth="1"/>
    <col min="7661" max="7661" width="14.42578125" style="129" customWidth="1"/>
    <col min="7662" max="7662" width="15.5703125" style="129" customWidth="1"/>
    <col min="7663" max="7664" width="14.42578125" style="129" customWidth="1"/>
    <col min="7665" max="7665" width="15.5703125" style="129" customWidth="1"/>
    <col min="7666" max="7666" width="14.42578125" style="129" bestFit="1" customWidth="1"/>
    <col min="7667" max="7667" width="14.85546875" style="129" bestFit="1" customWidth="1"/>
    <col min="7668" max="7668" width="0" style="129" hidden="1" customWidth="1"/>
    <col min="7669" max="7670" width="15.5703125" style="129" customWidth="1"/>
    <col min="7671" max="7671" width="13.28515625" style="129" bestFit="1" customWidth="1"/>
    <col min="7672" max="7672" width="12.85546875" style="129" bestFit="1" customWidth="1"/>
    <col min="7673" max="7907" width="11.42578125" style="129"/>
    <col min="7908" max="7908" width="5.140625" style="129" customWidth="1"/>
    <col min="7909" max="7909" width="48.85546875" style="129" customWidth="1"/>
    <col min="7910" max="7910" width="18.28515625" style="129" customWidth="1"/>
    <col min="7911" max="7911" width="15.140625" style="129" bestFit="1" customWidth="1"/>
    <col min="7912" max="7912" width="15.5703125" style="129" customWidth="1"/>
    <col min="7913" max="7915" width="14.42578125" style="129" customWidth="1"/>
    <col min="7916" max="7916" width="15.5703125" style="129" customWidth="1"/>
    <col min="7917" max="7917" width="14.42578125" style="129" customWidth="1"/>
    <col min="7918" max="7918" width="15.5703125" style="129" customWidth="1"/>
    <col min="7919" max="7920" width="14.42578125" style="129" customWidth="1"/>
    <col min="7921" max="7921" width="15.5703125" style="129" customWidth="1"/>
    <col min="7922" max="7922" width="14.42578125" style="129" bestFit="1" customWidth="1"/>
    <col min="7923" max="7923" width="14.85546875" style="129" bestFit="1" customWidth="1"/>
    <col min="7924" max="7924" width="0" style="129" hidden="1" customWidth="1"/>
    <col min="7925" max="7926" width="15.5703125" style="129" customWidth="1"/>
    <col min="7927" max="7927" width="13.28515625" style="129" bestFit="1" customWidth="1"/>
    <col min="7928" max="7928" width="12.85546875" style="129" bestFit="1" customWidth="1"/>
    <col min="7929" max="8163" width="11.42578125" style="129"/>
    <col min="8164" max="8164" width="5.140625" style="129" customWidth="1"/>
    <col min="8165" max="8165" width="48.85546875" style="129" customWidth="1"/>
    <col min="8166" max="8166" width="18.28515625" style="129" customWidth="1"/>
    <col min="8167" max="8167" width="15.140625" style="129" bestFit="1" customWidth="1"/>
    <col min="8168" max="8168" width="15.5703125" style="129" customWidth="1"/>
    <col min="8169" max="8171" width="14.42578125" style="129" customWidth="1"/>
    <col min="8172" max="8172" width="15.5703125" style="129" customWidth="1"/>
    <col min="8173" max="8173" width="14.42578125" style="129" customWidth="1"/>
    <col min="8174" max="8174" width="15.5703125" style="129" customWidth="1"/>
    <col min="8175" max="8176" width="14.42578125" style="129" customWidth="1"/>
    <col min="8177" max="8177" width="15.5703125" style="129" customWidth="1"/>
    <col min="8178" max="8178" width="14.42578125" style="129" bestFit="1" customWidth="1"/>
    <col min="8179" max="8179" width="14.85546875" style="129" bestFit="1" customWidth="1"/>
    <col min="8180" max="8180" width="0" style="129" hidden="1" customWidth="1"/>
    <col min="8181" max="8182" width="15.5703125" style="129" customWidth="1"/>
    <col min="8183" max="8183" width="13.28515625" style="129" bestFit="1" customWidth="1"/>
    <col min="8184" max="8184" width="12.85546875" style="129" bestFit="1" customWidth="1"/>
    <col min="8185" max="8419" width="11.42578125" style="129"/>
    <col min="8420" max="8420" width="5.140625" style="129" customWidth="1"/>
    <col min="8421" max="8421" width="48.85546875" style="129" customWidth="1"/>
    <col min="8422" max="8422" width="18.28515625" style="129" customWidth="1"/>
    <col min="8423" max="8423" width="15.140625" style="129" bestFit="1" customWidth="1"/>
    <col min="8424" max="8424" width="15.5703125" style="129" customWidth="1"/>
    <col min="8425" max="8427" width="14.42578125" style="129" customWidth="1"/>
    <col min="8428" max="8428" width="15.5703125" style="129" customWidth="1"/>
    <col min="8429" max="8429" width="14.42578125" style="129" customWidth="1"/>
    <col min="8430" max="8430" width="15.5703125" style="129" customWidth="1"/>
    <col min="8431" max="8432" width="14.42578125" style="129" customWidth="1"/>
    <col min="8433" max="8433" width="15.5703125" style="129" customWidth="1"/>
    <col min="8434" max="8434" width="14.42578125" style="129" bestFit="1" customWidth="1"/>
    <col min="8435" max="8435" width="14.85546875" style="129" bestFit="1" customWidth="1"/>
    <col min="8436" max="8436" width="0" style="129" hidden="1" customWidth="1"/>
    <col min="8437" max="8438" width="15.5703125" style="129" customWidth="1"/>
    <col min="8439" max="8439" width="13.28515625" style="129" bestFit="1" customWidth="1"/>
    <col min="8440" max="8440" width="12.85546875" style="129" bestFit="1" customWidth="1"/>
    <col min="8441" max="8675" width="11.42578125" style="129"/>
    <col min="8676" max="8676" width="5.140625" style="129" customWidth="1"/>
    <col min="8677" max="8677" width="48.85546875" style="129" customWidth="1"/>
    <col min="8678" max="8678" width="18.28515625" style="129" customWidth="1"/>
    <col min="8679" max="8679" width="15.140625" style="129" bestFit="1" customWidth="1"/>
    <col min="8680" max="8680" width="15.5703125" style="129" customWidth="1"/>
    <col min="8681" max="8683" width="14.42578125" style="129" customWidth="1"/>
    <col min="8684" max="8684" width="15.5703125" style="129" customWidth="1"/>
    <col min="8685" max="8685" width="14.42578125" style="129" customWidth="1"/>
    <col min="8686" max="8686" width="15.5703125" style="129" customWidth="1"/>
    <col min="8687" max="8688" width="14.42578125" style="129" customWidth="1"/>
    <col min="8689" max="8689" width="15.5703125" style="129" customWidth="1"/>
    <col min="8690" max="8690" width="14.42578125" style="129" bestFit="1" customWidth="1"/>
    <col min="8691" max="8691" width="14.85546875" style="129" bestFit="1" customWidth="1"/>
    <col min="8692" max="8692" width="0" style="129" hidden="1" customWidth="1"/>
    <col min="8693" max="8694" width="15.5703125" style="129" customWidth="1"/>
    <col min="8695" max="8695" width="13.28515625" style="129" bestFit="1" customWidth="1"/>
    <col min="8696" max="8696" width="12.85546875" style="129" bestFit="1" customWidth="1"/>
    <col min="8697" max="8931" width="11.42578125" style="129"/>
    <col min="8932" max="8932" width="5.140625" style="129" customWidth="1"/>
    <col min="8933" max="8933" width="48.85546875" style="129" customWidth="1"/>
    <col min="8934" max="8934" width="18.28515625" style="129" customWidth="1"/>
    <col min="8935" max="8935" width="15.140625" style="129" bestFit="1" customWidth="1"/>
    <col min="8936" max="8936" width="15.5703125" style="129" customWidth="1"/>
    <col min="8937" max="8939" width="14.42578125" style="129" customWidth="1"/>
    <col min="8940" max="8940" width="15.5703125" style="129" customWidth="1"/>
    <col min="8941" max="8941" width="14.42578125" style="129" customWidth="1"/>
    <col min="8942" max="8942" width="15.5703125" style="129" customWidth="1"/>
    <col min="8943" max="8944" width="14.42578125" style="129" customWidth="1"/>
    <col min="8945" max="8945" width="15.5703125" style="129" customWidth="1"/>
    <col min="8946" max="8946" width="14.42578125" style="129" bestFit="1" customWidth="1"/>
    <col min="8947" max="8947" width="14.85546875" style="129" bestFit="1" customWidth="1"/>
    <col min="8948" max="8948" width="0" style="129" hidden="1" customWidth="1"/>
    <col min="8949" max="8950" width="15.5703125" style="129" customWidth="1"/>
    <col min="8951" max="8951" width="13.28515625" style="129" bestFit="1" customWidth="1"/>
    <col min="8952" max="8952" width="12.85546875" style="129" bestFit="1" customWidth="1"/>
    <col min="8953" max="9187" width="11.42578125" style="129"/>
    <col min="9188" max="9188" width="5.140625" style="129" customWidth="1"/>
    <col min="9189" max="9189" width="48.85546875" style="129" customWidth="1"/>
    <col min="9190" max="9190" width="18.28515625" style="129" customWidth="1"/>
    <col min="9191" max="9191" width="15.140625" style="129" bestFit="1" customWidth="1"/>
    <col min="9192" max="9192" width="15.5703125" style="129" customWidth="1"/>
    <col min="9193" max="9195" width="14.42578125" style="129" customWidth="1"/>
    <col min="9196" max="9196" width="15.5703125" style="129" customWidth="1"/>
    <col min="9197" max="9197" width="14.42578125" style="129" customWidth="1"/>
    <col min="9198" max="9198" width="15.5703125" style="129" customWidth="1"/>
    <col min="9199" max="9200" width="14.42578125" style="129" customWidth="1"/>
    <col min="9201" max="9201" width="15.5703125" style="129" customWidth="1"/>
    <col min="9202" max="9202" width="14.42578125" style="129" bestFit="1" customWidth="1"/>
    <col min="9203" max="9203" width="14.85546875" style="129" bestFit="1" customWidth="1"/>
    <col min="9204" max="9204" width="0" style="129" hidden="1" customWidth="1"/>
    <col min="9205" max="9206" width="15.5703125" style="129" customWidth="1"/>
    <col min="9207" max="9207" width="13.28515625" style="129" bestFit="1" customWidth="1"/>
    <col min="9208" max="9208" width="12.85546875" style="129" bestFit="1" customWidth="1"/>
    <col min="9209" max="9443" width="11.42578125" style="129"/>
    <col min="9444" max="9444" width="5.140625" style="129" customWidth="1"/>
    <col min="9445" max="9445" width="48.85546875" style="129" customWidth="1"/>
    <col min="9446" max="9446" width="18.28515625" style="129" customWidth="1"/>
    <col min="9447" max="9447" width="15.140625" style="129" bestFit="1" customWidth="1"/>
    <col min="9448" max="9448" width="15.5703125" style="129" customWidth="1"/>
    <col min="9449" max="9451" width="14.42578125" style="129" customWidth="1"/>
    <col min="9452" max="9452" width="15.5703125" style="129" customWidth="1"/>
    <col min="9453" max="9453" width="14.42578125" style="129" customWidth="1"/>
    <col min="9454" max="9454" width="15.5703125" style="129" customWidth="1"/>
    <col min="9455" max="9456" width="14.42578125" style="129" customWidth="1"/>
    <col min="9457" max="9457" width="15.5703125" style="129" customWidth="1"/>
    <col min="9458" max="9458" width="14.42578125" style="129" bestFit="1" customWidth="1"/>
    <col min="9459" max="9459" width="14.85546875" style="129" bestFit="1" customWidth="1"/>
    <col min="9460" max="9460" width="0" style="129" hidden="1" customWidth="1"/>
    <col min="9461" max="9462" width="15.5703125" style="129" customWidth="1"/>
    <col min="9463" max="9463" width="13.28515625" style="129" bestFit="1" customWidth="1"/>
    <col min="9464" max="9464" width="12.85546875" style="129" bestFit="1" customWidth="1"/>
    <col min="9465" max="9699" width="11.42578125" style="129"/>
    <col min="9700" max="9700" width="5.140625" style="129" customWidth="1"/>
    <col min="9701" max="9701" width="48.85546875" style="129" customWidth="1"/>
    <col min="9702" max="9702" width="18.28515625" style="129" customWidth="1"/>
    <col min="9703" max="9703" width="15.140625" style="129" bestFit="1" customWidth="1"/>
    <col min="9704" max="9704" width="15.5703125" style="129" customWidth="1"/>
    <col min="9705" max="9707" width="14.42578125" style="129" customWidth="1"/>
    <col min="9708" max="9708" width="15.5703125" style="129" customWidth="1"/>
    <col min="9709" max="9709" width="14.42578125" style="129" customWidth="1"/>
    <col min="9710" max="9710" width="15.5703125" style="129" customWidth="1"/>
    <col min="9711" max="9712" width="14.42578125" style="129" customWidth="1"/>
    <col min="9713" max="9713" width="15.5703125" style="129" customWidth="1"/>
    <col min="9714" max="9714" width="14.42578125" style="129" bestFit="1" customWidth="1"/>
    <col min="9715" max="9715" width="14.85546875" style="129" bestFit="1" customWidth="1"/>
    <col min="9716" max="9716" width="0" style="129" hidden="1" customWidth="1"/>
    <col min="9717" max="9718" width="15.5703125" style="129" customWidth="1"/>
    <col min="9719" max="9719" width="13.28515625" style="129" bestFit="1" customWidth="1"/>
    <col min="9720" max="9720" width="12.85546875" style="129" bestFit="1" customWidth="1"/>
    <col min="9721" max="9955" width="11.42578125" style="129"/>
    <col min="9956" max="9956" width="5.140625" style="129" customWidth="1"/>
    <col min="9957" max="9957" width="48.85546875" style="129" customWidth="1"/>
    <col min="9958" max="9958" width="18.28515625" style="129" customWidth="1"/>
    <col min="9959" max="9959" width="15.140625" style="129" bestFit="1" customWidth="1"/>
    <col min="9960" max="9960" width="15.5703125" style="129" customWidth="1"/>
    <col min="9961" max="9963" width="14.42578125" style="129" customWidth="1"/>
    <col min="9964" max="9964" width="15.5703125" style="129" customWidth="1"/>
    <col min="9965" max="9965" width="14.42578125" style="129" customWidth="1"/>
    <col min="9966" max="9966" width="15.5703125" style="129" customWidth="1"/>
    <col min="9967" max="9968" width="14.42578125" style="129" customWidth="1"/>
    <col min="9969" max="9969" width="15.5703125" style="129" customWidth="1"/>
    <col min="9970" max="9970" width="14.42578125" style="129" bestFit="1" customWidth="1"/>
    <col min="9971" max="9971" width="14.85546875" style="129" bestFit="1" customWidth="1"/>
    <col min="9972" max="9972" width="0" style="129" hidden="1" customWidth="1"/>
    <col min="9973" max="9974" width="15.5703125" style="129" customWidth="1"/>
    <col min="9975" max="9975" width="13.28515625" style="129" bestFit="1" customWidth="1"/>
    <col min="9976" max="9976" width="12.85546875" style="129" bestFit="1" customWidth="1"/>
    <col min="9977" max="10211" width="11.42578125" style="129"/>
    <col min="10212" max="10212" width="5.140625" style="129" customWidth="1"/>
    <col min="10213" max="10213" width="48.85546875" style="129" customWidth="1"/>
    <col min="10214" max="10214" width="18.28515625" style="129" customWidth="1"/>
    <col min="10215" max="10215" width="15.140625" style="129" bestFit="1" customWidth="1"/>
    <col min="10216" max="10216" width="15.5703125" style="129" customWidth="1"/>
    <col min="10217" max="10219" width="14.42578125" style="129" customWidth="1"/>
    <col min="10220" max="10220" width="15.5703125" style="129" customWidth="1"/>
    <col min="10221" max="10221" width="14.42578125" style="129" customWidth="1"/>
    <col min="10222" max="10222" width="15.5703125" style="129" customWidth="1"/>
    <col min="10223" max="10224" width="14.42578125" style="129" customWidth="1"/>
    <col min="10225" max="10225" width="15.5703125" style="129" customWidth="1"/>
    <col min="10226" max="10226" width="14.42578125" style="129" bestFit="1" customWidth="1"/>
    <col min="10227" max="10227" width="14.85546875" style="129" bestFit="1" customWidth="1"/>
    <col min="10228" max="10228" width="0" style="129" hidden="1" customWidth="1"/>
    <col min="10229" max="10230" width="15.5703125" style="129" customWidth="1"/>
    <col min="10231" max="10231" width="13.28515625" style="129" bestFit="1" customWidth="1"/>
    <col min="10232" max="10232" width="12.85546875" style="129" bestFit="1" customWidth="1"/>
    <col min="10233" max="10467" width="11.42578125" style="129"/>
    <col min="10468" max="10468" width="5.140625" style="129" customWidth="1"/>
    <col min="10469" max="10469" width="48.85546875" style="129" customWidth="1"/>
    <col min="10470" max="10470" width="18.28515625" style="129" customWidth="1"/>
    <col min="10471" max="10471" width="15.140625" style="129" bestFit="1" customWidth="1"/>
    <col min="10472" max="10472" width="15.5703125" style="129" customWidth="1"/>
    <col min="10473" max="10475" width="14.42578125" style="129" customWidth="1"/>
    <col min="10476" max="10476" width="15.5703125" style="129" customWidth="1"/>
    <col min="10477" max="10477" width="14.42578125" style="129" customWidth="1"/>
    <col min="10478" max="10478" width="15.5703125" style="129" customWidth="1"/>
    <col min="10479" max="10480" width="14.42578125" style="129" customWidth="1"/>
    <col min="10481" max="10481" width="15.5703125" style="129" customWidth="1"/>
    <col min="10482" max="10482" width="14.42578125" style="129" bestFit="1" customWidth="1"/>
    <col min="10483" max="10483" width="14.85546875" style="129" bestFit="1" customWidth="1"/>
    <col min="10484" max="10484" width="0" style="129" hidden="1" customWidth="1"/>
    <col min="10485" max="10486" width="15.5703125" style="129" customWidth="1"/>
    <col min="10487" max="10487" width="13.28515625" style="129" bestFit="1" customWidth="1"/>
    <col min="10488" max="10488" width="12.85546875" style="129" bestFit="1" customWidth="1"/>
    <col min="10489" max="10723" width="11.42578125" style="129"/>
    <col min="10724" max="10724" width="5.140625" style="129" customWidth="1"/>
    <col min="10725" max="10725" width="48.85546875" style="129" customWidth="1"/>
    <col min="10726" max="10726" width="18.28515625" style="129" customWidth="1"/>
    <col min="10727" max="10727" width="15.140625" style="129" bestFit="1" customWidth="1"/>
    <col min="10728" max="10728" width="15.5703125" style="129" customWidth="1"/>
    <col min="10729" max="10731" width="14.42578125" style="129" customWidth="1"/>
    <col min="10732" max="10732" width="15.5703125" style="129" customWidth="1"/>
    <col min="10733" max="10733" width="14.42578125" style="129" customWidth="1"/>
    <col min="10734" max="10734" width="15.5703125" style="129" customWidth="1"/>
    <col min="10735" max="10736" width="14.42578125" style="129" customWidth="1"/>
    <col min="10737" max="10737" width="15.5703125" style="129" customWidth="1"/>
    <col min="10738" max="10738" width="14.42578125" style="129" bestFit="1" customWidth="1"/>
    <col min="10739" max="10739" width="14.85546875" style="129" bestFit="1" customWidth="1"/>
    <col min="10740" max="10740" width="0" style="129" hidden="1" customWidth="1"/>
    <col min="10741" max="10742" width="15.5703125" style="129" customWidth="1"/>
    <col min="10743" max="10743" width="13.28515625" style="129" bestFit="1" customWidth="1"/>
    <col min="10744" max="10744" width="12.85546875" style="129" bestFit="1" customWidth="1"/>
    <col min="10745" max="10979" width="11.42578125" style="129"/>
    <col min="10980" max="10980" width="5.140625" style="129" customWidth="1"/>
    <col min="10981" max="10981" width="48.85546875" style="129" customWidth="1"/>
    <col min="10982" max="10982" width="18.28515625" style="129" customWidth="1"/>
    <col min="10983" max="10983" width="15.140625" style="129" bestFit="1" customWidth="1"/>
    <col min="10984" max="10984" width="15.5703125" style="129" customWidth="1"/>
    <col min="10985" max="10987" width="14.42578125" style="129" customWidth="1"/>
    <col min="10988" max="10988" width="15.5703125" style="129" customWidth="1"/>
    <col min="10989" max="10989" width="14.42578125" style="129" customWidth="1"/>
    <col min="10990" max="10990" width="15.5703125" style="129" customWidth="1"/>
    <col min="10991" max="10992" width="14.42578125" style="129" customWidth="1"/>
    <col min="10993" max="10993" width="15.5703125" style="129" customWidth="1"/>
    <col min="10994" max="10994" width="14.42578125" style="129" bestFit="1" customWidth="1"/>
    <col min="10995" max="10995" width="14.85546875" style="129" bestFit="1" customWidth="1"/>
    <col min="10996" max="10996" width="0" style="129" hidden="1" customWidth="1"/>
    <col min="10997" max="10998" width="15.5703125" style="129" customWidth="1"/>
    <col min="10999" max="10999" width="13.28515625" style="129" bestFit="1" customWidth="1"/>
    <col min="11000" max="11000" width="12.85546875" style="129" bestFit="1" customWidth="1"/>
    <col min="11001" max="11235" width="11.42578125" style="129"/>
    <col min="11236" max="11236" width="5.140625" style="129" customWidth="1"/>
    <col min="11237" max="11237" width="48.85546875" style="129" customWidth="1"/>
    <col min="11238" max="11238" width="18.28515625" style="129" customWidth="1"/>
    <col min="11239" max="11239" width="15.140625" style="129" bestFit="1" customWidth="1"/>
    <col min="11240" max="11240" width="15.5703125" style="129" customWidth="1"/>
    <col min="11241" max="11243" width="14.42578125" style="129" customWidth="1"/>
    <col min="11244" max="11244" width="15.5703125" style="129" customWidth="1"/>
    <col min="11245" max="11245" width="14.42578125" style="129" customWidth="1"/>
    <col min="11246" max="11246" width="15.5703125" style="129" customWidth="1"/>
    <col min="11247" max="11248" width="14.42578125" style="129" customWidth="1"/>
    <col min="11249" max="11249" width="15.5703125" style="129" customWidth="1"/>
    <col min="11250" max="11250" width="14.42578125" style="129" bestFit="1" customWidth="1"/>
    <col min="11251" max="11251" width="14.85546875" style="129" bestFit="1" customWidth="1"/>
    <col min="11252" max="11252" width="0" style="129" hidden="1" customWidth="1"/>
    <col min="11253" max="11254" width="15.5703125" style="129" customWidth="1"/>
    <col min="11255" max="11255" width="13.28515625" style="129" bestFit="1" customWidth="1"/>
    <col min="11256" max="11256" width="12.85546875" style="129" bestFit="1" customWidth="1"/>
    <col min="11257" max="11491" width="11.42578125" style="129"/>
    <col min="11492" max="11492" width="5.140625" style="129" customWidth="1"/>
    <col min="11493" max="11493" width="48.85546875" style="129" customWidth="1"/>
    <col min="11494" max="11494" width="18.28515625" style="129" customWidth="1"/>
    <col min="11495" max="11495" width="15.140625" style="129" bestFit="1" customWidth="1"/>
    <col min="11496" max="11496" width="15.5703125" style="129" customWidth="1"/>
    <col min="11497" max="11499" width="14.42578125" style="129" customWidth="1"/>
    <col min="11500" max="11500" width="15.5703125" style="129" customWidth="1"/>
    <col min="11501" max="11501" width="14.42578125" style="129" customWidth="1"/>
    <col min="11502" max="11502" width="15.5703125" style="129" customWidth="1"/>
    <col min="11503" max="11504" width="14.42578125" style="129" customWidth="1"/>
    <col min="11505" max="11505" width="15.5703125" style="129" customWidth="1"/>
    <col min="11506" max="11506" width="14.42578125" style="129" bestFit="1" customWidth="1"/>
    <col min="11507" max="11507" width="14.85546875" style="129" bestFit="1" customWidth="1"/>
    <col min="11508" max="11508" width="0" style="129" hidden="1" customWidth="1"/>
    <col min="11509" max="11510" width="15.5703125" style="129" customWidth="1"/>
    <col min="11511" max="11511" width="13.28515625" style="129" bestFit="1" customWidth="1"/>
    <col min="11512" max="11512" width="12.85546875" style="129" bestFit="1" customWidth="1"/>
    <col min="11513" max="11747" width="11.42578125" style="129"/>
    <col min="11748" max="11748" width="5.140625" style="129" customWidth="1"/>
    <col min="11749" max="11749" width="48.85546875" style="129" customWidth="1"/>
    <col min="11750" max="11750" width="18.28515625" style="129" customWidth="1"/>
    <col min="11751" max="11751" width="15.140625" style="129" bestFit="1" customWidth="1"/>
    <col min="11752" max="11752" width="15.5703125" style="129" customWidth="1"/>
    <col min="11753" max="11755" width="14.42578125" style="129" customWidth="1"/>
    <col min="11756" max="11756" width="15.5703125" style="129" customWidth="1"/>
    <col min="11757" max="11757" width="14.42578125" style="129" customWidth="1"/>
    <col min="11758" max="11758" width="15.5703125" style="129" customWidth="1"/>
    <col min="11759" max="11760" width="14.42578125" style="129" customWidth="1"/>
    <col min="11761" max="11761" width="15.5703125" style="129" customWidth="1"/>
    <col min="11762" max="11762" width="14.42578125" style="129" bestFit="1" customWidth="1"/>
    <col min="11763" max="11763" width="14.85546875" style="129" bestFit="1" customWidth="1"/>
    <col min="11764" max="11764" width="0" style="129" hidden="1" customWidth="1"/>
    <col min="11765" max="11766" width="15.5703125" style="129" customWidth="1"/>
    <col min="11767" max="11767" width="13.28515625" style="129" bestFit="1" customWidth="1"/>
    <col min="11768" max="11768" width="12.85546875" style="129" bestFit="1" customWidth="1"/>
    <col min="11769" max="12003" width="11.42578125" style="129"/>
    <col min="12004" max="12004" width="5.140625" style="129" customWidth="1"/>
    <col min="12005" max="12005" width="48.85546875" style="129" customWidth="1"/>
    <col min="12006" max="12006" width="18.28515625" style="129" customWidth="1"/>
    <col min="12007" max="12007" width="15.140625" style="129" bestFit="1" customWidth="1"/>
    <col min="12008" max="12008" width="15.5703125" style="129" customWidth="1"/>
    <col min="12009" max="12011" width="14.42578125" style="129" customWidth="1"/>
    <col min="12012" max="12012" width="15.5703125" style="129" customWidth="1"/>
    <col min="12013" max="12013" width="14.42578125" style="129" customWidth="1"/>
    <col min="12014" max="12014" width="15.5703125" style="129" customWidth="1"/>
    <col min="12015" max="12016" width="14.42578125" style="129" customWidth="1"/>
    <col min="12017" max="12017" width="15.5703125" style="129" customWidth="1"/>
    <col min="12018" max="12018" width="14.42578125" style="129" bestFit="1" customWidth="1"/>
    <col min="12019" max="12019" width="14.85546875" style="129" bestFit="1" customWidth="1"/>
    <col min="12020" max="12020" width="0" style="129" hidden="1" customWidth="1"/>
    <col min="12021" max="12022" width="15.5703125" style="129" customWidth="1"/>
    <col min="12023" max="12023" width="13.28515625" style="129" bestFit="1" customWidth="1"/>
    <col min="12024" max="12024" width="12.85546875" style="129" bestFit="1" customWidth="1"/>
    <col min="12025" max="12259" width="11.42578125" style="129"/>
    <col min="12260" max="12260" width="5.140625" style="129" customWidth="1"/>
    <col min="12261" max="12261" width="48.85546875" style="129" customWidth="1"/>
    <col min="12262" max="12262" width="18.28515625" style="129" customWidth="1"/>
    <col min="12263" max="12263" width="15.140625" style="129" bestFit="1" customWidth="1"/>
    <col min="12264" max="12264" width="15.5703125" style="129" customWidth="1"/>
    <col min="12265" max="12267" width="14.42578125" style="129" customWidth="1"/>
    <col min="12268" max="12268" width="15.5703125" style="129" customWidth="1"/>
    <col min="12269" max="12269" width="14.42578125" style="129" customWidth="1"/>
    <col min="12270" max="12270" width="15.5703125" style="129" customWidth="1"/>
    <col min="12271" max="12272" width="14.42578125" style="129" customWidth="1"/>
    <col min="12273" max="12273" width="15.5703125" style="129" customWidth="1"/>
    <col min="12274" max="12274" width="14.42578125" style="129" bestFit="1" customWidth="1"/>
    <col min="12275" max="12275" width="14.85546875" style="129" bestFit="1" customWidth="1"/>
    <col min="12276" max="12276" width="0" style="129" hidden="1" customWidth="1"/>
    <col min="12277" max="12278" width="15.5703125" style="129" customWidth="1"/>
    <col min="12279" max="12279" width="13.28515625" style="129" bestFit="1" customWidth="1"/>
    <col min="12280" max="12280" width="12.85546875" style="129" bestFit="1" customWidth="1"/>
    <col min="12281" max="12515" width="11.42578125" style="129"/>
    <col min="12516" max="12516" width="5.140625" style="129" customWidth="1"/>
    <col min="12517" max="12517" width="48.85546875" style="129" customWidth="1"/>
    <col min="12518" max="12518" width="18.28515625" style="129" customWidth="1"/>
    <col min="12519" max="12519" width="15.140625" style="129" bestFit="1" customWidth="1"/>
    <col min="12520" max="12520" width="15.5703125" style="129" customWidth="1"/>
    <col min="12521" max="12523" width="14.42578125" style="129" customWidth="1"/>
    <col min="12524" max="12524" width="15.5703125" style="129" customWidth="1"/>
    <col min="12525" max="12525" width="14.42578125" style="129" customWidth="1"/>
    <col min="12526" max="12526" width="15.5703125" style="129" customWidth="1"/>
    <col min="12527" max="12528" width="14.42578125" style="129" customWidth="1"/>
    <col min="12529" max="12529" width="15.5703125" style="129" customWidth="1"/>
    <col min="12530" max="12530" width="14.42578125" style="129" bestFit="1" customWidth="1"/>
    <col min="12531" max="12531" width="14.85546875" style="129" bestFit="1" customWidth="1"/>
    <col min="12532" max="12532" width="0" style="129" hidden="1" customWidth="1"/>
    <col min="12533" max="12534" width="15.5703125" style="129" customWidth="1"/>
    <col min="12535" max="12535" width="13.28515625" style="129" bestFit="1" customWidth="1"/>
    <col min="12536" max="12536" width="12.85546875" style="129" bestFit="1" customWidth="1"/>
    <col min="12537" max="12771" width="11.42578125" style="129"/>
    <col min="12772" max="12772" width="5.140625" style="129" customWidth="1"/>
    <col min="12773" max="12773" width="48.85546875" style="129" customWidth="1"/>
    <col min="12774" max="12774" width="18.28515625" style="129" customWidth="1"/>
    <col min="12775" max="12775" width="15.140625" style="129" bestFit="1" customWidth="1"/>
    <col min="12776" max="12776" width="15.5703125" style="129" customWidth="1"/>
    <col min="12777" max="12779" width="14.42578125" style="129" customWidth="1"/>
    <col min="12780" max="12780" width="15.5703125" style="129" customWidth="1"/>
    <col min="12781" max="12781" width="14.42578125" style="129" customWidth="1"/>
    <col min="12782" max="12782" width="15.5703125" style="129" customWidth="1"/>
    <col min="12783" max="12784" width="14.42578125" style="129" customWidth="1"/>
    <col min="12785" max="12785" width="15.5703125" style="129" customWidth="1"/>
    <col min="12786" max="12786" width="14.42578125" style="129" bestFit="1" customWidth="1"/>
    <col min="12787" max="12787" width="14.85546875" style="129" bestFit="1" customWidth="1"/>
    <col min="12788" max="12788" width="0" style="129" hidden="1" customWidth="1"/>
    <col min="12789" max="12790" width="15.5703125" style="129" customWidth="1"/>
    <col min="12791" max="12791" width="13.28515625" style="129" bestFit="1" customWidth="1"/>
    <col min="12792" max="12792" width="12.85546875" style="129" bestFit="1" customWidth="1"/>
    <col min="12793" max="13027" width="11.42578125" style="129"/>
    <col min="13028" max="13028" width="5.140625" style="129" customWidth="1"/>
    <col min="13029" max="13029" width="48.85546875" style="129" customWidth="1"/>
    <col min="13030" max="13030" width="18.28515625" style="129" customWidth="1"/>
    <col min="13031" max="13031" width="15.140625" style="129" bestFit="1" customWidth="1"/>
    <col min="13032" max="13032" width="15.5703125" style="129" customWidth="1"/>
    <col min="13033" max="13035" width="14.42578125" style="129" customWidth="1"/>
    <col min="13036" max="13036" width="15.5703125" style="129" customWidth="1"/>
    <col min="13037" max="13037" width="14.42578125" style="129" customWidth="1"/>
    <col min="13038" max="13038" width="15.5703125" style="129" customWidth="1"/>
    <col min="13039" max="13040" width="14.42578125" style="129" customWidth="1"/>
    <col min="13041" max="13041" width="15.5703125" style="129" customWidth="1"/>
    <col min="13042" max="13042" width="14.42578125" style="129" bestFit="1" customWidth="1"/>
    <col min="13043" max="13043" width="14.85546875" style="129" bestFit="1" customWidth="1"/>
    <col min="13044" max="13044" width="0" style="129" hidden="1" customWidth="1"/>
    <col min="13045" max="13046" width="15.5703125" style="129" customWidth="1"/>
    <col min="13047" max="13047" width="13.28515625" style="129" bestFit="1" customWidth="1"/>
    <col min="13048" max="13048" width="12.85546875" style="129" bestFit="1" customWidth="1"/>
    <col min="13049" max="13283" width="11.42578125" style="129"/>
    <col min="13284" max="13284" width="5.140625" style="129" customWidth="1"/>
    <col min="13285" max="13285" width="48.85546875" style="129" customWidth="1"/>
    <col min="13286" max="13286" width="18.28515625" style="129" customWidth="1"/>
    <col min="13287" max="13287" width="15.140625" style="129" bestFit="1" customWidth="1"/>
    <col min="13288" max="13288" width="15.5703125" style="129" customWidth="1"/>
    <col min="13289" max="13291" width="14.42578125" style="129" customWidth="1"/>
    <col min="13292" max="13292" width="15.5703125" style="129" customWidth="1"/>
    <col min="13293" max="13293" width="14.42578125" style="129" customWidth="1"/>
    <col min="13294" max="13294" width="15.5703125" style="129" customWidth="1"/>
    <col min="13295" max="13296" width="14.42578125" style="129" customWidth="1"/>
    <col min="13297" max="13297" width="15.5703125" style="129" customWidth="1"/>
    <col min="13298" max="13298" width="14.42578125" style="129" bestFit="1" customWidth="1"/>
    <col min="13299" max="13299" width="14.85546875" style="129" bestFit="1" customWidth="1"/>
    <col min="13300" max="13300" width="0" style="129" hidden="1" customWidth="1"/>
    <col min="13301" max="13302" width="15.5703125" style="129" customWidth="1"/>
    <col min="13303" max="13303" width="13.28515625" style="129" bestFit="1" customWidth="1"/>
    <col min="13304" max="13304" width="12.85546875" style="129" bestFit="1" customWidth="1"/>
    <col min="13305" max="13539" width="11.42578125" style="129"/>
    <col min="13540" max="13540" width="5.140625" style="129" customWidth="1"/>
    <col min="13541" max="13541" width="48.85546875" style="129" customWidth="1"/>
    <col min="13542" max="13542" width="18.28515625" style="129" customWidth="1"/>
    <col min="13543" max="13543" width="15.140625" style="129" bestFit="1" customWidth="1"/>
    <col min="13544" max="13544" width="15.5703125" style="129" customWidth="1"/>
    <col min="13545" max="13547" width="14.42578125" style="129" customWidth="1"/>
    <col min="13548" max="13548" width="15.5703125" style="129" customWidth="1"/>
    <col min="13549" max="13549" width="14.42578125" style="129" customWidth="1"/>
    <col min="13550" max="13550" width="15.5703125" style="129" customWidth="1"/>
    <col min="13551" max="13552" width="14.42578125" style="129" customWidth="1"/>
    <col min="13553" max="13553" width="15.5703125" style="129" customWidth="1"/>
    <col min="13554" max="13554" width="14.42578125" style="129" bestFit="1" customWidth="1"/>
    <col min="13555" max="13555" width="14.85546875" style="129" bestFit="1" customWidth="1"/>
    <col min="13556" max="13556" width="0" style="129" hidden="1" customWidth="1"/>
    <col min="13557" max="13558" width="15.5703125" style="129" customWidth="1"/>
    <col min="13559" max="13559" width="13.28515625" style="129" bestFit="1" customWidth="1"/>
    <col min="13560" max="13560" width="12.85546875" style="129" bestFit="1" customWidth="1"/>
    <col min="13561" max="13795" width="11.42578125" style="129"/>
    <col min="13796" max="13796" width="5.140625" style="129" customWidth="1"/>
    <col min="13797" max="13797" width="48.85546875" style="129" customWidth="1"/>
    <col min="13798" max="13798" width="18.28515625" style="129" customWidth="1"/>
    <col min="13799" max="13799" width="15.140625" style="129" bestFit="1" customWidth="1"/>
    <col min="13800" max="13800" width="15.5703125" style="129" customWidth="1"/>
    <col min="13801" max="13803" width="14.42578125" style="129" customWidth="1"/>
    <col min="13804" max="13804" width="15.5703125" style="129" customWidth="1"/>
    <col min="13805" max="13805" width="14.42578125" style="129" customWidth="1"/>
    <col min="13806" max="13806" width="15.5703125" style="129" customWidth="1"/>
    <col min="13807" max="13808" width="14.42578125" style="129" customWidth="1"/>
    <col min="13809" max="13809" width="15.5703125" style="129" customWidth="1"/>
    <col min="13810" max="13810" width="14.42578125" style="129" bestFit="1" customWidth="1"/>
    <col min="13811" max="13811" width="14.85546875" style="129" bestFit="1" customWidth="1"/>
    <col min="13812" max="13812" width="0" style="129" hidden="1" customWidth="1"/>
    <col min="13813" max="13814" width="15.5703125" style="129" customWidth="1"/>
    <col min="13815" max="13815" width="13.28515625" style="129" bestFit="1" customWidth="1"/>
    <col min="13816" max="13816" width="12.85546875" style="129" bestFit="1" customWidth="1"/>
    <col min="13817" max="14051" width="11.42578125" style="129"/>
    <col min="14052" max="14052" width="5.140625" style="129" customWidth="1"/>
    <col min="14053" max="14053" width="48.85546875" style="129" customWidth="1"/>
    <col min="14054" max="14054" width="18.28515625" style="129" customWidth="1"/>
    <col min="14055" max="14055" width="15.140625" style="129" bestFit="1" customWidth="1"/>
    <col min="14056" max="14056" width="15.5703125" style="129" customWidth="1"/>
    <col min="14057" max="14059" width="14.42578125" style="129" customWidth="1"/>
    <col min="14060" max="14060" width="15.5703125" style="129" customWidth="1"/>
    <col min="14061" max="14061" width="14.42578125" style="129" customWidth="1"/>
    <col min="14062" max="14062" width="15.5703125" style="129" customWidth="1"/>
    <col min="14063" max="14064" width="14.42578125" style="129" customWidth="1"/>
    <col min="14065" max="14065" width="15.5703125" style="129" customWidth="1"/>
    <col min="14066" max="14066" width="14.42578125" style="129" bestFit="1" customWidth="1"/>
    <col min="14067" max="14067" width="14.85546875" style="129" bestFit="1" customWidth="1"/>
    <col min="14068" max="14068" width="0" style="129" hidden="1" customWidth="1"/>
    <col min="14069" max="14070" width="15.5703125" style="129" customWidth="1"/>
    <col min="14071" max="14071" width="13.28515625" style="129" bestFit="1" customWidth="1"/>
    <col min="14072" max="14072" width="12.85546875" style="129" bestFit="1" customWidth="1"/>
    <col min="14073" max="14307" width="11.42578125" style="129"/>
    <col min="14308" max="14308" width="5.140625" style="129" customWidth="1"/>
    <col min="14309" max="14309" width="48.85546875" style="129" customWidth="1"/>
    <col min="14310" max="14310" width="18.28515625" style="129" customWidth="1"/>
    <col min="14311" max="14311" width="15.140625" style="129" bestFit="1" customWidth="1"/>
    <col min="14312" max="14312" width="15.5703125" style="129" customWidth="1"/>
    <col min="14313" max="14315" width="14.42578125" style="129" customWidth="1"/>
    <col min="14316" max="14316" width="15.5703125" style="129" customWidth="1"/>
    <col min="14317" max="14317" width="14.42578125" style="129" customWidth="1"/>
    <col min="14318" max="14318" width="15.5703125" style="129" customWidth="1"/>
    <col min="14319" max="14320" width="14.42578125" style="129" customWidth="1"/>
    <col min="14321" max="14321" width="15.5703125" style="129" customWidth="1"/>
    <col min="14322" max="14322" width="14.42578125" style="129" bestFit="1" customWidth="1"/>
    <col min="14323" max="14323" width="14.85546875" style="129" bestFit="1" customWidth="1"/>
    <col min="14324" max="14324" width="0" style="129" hidden="1" customWidth="1"/>
    <col min="14325" max="14326" width="15.5703125" style="129" customWidth="1"/>
    <col min="14327" max="14327" width="13.28515625" style="129" bestFit="1" customWidth="1"/>
    <col min="14328" max="14328" width="12.85546875" style="129" bestFit="1" customWidth="1"/>
    <col min="14329" max="14563" width="11.42578125" style="129"/>
    <col min="14564" max="14564" width="5.140625" style="129" customWidth="1"/>
    <col min="14565" max="14565" width="48.85546875" style="129" customWidth="1"/>
    <col min="14566" max="14566" width="18.28515625" style="129" customWidth="1"/>
    <col min="14567" max="14567" width="15.140625" style="129" bestFit="1" customWidth="1"/>
    <col min="14568" max="14568" width="15.5703125" style="129" customWidth="1"/>
    <col min="14569" max="14571" width="14.42578125" style="129" customWidth="1"/>
    <col min="14572" max="14572" width="15.5703125" style="129" customWidth="1"/>
    <col min="14573" max="14573" width="14.42578125" style="129" customWidth="1"/>
    <col min="14574" max="14574" width="15.5703125" style="129" customWidth="1"/>
    <col min="14575" max="14576" width="14.42578125" style="129" customWidth="1"/>
    <col min="14577" max="14577" width="15.5703125" style="129" customWidth="1"/>
    <col min="14578" max="14578" width="14.42578125" style="129" bestFit="1" customWidth="1"/>
    <col min="14579" max="14579" width="14.85546875" style="129" bestFit="1" customWidth="1"/>
    <col min="14580" max="14580" width="0" style="129" hidden="1" customWidth="1"/>
    <col min="14581" max="14582" width="15.5703125" style="129" customWidth="1"/>
    <col min="14583" max="14583" width="13.28515625" style="129" bestFit="1" customWidth="1"/>
    <col min="14584" max="14584" width="12.85546875" style="129" bestFit="1" customWidth="1"/>
    <col min="14585" max="14819" width="11.42578125" style="129"/>
    <col min="14820" max="14820" width="5.140625" style="129" customWidth="1"/>
    <col min="14821" max="14821" width="48.85546875" style="129" customWidth="1"/>
    <col min="14822" max="14822" width="18.28515625" style="129" customWidth="1"/>
    <col min="14823" max="14823" width="15.140625" style="129" bestFit="1" customWidth="1"/>
    <col min="14824" max="14824" width="15.5703125" style="129" customWidth="1"/>
    <col min="14825" max="14827" width="14.42578125" style="129" customWidth="1"/>
    <col min="14828" max="14828" width="15.5703125" style="129" customWidth="1"/>
    <col min="14829" max="14829" width="14.42578125" style="129" customWidth="1"/>
    <col min="14830" max="14830" width="15.5703125" style="129" customWidth="1"/>
    <col min="14831" max="14832" width="14.42578125" style="129" customWidth="1"/>
    <col min="14833" max="14833" width="15.5703125" style="129" customWidth="1"/>
    <col min="14834" max="14834" width="14.42578125" style="129" bestFit="1" customWidth="1"/>
    <col min="14835" max="14835" width="14.85546875" style="129" bestFit="1" customWidth="1"/>
    <col min="14836" max="14836" width="0" style="129" hidden="1" customWidth="1"/>
    <col min="14837" max="14838" width="15.5703125" style="129" customWidth="1"/>
    <col min="14839" max="14839" width="13.28515625" style="129" bestFit="1" customWidth="1"/>
    <col min="14840" max="14840" width="12.85546875" style="129" bestFit="1" customWidth="1"/>
    <col min="14841" max="15075" width="11.42578125" style="129"/>
    <col min="15076" max="15076" width="5.140625" style="129" customWidth="1"/>
    <col min="15077" max="15077" width="48.85546875" style="129" customWidth="1"/>
    <col min="15078" max="15078" width="18.28515625" style="129" customWidth="1"/>
    <col min="15079" max="15079" width="15.140625" style="129" bestFit="1" customWidth="1"/>
    <col min="15080" max="15080" width="15.5703125" style="129" customWidth="1"/>
    <col min="15081" max="15083" width="14.42578125" style="129" customWidth="1"/>
    <col min="15084" max="15084" width="15.5703125" style="129" customWidth="1"/>
    <col min="15085" max="15085" width="14.42578125" style="129" customWidth="1"/>
    <col min="15086" max="15086" width="15.5703125" style="129" customWidth="1"/>
    <col min="15087" max="15088" width="14.42578125" style="129" customWidth="1"/>
    <col min="15089" max="15089" width="15.5703125" style="129" customWidth="1"/>
    <col min="15090" max="15090" width="14.42578125" style="129" bestFit="1" customWidth="1"/>
    <col min="15091" max="15091" width="14.85546875" style="129" bestFit="1" customWidth="1"/>
    <col min="15092" max="15092" width="0" style="129" hidden="1" customWidth="1"/>
    <col min="15093" max="15094" width="15.5703125" style="129" customWidth="1"/>
    <col min="15095" max="15095" width="13.28515625" style="129" bestFit="1" customWidth="1"/>
    <col min="15096" max="15096" width="12.85546875" style="129" bestFit="1" customWidth="1"/>
    <col min="15097" max="15331" width="11.42578125" style="129"/>
    <col min="15332" max="15332" width="5.140625" style="129" customWidth="1"/>
    <col min="15333" max="15333" width="48.85546875" style="129" customWidth="1"/>
    <col min="15334" max="15334" width="18.28515625" style="129" customWidth="1"/>
    <col min="15335" max="15335" width="15.140625" style="129" bestFit="1" customWidth="1"/>
    <col min="15336" max="15336" width="15.5703125" style="129" customWidth="1"/>
    <col min="15337" max="15339" width="14.42578125" style="129" customWidth="1"/>
    <col min="15340" max="15340" width="15.5703125" style="129" customWidth="1"/>
    <col min="15341" max="15341" width="14.42578125" style="129" customWidth="1"/>
    <col min="15342" max="15342" width="15.5703125" style="129" customWidth="1"/>
    <col min="15343" max="15344" width="14.42578125" style="129" customWidth="1"/>
    <col min="15345" max="15345" width="15.5703125" style="129" customWidth="1"/>
    <col min="15346" max="15346" width="14.42578125" style="129" bestFit="1" customWidth="1"/>
    <col min="15347" max="15347" width="14.85546875" style="129" bestFit="1" customWidth="1"/>
    <col min="15348" max="15348" width="0" style="129" hidden="1" customWidth="1"/>
    <col min="15349" max="15350" width="15.5703125" style="129" customWidth="1"/>
    <col min="15351" max="15351" width="13.28515625" style="129" bestFit="1" customWidth="1"/>
    <col min="15352" max="15352" width="12.85546875" style="129" bestFit="1" customWidth="1"/>
    <col min="15353" max="15587" width="11.42578125" style="129"/>
    <col min="15588" max="15588" width="5.140625" style="129" customWidth="1"/>
    <col min="15589" max="15589" width="48.85546875" style="129" customWidth="1"/>
    <col min="15590" max="15590" width="18.28515625" style="129" customWidth="1"/>
    <col min="15591" max="15591" width="15.140625" style="129" bestFit="1" customWidth="1"/>
    <col min="15592" max="15592" width="15.5703125" style="129" customWidth="1"/>
    <col min="15593" max="15595" width="14.42578125" style="129" customWidth="1"/>
    <col min="15596" max="15596" width="15.5703125" style="129" customWidth="1"/>
    <col min="15597" max="15597" width="14.42578125" style="129" customWidth="1"/>
    <col min="15598" max="15598" width="15.5703125" style="129" customWidth="1"/>
    <col min="15599" max="15600" width="14.42578125" style="129" customWidth="1"/>
    <col min="15601" max="15601" width="15.5703125" style="129" customWidth="1"/>
    <col min="15602" max="15602" width="14.42578125" style="129" bestFit="1" customWidth="1"/>
    <col min="15603" max="15603" width="14.85546875" style="129" bestFit="1" customWidth="1"/>
    <col min="15604" max="15604" width="0" style="129" hidden="1" customWidth="1"/>
    <col min="15605" max="15606" width="15.5703125" style="129" customWidth="1"/>
    <col min="15607" max="15607" width="13.28515625" style="129" bestFit="1" customWidth="1"/>
    <col min="15608" max="15608" width="12.85546875" style="129" bestFit="1" customWidth="1"/>
    <col min="15609" max="15843" width="11.42578125" style="129"/>
    <col min="15844" max="15844" width="5.140625" style="129" customWidth="1"/>
    <col min="15845" max="15845" width="48.85546875" style="129" customWidth="1"/>
    <col min="15846" max="15846" width="18.28515625" style="129" customWidth="1"/>
    <col min="15847" max="15847" width="15.140625" style="129" bestFit="1" customWidth="1"/>
    <col min="15848" max="15848" width="15.5703125" style="129" customWidth="1"/>
    <col min="15849" max="15851" width="14.42578125" style="129" customWidth="1"/>
    <col min="15852" max="15852" width="15.5703125" style="129" customWidth="1"/>
    <col min="15853" max="15853" width="14.42578125" style="129" customWidth="1"/>
    <col min="15854" max="15854" width="15.5703125" style="129" customWidth="1"/>
    <col min="15855" max="15856" width="14.42578125" style="129" customWidth="1"/>
    <col min="15857" max="15857" width="15.5703125" style="129" customWidth="1"/>
    <col min="15858" max="15858" width="14.42578125" style="129" bestFit="1" customWidth="1"/>
    <col min="15859" max="15859" width="14.85546875" style="129" bestFit="1" customWidth="1"/>
    <col min="15860" max="15860" width="0" style="129" hidden="1" customWidth="1"/>
    <col min="15861" max="15862" width="15.5703125" style="129" customWidth="1"/>
    <col min="15863" max="15863" width="13.28515625" style="129" bestFit="1" customWidth="1"/>
    <col min="15864" max="15864" width="12.85546875" style="129" bestFit="1" customWidth="1"/>
    <col min="15865" max="16099" width="11.42578125" style="129"/>
    <col min="16100" max="16100" width="5.140625" style="129" customWidth="1"/>
    <col min="16101" max="16101" width="48.85546875" style="129" customWidth="1"/>
    <col min="16102" max="16102" width="18.28515625" style="129" customWidth="1"/>
    <col min="16103" max="16103" width="15.140625" style="129" bestFit="1" customWidth="1"/>
    <col min="16104" max="16104" width="15.5703125" style="129" customWidth="1"/>
    <col min="16105" max="16107" width="14.42578125" style="129" customWidth="1"/>
    <col min="16108" max="16108" width="15.5703125" style="129" customWidth="1"/>
    <col min="16109" max="16109" width="14.42578125" style="129" customWidth="1"/>
    <col min="16110" max="16110" width="15.5703125" style="129" customWidth="1"/>
    <col min="16111" max="16112" width="14.42578125" style="129" customWidth="1"/>
    <col min="16113" max="16113" width="15.5703125" style="129" customWidth="1"/>
    <col min="16114" max="16114" width="14.42578125" style="129" bestFit="1" customWidth="1"/>
    <col min="16115" max="16115" width="14.85546875" style="129" bestFit="1" customWidth="1"/>
    <col min="16116" max="16116" width="0" style="129" hidden="1" customWidth="1"/>
    <col min="16117" max="16118" width="15.5703125" style="129" customWidth="1"/>
    <col min="16119" max="16119" width="13.28515625" style="129" bestFit="1" customWidth="1"/>
    <col min="16120" max="16120" width="12.85546875" style="129" bestFit="1" customWidth="1"/>
    <col min="16121" max="16384" width="11.42578125" style="129"/>
  </cols>
  <sheetData>
    <row r="1" spans="1:5" s="328" customFormat="1" ht="15" x14ac:dyDescent="0.3">
      <c r="A1" s="413" t="s">
        <v>2</v>
      </c>
      <c r="B1" s="413"/>
      <c r="C1" s="413"/>
      <c r="D1" s="413"/>
      <c r="E1" s="413"/>
    </row>
    <row r="2" spans="1:5" s="328" customFormat="1" ht="15" x14ac:dyDescent="0.3">
      <c r="A2" s="413" t="s">
        <v>138</v>
      </c>
      <c r="B2" s="413"/>
      <c r="C2" s="413"/>
      <c r="D2" s="413"/>
      <c r="E2" s="413"/>
    </row>
    <row r="3" spans="1:5" s="328" customFormat="1" ht="15" x14ac:dyDescent="0.3">
      <c r="A3" s="414" t="s">
        <v>200</v>
      </c>
      <c r="B3" s="414"/>
      <c r="C3" s="414"/>
      <c r="D3" s="414"/>
      <c r="E3" s="414"/>
    </row>
    <row r="4" spans="1:5" s="328" customFormat="1" ht="60" x14ac:dyDescent="0.2">
      <c r="A4" s="410"/>
      <c r="B4" s="410"/>
      <c r="C4" s="288" t="s">
        <v>185</v>
      </c>
      <c r="D4" s="131" t="s">
        <v>150</v>
      </c>
      <c r="E4" s="131" t="s">
        <v>186</v>
      </c>
    </row>
    <row r="5" spans="1:5" s="328" customFormat="1" ht="15.75" x14ac:dyDescent="0.25">
      <c r="A5" s="329"/>
      <c r="B5" s="329" t="s">
        <v>139</v>
      </c>
      <c r="C5" s="208">
        <v>62000000</v>
      </c>
      <c r="D5" s="208">
        <v>8000000</v>
      </c>
      <c r="E5" s="208">
        <f>+C5+D5</f>
        <v>70000000</v>
      </c>
    </row>
    <row r="6" spans="1:5" s="328" customFormat="1" ht="16.5" x14ac:dyDescent="0.3">
      <c r="A6" s="329"/>
      <c r="B6" s="330" t="s">
        <v>140</v>
      </c>
      <c r="C6" s="331">
        <f t="shared" ref="C6:E6" si="0">SUM(C5)</f>
        <v>62000000</v>
      </c>
      <c r="D6" s="331">
        <f t="shared" si="0"/>
        <v>8000000</v>
      </c>
      <c r="E6" s="331">
        <f t="shared" si="0"/>
        <v>70000000</v>
      </c>
    </row>
    <row r="7" spans="1:5" s="328" customFormat="1" ht="16.5" x14ac:dyDescent="0.3">
      <c r="A7" s="332"/>
      <c r="B7" s="330"/>
      <c r="C7" s="333"/>
      <c r="D7" s="334"/>
      <c r="E7" s="334"/>
    </row>
    <row r="8" spans="1:5" s="328" customFormat="1" ht="45" x14ac:dyDescent="0.3">
      <c r="A8" s="411"/>
      <c r="B8" s="411"/>
      <c r="C8" s="288" t="str">
        <f>+C4</f>
        <v>PRESUPUESTO 2022</v>
      </c>
      <c r="D8" s="131" t="s">
        <v>151</v>
      </c>
      <c r="E8" s="131" t="str">
        <f>+E4</f>
        <v>PRESUPUESTO AJUSTADO 2,022</v>
      </c>
    </row>
    <row r="9" spans="1:5" s="328" customFormat="1" ht="15.75" x14ac:dyDescent="0.25">
      <c r="A9" s="335" t="s">
        <v>141</v>
      </c>
      <c r="B9" s="329" t="s">
        <v>14</v>
      </c>
      <c r="C9" s="208">
        <v>28977736.02</v>
      </c>
      <c r="D9" s="336"/>
      <c r="E9" s="208">
        <f>+C9+D9</f>
        <v>28977736.02</v>
      </c>
    </row>
    <row r="10" spans="1:5" s="328" customFormat="1" ht="16.5" x14ac:dyDescent="0.3">
      <c r="A10" s="329"/>
      <c r="B10" s="330" t="s">
        <v>142</v>
      </c>
      <c r="C10" s="331">
        <f t="shared" ref="C10:E10" si="1">SUM(C9)</f>
        <v>28977736.02</v>
      </c>
      <c r="D10" s="337">
        <f t="shared" si="1"/>
        <v>0</v>
      </c>
      <c r="E10" s="214">
        <f t="shared" si="1"/>
        <v>28977736.02</v>
      </c>
    </row>
    <row r="11" spans="1:5" s="328" customFormat="1" ht="16.5" x14ac:dyDescent="0.3">
      <c r="A11" s="332"/>
      <c r="B11" s="330"/>
      <c r="C11" s="331"/>
      <c r="D11" s="334"/>
      <c r="E11" s="334"/>
    </row>
    <row r="12" spans="1:5" s="328" customFormat="1" ht="45" x14ac:dyDescent="0.25">
      <c r="A12" s="128"/>
      <c r="B12" s="128" t="s">
        <v>143</v>
      </c>
      <c r="C12" s="288" t="str">
        <f>+C8</f>
        <v>PRESUPUESTO 2022</v>
      </c>
      <c r="D12" s="131" t="s">
        <v>151</v>
      </c>
      <c r="E12" s="131" t="str">
        <f>+E8</f>
        <v>PRESUPUESTO AJUSTADO 2,022</v>
      </c>
    </row>
    <row r="13" spans="1:5" s="328" customFormat="1" ht="15.75" x14ac:dyDescent="0.25">
      <c r="A13" s="329">
        <v>111</v>
      </c>
      <c r="B13" s="338" t="s">
        <v>16</v>
      </c>
      <c r="C13" s="339">
        <v>850471.93</v>
      </c>
      <c r="D13" s="336">
        <f>63423.9+63002.37</f>
        <v>126426.27</v>
      </c>
      <c r="E13" s="339">
        <f>+C13+D13</f>
        <v>976898.20000000007</v>
      </c>
    </row>
    <row r="14" spans="1:5" s="328" customFormat="1" ht="15.75" x14ac:dyDescent="0.25">
      <c r="A14" s="329">
        <v>113</v>
      </c>
      <c r="B14" s="338" t="s">
        <v>17</v>
      </c>
      <c r="C14" s="339">
        <v>126775</v>
      </c>
      <c r="D14" s="336">
        <f>-2933.74+828.9</f>
        <v>-2104.8399999999997</v>
      </c>
      <c r="E14" s="339">
        <f>+C14+D14</f>
        <v>124670.16</v>
      </c>
    </row>
    <row r="15" spans="1:5" s="328" customFormat="1" ht="15.75" x14ac:dyDescent="0.25">
      <c r="A15" s="329">
        <v>122</v>
      </c>
      <c r="B15" s="338" t="s">
        <v>18</v>
      </c>
      <c r="C15" s="339">
        <v>60855.58</v>
      </c>
      <c r="D15" s="336">
        <v>-115.59</v>
      </c>
      <c r="E15" s="339">
        <f t="shared" ref="E15:E23" si="2">+C15+D15</f>
        <v>60739.990000000005</v>
      </c>
    </row>
    <row r="16" spans="1:5" s="328" customFormat="1" ht="15.75" x14ac:dyDescent="0.25">
      <c r="A16" s="329">
        <v>163</v>
      </c>
      <c r="B16" s="338" t="s">
        <v>19</v>
      </c>
      <c r="C16" s="339">
        <v>759242</v>
      </c>
      <c r="D16" s="336"/>
      <c r="E16" s="339">
        <f t="shared" si="2"/>
        <v>759242</v>
      </c>
    </row>
    <row r="17" spans="1:5" s="328" customFormat="1" ht="15.75" customHeight="1" x14ac:dyDescent="0.3">
      <c r="A17" s="329">
        <v>168</v>
      </c>
      <c r="B17" s="340" t="s">
        <v>199</v>
      </c>
      <c r="C17" s="339">
        <v>1000</v>
      </c>
      <c r="D17" s="336">
        <v>-1000</v>
      </c>
      <c r="E17" s="339">
        <f t="shared" si="2"/>
        <v>0</v>
      </c>
    </row>
    <row r="18" spans="1:5" s="328" customFormat="1" ht="15.75" x14ac:dyDescent="0.25">
      <c r="A18" s="329">
        <v>169</v>
      </c>
      <c r="B18" s="341" t="s">
        <v>144</v>
      </c>
      <c r="C18" s="339">
        <v>42320</v>
      </c>
      <c r="D18" s="336"/>
      <c r="E18" s="339">
        <f t="shared" si="2"/>
        <v>42320</v>
      </c>
    </row>
    <row r="19" spans="1:5" s="328" customFormat="1" ht="15.75" x14ac:dyDescent="0.25">
      <c r="A19" s="329">
        <v>171</v>
      </c>
      <c r="B19" s="341" t="s">
        <v>145</v>
      </c>
      <c r="C19" s="339">
        <v>43660</v>
      </c>
      <c r="D19" s="336"/>
      <c r="E19" s="339">
        <f t="shared" si="2"/>
        <v>43660</v>
      </c>
    </row>
    <row r="20" spans="1:5" s="328" customFormat="1" ht="15.75" x14ac:dyDescent="0.25">
      <c r="A20" s="329">
        <v>174</v>
      </c>
      <c r="B20" s="341" t="s">
        <v>20</v>
      </c>
      <c r="C20" s="339">
        <v>88276</v>
      </c>
      <c r="D20" s="336"/>
      <c r="E20" s="339">
        <f t="shared" si="2"/>
        <v>88276</v>
      </c>
    </row>
    <row r="21" spans="1:5" s="328" customFormat="1" ht="15.75" x14ac:dyDescent="0.25">
      <c r="A21" s="329">
        <v>182</v>
      </c>
      <c r="B21" s="338" t="s">
        <v>21</v>
      </c>
      <c r="C21" s="342">
        <v>3815842</v>
      </c>
      <c r="D21" s="336">
        <f>-963822-176016</f>
        <v>-1139838</v>
      </c>
      <c r="E21" s="339">
        <f t="shared" si="2"/>
        <v>2676004</v>
      </c>
    </row>
    <row r="22" spans="1:5" s="328" customFormat="1" ht="15.75" x14ac:dyDescent="0.25">
      <c r="A22" s="329">
        <v>197</v>
      </c>
      <c r="B22" s="338" t="s">
        <v>22</v>
      </c>
      <c r="C22" s="342">
        <v>508200</v>
      </c>
      <c r="D22" s="336">
        <f>-1800-2400</f>
        <v>-4200</v>
      </c>
      <c r="E22" s="339">
        <f t="shared" si="2"/>
        <v>504000</v>
      </c>
    </row>
    <row r="23" spans="1:5" s="328" customFormat="1" ht="15.75" x14ac:dyDescent="0.25">
      <c r="A23" s="329">
        <v>199</v>
      </c>
      <c r="B23" s="338" t="s">
        <v>23</v>
      </c>
      <c r="C23" s="339">
        <v>804720</v>
      </c>
      <c r="D23" s="336">
        <f>-175291.4+14000</f>
        <v>-161291.4</v>
      </c>
      <c r="E23" s="339">
        <f t="shared" si="2"/>
        <v>643428.6</v>
      </c>
    </row>
    <row r="24" spans="1:5" s="328" customFormat="1" ht="16.5" x14ac:dyDescent="0.3">
      <c r="A24" s="329"/>
      <c r="B24" s="338" t="s">
        <v>24</v>
      </c>
      <c r="C24" s="331">
        <f t="shared" ref="C24:E24" si="3">SUM(C13:C23)</f>
        <v>7101362.5099999998</v>
      </c>
      <c r="D24" s="331">
        <f t="shared" si="3"/>
        <v>-1182123.56</v>
      </c>
      <c r="E24" s="331">
        <f t="shared" si="3"/>
        <v>5919238.9499999993</v>
      </c>
    </row>
    <row r="25" spans="1:5" s="328" customFormat="1" ht="45" x14ac:dyDescent="0.25">
      <c r="A25" s="128"/>
      <c r="B25" s="128" t="s">
        <v>25</v>
      </c>
      <c r="C25" s="288" t="str">
        <f>+C12</f>
        <v>PRESUPUESTO 2022</v>
      </c>
      <c r="D25" s="131" t="s">
        <v>151</v>
      </c>
      <c r="E25" s="131" t="str">
        <f>+E12</f>
        <v>PRESUPUESTO AJUSTADO 2,022</v>
      </c>
    </row>
    <row r="26" spans="1:5" s="328" customFormat="1" ht="15.75" x14ac:dyDescent="0.25">
      <c r="A26" s="329">
        <v>211</v>
      </c>
      <c r="B26" s="338" t="s">
        <v>26</v>
      </c>
      <c r="C26" s="339">
        <v>697986.85</v>
      </c>
      <c r="D26" s="336">
        <f>-96469.25-31975.6</f>
        <v>-128444.85</v>
      </c>
      <c r="E26" s="339">
        <f t="shared" ref="E26:E42" si="4">+C26+D26</f>
        <v>569542</v>
      </c>
    </row>
    <row r="27" spans="1:5" s="328" customFormat="1" ht="15.75" hidden="1" x14ac:dyDescent="0.25">
      <c r="A27" s="329"/>
      <c r="B27" s="338" t="s">
        <v>146</v>
      </c>
      <c r="C27" s="339"/>
      <c r="D27" s="336"/>
      <c r="E27" s="339">
        <f t="shared" si="4"/>
        <v>0</v>
      </c>
    </row>
    <row r="28" spans="1:5" s="328" customFormat="1" ht="15.75" x14ac:dyDescent="0.25">
      <c r="A28" s="329">
        <v>232</v>
      </c>
      <c r="B28" s="338" t="s">
        <v>27</v>
      </c>
      <c r="C28" s="339">
        <v>150000</v>
      </c>
      <c r="D28" s="336">
        <v>-30000</v>
      </c>
      <c r="E28" s="339">
        <f t="shared" si="4"/>
        <v>120000</v>
      </c>
    </row>
    <row r="29" spans="1:5" s="328" customFormat="1" ht="15.75" hidden="1" x14ac:dyDescent="0.25">
      <c r="A29" s="329"/>
      <c r="B29" s="338" t="s">
        <v>55</v>
      </c>
      <c r="C29" s="339"/>
      <c r="D29" s="336"/>
      <c r="E29" s="339">
        <f t="shared" si="4"/>
        <v>0</v>
      </c>
    </row>
    <row r="30" spans="1:5" s="328" customFormat="1" ht="15.75" hidden="1" x14ac:dyDescent="0.25">
      <c r="A30" s="329"/>
      <c r="B30" s="338" t="s">
        <v>147</v>
      </c>
      <c r="C30" s="339"/>
      <c r="D30" s="336"/>
      <c r="E30" s="339">
        <f t="shared" si="4"/>
        <v>0</v>
      </c>
    </row>
    <row r="31" spans="1:5" s="328" customFormat="1" ht="15.75" x14ac:dyDescent="0.25">
      <c r="A31" s="329">
        <v>261</v>
      </c>
      <c r="B31" s="338" t="s">
        <v>28</v>
      </c>
      <c r="C31" s="342">
        <v>994656.25</v>
      </c>
      <c r="D31" s="336">
        <v>-281599.99</v>
      </c>
      <c r="E31" s="339">
        <f t="shared" si="4"/>
        <v>713056.26</v>
      </c>
    </row>
    <row r="32" spans="1:5" s="328" customFormat="1" ht="15.75" x14ac:dyDescent="0.25">
      <c r="A32" s="329">
        <v>262</v>
      </c>
      <c r="B32" s="338" t="s">
        <v>29</v>
      </c>
      <c r="C32" s="339">
        <v>8000</v>
      </c>
      <c r="D32" s="336">
        <v>-291.14999999999998</v>
      </c>
      <c r="E32" s="339">
        <f t="shared" si="4"/>
        <v>7708.85</v>
      </c>
    </row>
    <row r="33" spans="1:5" s="328" customFormat="1" ht="15.75" x14ac:dyDescent="0.25">
      <c r="A33" s="329">
        <v>266</v>
      </c>
      <c r="B33" s="338" t="s">
        <v>30</v>
      </c>
      <c r="C33" s="342">
        <v>4583271.82</v>
      </c>
      <c r="D33" s="336">
        <f>-671332.47-173468.24</f>
        <v>-844800.71</v>
      </c>
      <c r="E33" s="339">
        <f t="shared" si="4"/>
        <v>3738471.1100000003</v>
      </c>
    </row>
    <row r="34" spans="1:5" s="328" customFormat="1" ht="15.75" x14ac:dyDescent="0.25">
      <c r="A34" s="329">
        <v>267</v>
      </c>
      <c r="B34" s="338" t="s">
        <v>31</v>
      </c>
      <c r="C34" s="339">
        <v>9000</v>
      </c>
      <c r="D34" s="336">
        <f>25288</f>
        <v>25288</v>
      </c>
      <c r="E34" s="339">
        <f t="shared" si="4"/>
        <v>34288</v>
      </c>
    </row>
    <row r="35" spans="1:5" s="328" customFormat="1" ht="15.75" x14ac:dyDescent="0.25">
      <c r="A35" s="329">
        <v>268</v>
      </c>
      <c r="B35" s="338" t="s">
        <v>32</v>
      </c>
      <c r="C35" s="339">
        <v>141735.51999999999</v>
      </c>
      <c r="D35" s="336"/>
      <c r="E35" s="339">
        <f t="shared" si="4"/>
        <v>141735.51999999999</v>
      </c>
    </row>
    <row r="36" spans="1:5" s="328" customFormat="1" ht="31.5" x14ac:dyDescent="0.25">
      <c r="A36" s="329">
        <v>269</v>
      </c>
      <c r="B36" s="343" t="s">
        <v>33</v>
      </c>
      <c r="C36" s="339">
        <v>10000</v>
      </c>
      <c r="D36" s="336"/>
      <c r="E36" s="339">
        <f t="shared" si="4"/>
        <v>10000</v>
      </c>
    </row>
    <row r="37" spans="1:5" s="328" customFormat="1" ht="15.75" x14ac:dyDescent="0.25">
      <c r="A37" s="329">
        <v>289</v>
      </c>
      <c r="B37" s="338" t="s">
        <v>34</v>
      </c>
      <c r="C37" s="339">
        <v>6898.5</v>
      </c>
      <c r="D37" s="336">
        <v>-306</v>
      </c>
      <c r="E37" s="339">
        <f t="shared" si="4"/>
        <v>6592.5</v>
      </c>
    </row>
    <row r="38" spans="1:5" s="328" customFormat="1" ht="15.75" x14ac:dyDescent="0.25">
      <c r="A38" s="329">
        <v>292</v>
      </c>
      <c r="B38" s="338" t="s">
        <v>35</v>
      </c>
      <c r="C38" s="339">
        <v>84179.13</v>
      </c>
      <c r="D38" s="336">
        <f>48875.8</f>
        <v>48875.8</v>
      </c>
      <c r="E38" s="339">
        <f t="shared" si="4"/>
        <v>133054.93</v>
      </c>
    </row>
    <row r="39" spans="1:5" s="328" customFormat="1" ht="15.75" x14ac:dyDescent="0.25">
      <c r="A39" s="329">
        <v>295</v>
      </c>
      <c r="B39" s="338" t="s">
        <v>36</v>
      </c>
      <c r="C39" s="342">
        <v>18582480.77</v>
      </c>
      <c r="D39" s="336">
        <f>1188224.96+521577.09</f>
        <v>1709802.05</v>
      </c>
      <c r="E39" s="339">
        <f t="shared" si="4"/>
        <v>20292282.82</v>
      </c>
    </row>
    <row r="40" spans="1:5" s="328" customFormat="1" ht="15.75" x14ac:dyDescent="0.25">
      <c r="A40" s="329">
        <v>297</v>
      </c>
      <c r="B40" s="338" t="s">
        <v>37</v>
      </c>
      <c r="C40" s="339">
        <v>19092.79</v>
      </c>
      <c r="D40" s="336">
        <v>-24.24</v>
      </c>
      <c r="E40" s="339">
        <f t="shared" si="4"/>
        <v>19068.55</v>
      </c>
    </row>
    <row r="41" spans="1:5" s="328" customFormat="1" ht="15.75" x14ac:dyDescent="0.25">
      <c r="A41" s="329">
        <v>298</v>
      </c>
      <c r="B41" s="338" t="s">
        <v>38</v>
      </c>
      <c r="C41" s="339">
        <v>405097.84</v>
      </c>
      <c r="D41" s="336">
        <f>23624.65</f>
        <v>23624.65</v>
      </c>
      <c r="E41" s="339">
        <f t="shared" si="4"/>
        <v>428722.49000000005</v>
      </c>
    </row>
    <row r="42" spans="1:5" s="328" customFormat="1" ht="15.75" x14ac:dyDescent="0.25">
      <c r="A42" s="329">
        <v>299</v>
      </c>
      <c r="B42" s="338" t="s">
        <v>39</v>
      </c>
      <c r="C42" s="339">
        <v>228502</v>
      </c>
      <c r="D42" s="336"/>
      <c r="E42" s="339">
        <f t="shared" si="4"/>
        <v>228502</v>
      </c>
    </row>
    <row r="43" spans="1:5" s="328" customFormat="1" ht="16.5" x14ac:dyDescent="0.3">
      <c r="A43" s="329"/>
      <c r="B43" s="330" t="s">
        <v>40</v>
      </c>
      <c r="C43" s="331">
        <f t="shared" ref="C43:E43" si="5">SUM(C26:C42)</f>
        <v>25920901.469999999</v>
      </c>
      <c r="D43" s="331">
        <f t="shared" si="5"/>
        <v>522123.56000000017</v>
      </c>
      <c r="E43" s="331">
        <f t="shared" si="5"/>
        <v>26443025.030000001</v>
      </c>
    </row>
    <row r="44" spans="1:5" s="328" customFormat="1" ht="45" x14ac:dyDescent="0.25">
      <c r="A44" s="329"/>
      <c r="B44" s="128" t="s">
        <v>188</v>
      </c>
      <c r="C44" s="288" t="str">
        <f>+C25</f>
        <v>PRESUPUESTO 2022</v>
      </c>
      <c r="D44" s="131" t="s">
        <v>151</v>
      </c>
      <c r="E44" s="131" t="str">
        <f>+E25</f>
        <v>PRESUPUESTO AJUSTADO 2,022</v>
      </c>
    </row>
    <row r="45" spans="1:5" s="328" customFormat="1" ht="16.5" x14ac:dyDescent="0.3">
      <c r="A45" s="329">
        <v>323</v>
      </c>
      <c r="B45" s="338" t="s">
        <v>189</v>
      </c>
      <c r="C45" s="331">
        <v>8000000</v>
      </c>
      <c r="D45" s="331">
        <v>660000</v>
      </c>
      <c r="E45" s="339">
        <f>+C45+D45</f>
        <v>8660000</v>
      </c>
    </row>
    <row r="46" spans="1:5" s="328" customFormat="1" ht="16.5" x14ac:dyDescent="0.3">
      <c r="A46" s="329"/>
      <c r="B46" s="330" t="s">
        <v>190</v>
      </c>
      <c r="C46" s="331">
        <f>+C45</f>
        <v>8000000</v>
      </c>
      <c r="D46" s="331">
        <f>+D45</f>
        <v>660000</v>
      </c>
      <c r="E46" s="331">
        <f>+E45</f>
        <v>8660000</v>
      </c>
    </row>
    <row r="47" spans="1:5" s="328" customFormat="1" ht="16.5" x14ac:dyDescent="0.3">
      <c r="A47" s="329"/>
      <c r="B47" s="330" t="s">
        <v>148</v>
      </c>
      <c r="C47" s="214">
        <f t="shared" ref="C47:E47" si="6">C10+C24+C43+C46</f>
        <v>70000000</v>
      </c>
      <c r="D47" s="214">
        <f t="shared" si="6"/>
        <v>0</v>
      </c>
      <c r="E47" s="214">
        <f t="shared" si="6"/>
        <v>70000000</v>
      </c>
    </row>
    <row r="48" spans="1:5" s="328" customFormat="1" ht="16.5" x14ac:dyDescent="0.3">
      <c r="A48" s="344"/>
      <c r="B48" s="345"/>
      <c r="C48" s="346"/>
    </row>
    <row r="49" spans="1:3" s="328" customFormat="1" ht="16.5" x14ac:dyDescent="0.3">
      <c r="A49" s="344"/>
      <c r="B49" s="345"/>
      <c r="C49" s="346"/>
    </row>
    <row r="50" spans="1:3" s="328" customFormat="1" x14ac:dyDescent="0.25">
      <c r="A50" s="347"/>
      <c r="C50" s="348"/>
    </row>
    <row r="51" spans="1:3" s="328" customFormat="1" ht="13.5" customHeight="1" x14ac:dyDescent="0.2">
      <c r="A51" s="412" t="s">
        <v>149</v>
      </c>
      <c r="B51" s="412"/>
      <c r="C51" s="412"/>
    </row>
    <row r="52" spans="1:3" s="328" customFormat="1" ht="18.75" customHeight="1" x14ac:dyDescent="0.2">
      <c r="A52" s="412" t="s">
        <v>86</v>
      </c>
      <c r="B52" s="412"/>
      <c r="C52" s="412"/>
    </row>
    <row r="53" spans="1:3" s="328" customFormat="1" ht="18.75" customHeight="1" x14ac:dyDescent="0.2">
      <c r="A53" s="412" t="s">
        <v>87</v>
      </c>
      <c r="B53" s="412"/>
      <c r="C53" s="412"/>
    </row>
    <row r="54" spans="1:3" s="328" customFormat="1" x14ac:dyDescent="0.25">
      <c r="A54" s="347"/>
      <c r="C54" s="349"/>
    </row>
    <row r="55" spans="1:3" s="328" customFormat="1" x14ac:dyDescent="0.25">
      <c r="A55" s="347"/>
      <c r="C55" s="349"/>
    </row>
    <row r="56" spans="1:3" s="328" customFormat="1" x14ac:dyDescent="0.25">
      <c r="A56" s="347"/>
      <c r="C56" s="349"/>
    </row>
    <row r="57" spans="1:3" s="328" customFormat="1" x14ac:dyDescent="0.25">
      <c r="A57" s="347"/>
      <c r="C57" s="349"/>
    </row>
    <row r="58" spans="1:3" s="328" customFormat="1" x14ac:dyDescent="0.25">
      <c r="A58" s="347"/>
      <c r="C58" s="349"/>
    </row>
    <row r="59" spans="1:3" s="328" customFormat="1" x14ac:dyDescent="0.25">
      <c r="A59" s="347"/>
      <c r="C59" s="349"/>
    </row>
    <row r="60" spans="1:3" s="328" customFormat="1" x14ac:dyDescent="0.25">
      <c r="A60" s="347"/>
      <c r="C60" s="349"/>
    </row>
    <row r="61" spans="1:3" s="328" customFormat="1" x14ac:dyDescent="0.25">
      <c r="A61" s="347"/>
      <c r="C61" s="349"/>
    </row>
    <row r="62" spans="1:3" s="328" customFormat="1" x14ac:dyDescent="0.25">
      <c r="A62" s="347"/>
      <c r="C62" s="349"/>
    </row>
    <row r="63" spans="1:3" s="328" customFormat="1" x14ac:dyDescent="0.25">
      <c r="A63" s="347"/>
      <c r="C63" s="349"/>
    </row>
    <row r="64" spans="1:3" s="328" customFormat="1" x14ac:dyDescent="0.25">
      <c r="A64" s="347"/>
      <c r="C64" s="349"/>
    </row>
    <row r="65" spans="1:3" s="328" customFormat="1" x14ac:dyDescent="0.25">
      <c r="A65" s="347"/>
      <c r="C65" s="349"/>
    </row>
    <row r="66" spans="1:3" s="328" customFormat="1" x14ac:dyDescent="0.25">
      <c r="A66" s="347"/>
      <c r="C66" s="349"/>
    </row>
    <row r="67" spans="1:3" s="328" customFormat="1" x14ac:dyDescent="0.25">
      <c r="A67" s="347"/>
      <c r="C67" s="349"/>
    </row>
    <row r="68" spans="1:3" s="328" customFormat="1" x14ac:dyDescent="0.25">
      <c r="A68" s="347"/>
      <c r="C68" s="349"/>
    </row>
    <row r="69" spans="1:3" s="328" customFormat="1" x14ac:dyDescent="0.25">
      <c r="A69" s="347"/>
      <c r="C69" s="349"/>
    </row>
    <row r="70" spans="1:3" s="328" customFormat="1" x14ac:dyDescent="0.25">
      <c r="A70" s="347"/>
      <c r="C70" s="349"/>
    </row>
    <row r="71" spans="1:3" s="328" customFormat="1" x14ac:dyDescent="0.25">
      <c r="A71" s="347"/>
      <c r="C71" s="349"/>
    </row>
    <row r="72" spans="1:3" s="328" customFormat="1" x14ac:dyDescent="0.25">
      <c r="A72" s="347"/>
      <c r="C72" s="349"/>
    </row>
    <row r="73" spans="1:3" s="328" customFormat="1" x14ac:dyDescent="0.25">
      <c r="A73" s="347"/>
      <c r="C73" s="349"/>
    </row>
    <row r="74" spans="1:3" s="328" customFormat="1" x14ac:dyDescent="0.25">
      <c r="A74" s="347"/>
      <c r="C74" s="349"/>
    </row>
    <row r="75" spans="1:3" s="328" customFormat="1" x14ac:dyDescent="0.25">
      <c r="A75" s="347"/>
      <c r="C75" s="349"/>
    </row>
    <row r="76" spans="1:3" s="328" customFormat="1" x14ac:dyDescent="0.25">
      <c r="A76" s="347"/>
      <c r="C76" s="349"/>
    </row>
    <row r="77" spans="1:3" s="328" customFormat="1" x14ac:dyDescent="0.25">
      <c r="A77" s="347"/>
      <c r="C77" s="349"/>
    </row>
    <row r="78" spans="1:3" s="328" customFormat="1" x14ac:dyDescent="0.25">
      <c r="A78" s="347"/>
      <c r="C78" s="349"/>
    </row>
    <row r="79" spans="1:3" x14ac:dyDescent="0.25">
      <c r="A79" s="347"/>
      <c r="B79" s="328"/>
      <c r="C79" s="349"/>
    </row>
    <row r="80" spans="1:3" x14ac:dyDescent="0.25">
      <c r="A80" s="347"/>
      <c r="B80" s="328"/>
      <c r="C80" s="349"/>
    </row>
    <row r="81" spans="1:3" x14ac:dyDescent="0.25">
      <c r="A81" s="347"/>
      <c r="B81" s="328"/>
      <c r="C81" s="349"/>
    </row>
    <row r="82" spans="1:3" x14ac:dyDescent="0.25">
      <c r="A82" s="347"/>
      <c r="B82" s="328"/>
      <c r="C82" s="349"/>
    </row>
    <row r="83" spans="1:3" x14ac:dyDescent="0.25">
      <c r="A83" s="347"/>
      <c r="B83" s="328"/>
      <c r="C83" s="349"/>
    </row>
    <row r="84" spans="1:3" x14ac:dyDescent="0.25">
      <c r="A84" s="347"/>
      <c r="B84" s="328"/>
      <c r="C84" s="349"/>
    </row>
    <row r="85" spans="1:3" x14ac:dyDescent="0.25">
      <c r="A85" s="347"/>
      <c r="B85" s="328"/>
      <c r="C85" s="349"/>
    </row>
    <row r="86" spans="1:3" x14ac:dyDescent="0.25">
      <c r="A86" s="347"/>
      <c r="B86" s="328"/>
      <c r="C86" s="349"/>
    </row>
    <row r="87" spans="1:3" x14ac:dyDescent="0.25">
      <c r="A87" s="347"/>
      <c r="B87" s="328"/>
      <c r="C87" s="349"/>
    </row>
    <row r="88" spans="1:3" x14ac:dyDescent="0.25">
      <c r="A88" s="347"/>
      <c r="B88" s="328"/>
      <c r="C88" s="349"/>
    </row>
    <row r="89" spans="1:3" x14ac:dyDescent="0.25">
      <c r="A89" s="347"/>
      <c r="B89" s="328"/>
      <c r="C89" s="349"/>
    </row>
    <row r="90" spans="1:3" x14ac:dyDescent="0.25">
      <c r="A90" s="347"/>
      <c r="B90" s="328"/>
      <c r="C90" s="349"/>
    </row>
    <row r="91" spans="1:3" x14ac:dyDescent="0.25">
      <c r="A91" s="347"/>
      <c r="B91" s="328"/>
      <c r="C91" s="349"/>
    </row>
    <row r="92" spans="1:3" x14ac:dyDescent="0.25">
      <c r="A92" s="347"/>
      <c r="B92" s="328"/>
      <c r="C92" s="349"/>
    </row>
  </sheetData>
  <mergeCells count="8">
    <mergeCell ref="A52:C52"/>
    <mergeCell ref="A53:C53"/>
    <mergeCell ref="A1:E1"/>
    <mergeCell ref="A2:E2"/>
    <mergeCell ref="A3:E3"/>
    <mergeCell ref="A4:B4"/>
    <mergeCell ref="A8:B8"/>
    <mergeCell ref="A51:C51"/>
  </mergeCells>
  <pageMargins left="0.78740157480314965" right="0.11811023622047245" top="0.15748031496062992" bottom="0.19685039370078741" header="0.11811023622047245" footer="0.11811023622047245"/>
  <pageSetup scale="82" orientation="portrait" verticalDpi="30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workbookViewId="0">
      <selection activeCell="B23" sqref="B23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  <col min="257" max="257" width="16.28515625" customWidth="1"/>
    <col min="258" max="258" width="17" customWidth="1"/>
    <col min="259" max="259" width="15.140625" customWidth="1"/>
    <col min="260" max="260" width="11.7109375" customWidth="1"/>
    <col min="261" max="261" width="17" customWidth="1"/>
    <col min="513" max="513" width="16.28515625" customWidth="1"/>
    <col min="514" max="514" width="17" customWidth="1"/>
    <col min="515" max="515" width="15.140625" customWidth="1"/>
    <col min="516" max="516" width="11.7109375" customWidth="1"/>
    <col min="517" max="517" width="17" customWidth="1"/>
    <col min="769" max="769" width="16.28515625" customWidth="1"/>
    <col min="770" max="770" width="17" customWidth="1"/>
    <col min="771" max="771" width="15.140625" customWidth="1"/>
    <col min="772" max="772" width="11.7109375" customWidth="1"/>
    <col min="773" max="773" width="17" customWidth="1"/>
    <col min="1025" max="1025" width="16.28515625" customWidth="1"/>
    <col min="1026" max="1026" width="17" customWidth="1"/>
    <col min="1027" max="1027" width="15.140625" customWidth="1"/>
    <col min="1028" max="1028" width="11.7109375" customWidth="1"/>
    <col min="1029" max="1029" width="17" customWidth="1"/>
    <col min="1281" max="1281" width="16.28515625" customWidth="1"/>
    <col min="1282" max="1282" width="17" customWidth="1"/>
    <col min="1283" max="1283" width="15.140625" customWidth="1"/>
    <col min="1284" max="1284" width="11.7109375" customWidth="1"/>
    <col min="1285" max="1285" width="17" customWidth="1"/>
    <col min="1537" max="1537" width="16.28515625" customWidth="1"/>
    <col min="1538" max="1538" width="17" customWidth="1"/>
    <col min="1539" max="1539" width="15.140625" customWidth="1"/>
    <col min="1540" max="1540" width="11.7109375" customWidth="1"/>
    <col min="1541" max="1541" width="17" customWidth="1"/>
    <col min="1793" max="1793" width="16.28515625" customWidth="1"/>
    <col min="1794" max="1794" width="17" customWidth="1"/>
    <col min="1795" max="1795" width="15.140625" customWidth="1"/>
    <col min="1796" max="1796" width="11.7109375" customWidth="1"/>
    <col min="1797" max="1797" width="17" customWidth="1"/>
    <col min="2049" max="2049" width="16.28515625" customWidth="1"/>
    <col min="2050" max="2050" width="17" customWidth="1"/>
    <col min="2051" max="2051" width="15.140625" customWidth="1"/>
    <col min="2052" max="2052" width="11.7109375" customWidth="1"/>
    <col min="2053" max="2053" width="17" customWidth="1"/>
    <col min="2305" max="2305" width="16.28515625" customWidth="1"/>
    <col min="2306" max="2306" width="17" customWidth="1"/>
    <col min="2307" max="2307" width="15.140625" customWidth="1"/>
    <col min="2308" max="2308" width="11.7109375" customWidth="1"/>
    <col min="2309" max="2309" width="17" customWidth="1"/>
    <col min="2561" max="2561" width="16.28515625" customWidth="1"/>
    <col min="2562" max="2562" width="17" customWidth="1"/>
    <col min="2563" max="2563" width="15.140625" customWidth="1"/>
    <col min="2564" max="2564" width="11.7109375" customWidth="1"/>
    <col min="2565" max="2565" width="17" customWidth="1"/>
    <col min="2817" max="2817" width="16.28515625" customWidth="1"/>
    <col min="2818" max="2818" width="17" customWidth="1"/>
    <col min="2819" max="2819" width="15.140625" customWidth="1"/>
    <col min="2820" max="2820" width="11.7109375" customWidth="1"/>
    <col min="2821" max="2821" width="17" customWidth="1"/>
    <col min="3073" max="3073" width="16.28515625" customWidth="1"/>
    <col min="3074" max="3074" width="17" customWidth="1"/>
    <col min="3075" max="3075" width="15.140625" customWidth="1"/>
    <col min="3076" max="3076" width="11.7109375" customWidth="1"/>
    <col min="3077" max="3077" width="17" customWidth="1"/>
    <col min="3329" max="3329" width="16.28515625" customWidth="1"/>
    <col min="3330" max="3330" width="17" customWidth="1"/>
    <col min="3331" max="3331" width="15.140625" customWidth="1"/>
    <col min="3332" max="3332" width="11.7109375" customWidth="1"/>
    <col min="3333" max="3333" width="17" customWidth="1"/>
    <col min="3585" max="3585" width="16.28515625" customWidth="1"/>
    <col min="3586" max="3586" width="17" customWidth="1"/>
    <col min="3587" max="3587" width="15.140625" customWidth="1"/>
    <col min="3588" max="3588" width="11.7109375" customWidth="1"/>
    <col min="3589" max="3589" width="17" customWidth="1"/>
    <col min="3841" max="3841" width="16.28515625" customWidth="1"/>
    <col min="3842" max="3842" width="17" customWidth="1"/>
    <col min="3843" max="3843" width="15.140625" customWidth="1"/>
    <col min="3844" max="3844" width="11.7109375" customWidth="1"/>
    <col min="3845" max="3845" width="17" customWidth="1"/>
    <col min="4097" max="4097" width="16.28515625" customWidth="1"/>
    <col min="4098" max="4098" width="17" customWidth="1"/>
    <col min="4099" max="4099" width="15.140625" customWidth="1"/>
    <col min="4100" max="4100" width="11.7109375" customWidth="1"/>
    <col min="4101" max="4101" width="17" customWidth="1"/>
    <col min="4353" max="4353" width="16.28515625" customWidth="1"/>
    <col min="4354" max="4354" width="17" customWidth="1"/>
    <col min="4355" max="4355" width="15.140625" customWidth="1"/>
    <col min="4356" max="4356" width="11.7109375" customWidth="1"/>
    <col min="4357" max="4357" width="17" customWidth="1"/>
    <col min="4609" max="4609" width="16.28515625" customWidth="1"/>
    <col min="4610" max="4610" width="17" customWidth="1"/>
    <col min="4611" max="4611" width="15.140625" customWidth="1"/>
    <col min="4612" max="4612" width="11.7109375" customWidth="1"/>
    <col min="4613" max="4613" width="17" customWidth="1"/>
    <col min="4865" max="4865" width="16.28515625" customWidth="1"/>
    <col min="4866" max="4866" width="17" customWidth="1"/>
    <col min="4867" max="4867" width="15.140625" customWidth="1"/>
    <col min="4868" max="4868" width="11.7109375" customWidth="1"/>
    <col min="4869" max="4869" width="17" customWidth="1"/>
    <col min="5121" max="5121" width="16.28515625" customWidth="1"/>
    <col min="5122" max="5122" width="17" customWidth="1"/>
    <col min="5123" max="5123" width="15.140625" customWidth="1"/>
    <col min="5124" max="5124" width="11.7109375" customWidth="1"/>
    <col min="5125" max="5125" width="17" customWidth="1"/>
    <col min="5377" max="5377" width="16.28515625" customWidth="1"/>
    <col min="5378" max="5378" width="17" customWidth="1"/>
    <col min="5379" max="5379" width="15.140625" customWidth="1"/>
    <col min="5380" max="5380" width="11.7109375" customWidth="1"/>
    <col min="5381" max="5381" width="17" customWidth="1"/>
    <col min="5633" max="5633" width="16.28515625" customWidth="1"/>
    <col min="5634" max="5634" width="17" customWidth="1"/>
    <col min="5635" max="5635" width="15.140625" customWidth="1"/>
    <col min="5636" max="5636" width="11.7109375" customWidth="1"/>
    <col min="5637" max="5637" width="17" customWidth="1"/>
    <col min="5889" max="5889" width="16.28515625" customWidth="1"/>
    <col min="5890" max="5890" width="17" customWidth="1"/>
    <col min="5891" max="5891" width="15.140625" customWidth="1"/>
    <col min="5892" max="5892" width="11.7109375" customWidth="1"/>
    <col min="5893" max="5893" width="17" customWidth="1"/>
    <col min="6145" max="6145" width="16.28515625" customWidth="1"/>
    <col min="6146" max="6146" width="17" customWidth="1"/>
    <col min="6147" max="6147" width="15.140625" customWidth="1"/>
    <col min="6148" max="6148" width="11.7109375" customWidth="1"/>
    <col min="6149" max="6149" width="17" customWidth="1"/>
    <col min="6401" max="6401" width="16.28515625" customWidth="1"/>
    <col min="6402" max="6402" width="17" customWidth="1"/>
    <col min="6403" max="6403" width="15.140625" customWidth="1"/>
    <col min="6404" max="6404" width="11.7109375" customWidth="1"/>
    <col min="6405" max="6405" width="17" customWidth="1"/>
    <col min="6657" max="6657" width="16.28515625" customWidth="1"/>
    <col min="6658" max="6658" width="17" customWidth="1"/>
    <col min="6659" max="6659" width="15.140625" customWidth="1"/>
    <col min="6660" max="6660" width="11.7109375" customWidth="1"/>
    <col min="6661" max="6661" width="17" customWidth="1"/>
    <col min="6913" max="6913" width="16.28515625" customWidth="1"/>
    <col min="6914" max="6914" width="17" customWidth="1"/>
    <col min="6915" max="6915" width="15.140625" customWidth="1"/>
    <col min="6916" max="6916" width="11.7109375" customWidth="1"/>
    <col min="6917" max="6917" width="17" customWidth="1"/>
    <col min="7169" max="7169" width="16.28515625" customWidth="1"/>
    <col min="7170" max="7170" width="17" customWidth="1"/>
    <col min="7171" max="7171" width="15.140625" customWidth="1"/>
    <col min="7172" max="7172" width="11.7109375" customWidth="1"/>
    <col min="7173" max="7173" width="17" customWidth="1"/>
    <col min="7425" max="7425" width="16.28515625" customWidth="1"/>
    <col min="7426" max="7426" width="17" customWidth="1"/>
    <col min="7427" max="7427" width="15.140625" customWidth="1"/>
    <col min="7428" max="7428" width="11.7109375" customWidth="1"/>
    <col min="7429" max="7429" width="17" customWidth="1"/>
    <col min="7681" max="7681" width="16.28515625" customWidth="1"/>
    <col min="7682" max="7682" width="17" customWidth="1"/>
    <col min="7683" max="7683" width="15.140625" customWidth="1"/>
    <col min="7684" max="7684" width="11.7109375" customWidth="1"/>
    <col min="7685" max="7685" width="17" customWidth="1"/>
    <col min="7937" max="7937" width="16.28515625" customWidth="1"/>
    <col min="7938" max="7938" width="17" customWidth="1"/>
    <col min="7939" max="7939" width="15.140625" customWidth="1"/>
    <col min="7940" max="7940" width="11.7109375" customWidth="1"/>
    <col min="7941" max="7941" width="17" customWidth="1"/>
    <col min="8193" max="8193" width="16.28515625" customWidth="1"/>
    <col min="8194" max="8194" width="17" customWidth="1"/>
    <col min="8195" max="8195" width="15.140625" customWidth="1"/>
    <col min="8196" max="8196" width="11.7109375" customWidth="1"/>
    <col min="8197" max="8197" width="17" customWidth="1"/>
    <col min="8449" max="8449" width="16.28515625" customWidth="1"/>
    <col min="8450" max="8450" width="17" customWidth="1"/>
    <col min="8451" max="8451" width="15.140625" customWidth="1"/>
    <col min="8452" max="8452" width="11.7109375" customWidth="1"/>
    <col min="8453" max="8453" width="17" customWidth="1"/>
    <col min="8705" max="8705" width="16.28515625" customWidth="1"/>
    <col min="8706" max="8706" width="17" customWidth="1"/>
    <col min="8707" max="8707" width="15.140625" customWidth="1"/>
    <col min="8708" max="8708" width="11.7109375" customWidth="1"/>
    <col min="8709" max="8709" width="17" customWidth="1"/>
    <col min="8961" max="8961" width="16.28515625" customWidth="1"/>
    <col min="8962" max="8962" width="17" customWidth="1"/>
    <col min="8963" max="8963" width="15.140625" customWidth="1"/>
    <col min="8964" max="8964" width="11.7109375" customWidth="1"/>
    <col min="8965" max="8965" width="17" customWidth="1"/>
    <col min="9217" max="9217" width="16.28515625" customWidth="1"/>
    <col min="9218" max="9218" width="17" customWidth="1"/>
    <col min="9219" max="9219" width="15.140625" customWidth="1"/>
    <col min="9220" max="9220" width="11.7109375" customWidth="1"/>
    <col min="9221" max="9221" width="17" customWidth="1"/>
    <col min="9473" max="9473" width="16.28515625" customWidth="1"/>
    <col min="9474" max="9474" width="17" customWidth="1"/>
    <col min="9475" max="9475" width="15.140625" customWidth="1"/>
    <col min="9476" max="9476" width="11.7109375" customWidth="1"/>
    <col min="9477" max="9477" width="17" customWidth="1"/>
    <col min="9729" max="9729" width="16.28515625" customWidth="1"/>
    <col min="9730" max="9730" width="17" customWidth="1"/>
    <col min="9731" max="9731" width="15.140625" customWidth="1"/>
    <col min="9732" max="9732" width="11.7109375" customWidth="1"/>
    <col min="9733" max="9733" width="17" customWidth="1"/>
    <col min="9985" max="9985" width="16.28515625" customWidth="1"/>
    <col min="9986" max="9986" width="17" customWidth="1"/>
    <col min="9987" max="9987" width="15.140625" customWidth="1"/>
    <col min="9988" max="9988" width="11.7109375" customWidth="1"/>
    <col min="9989" max="9989" width="17" customWidth="1"/>
    <col min="10241" max="10241" width="16.28515625" customWidth="1"/>
    <col min="10242" max="10242" width="17" customWidth="1"/>
    <col min="10243" max="10243" width="15.140625" customWidth="1"/>
    <col min="10244" max="10244" width="11.7109375" customWidth="1"/>
    <col min="10245" max="10245" width="17" customWidth="1"/>
    <col min="10497" max="10497" width="16.28515625" customWidth="1"/>
    <col min="10498" max="10498" width="17" customWidth="1"/>
    <col min="10499" max="10499" width="15.140625" customWidth="1"/>
    <col min="10500" max="10500" width="11.7109375" customWidth="1"/>
    <col min="10501" max="10501" width="17" customWidth="1"/>
    <col min="10753" max="10753" width="16.28515625" customWidth="1"/>
    <col min="10754" max="10754" width="17" customWidth="1"/>
    <col min="10755" max="10755" width="15.140625" customWidth="1"/>
    <col min="10756" max="10756" width="11.7109375" customWidth="1"/>
    <col min="10757" max="10757" width="17" customWidth="1"/>
    <col min="11009" max="11009" width="16.28515625" customWidth="1"/>
    <col min="11010" max="11010" width="17" customWidth="1"/>
    <col min="11011" max="11011" width="15.140625" customWidth="1"/>
    <col min="11012" max="11012" width="11.7109375" customWidth="1"/>
    <col min="11013" max="11013" width="17" customWidth="1"/>
    <col min="11265" max="11265" width="16.28515625" customWidth="1"/>
    <col min="11266" max="11266" width="17" customWidth="1"/>
    <col min="11267" max="11267" width="15.140625" customWidth="1"/>
    <col min="11268" max="11268" width="11.7109375" customWidth="1"/>
    <col min="11269" max="11269" width="17" customWidth="1"/>
    <col min="11521" max="11521" width="16.28515625" customWidth="1"/>
    <col min="11522" max="11522" width="17" customWidth="1"/>
    <col min="11523" max="11523" width="15.140625" customWidth="1"/>
    <col min="11524" max="11524" width="11.7109375" customWidth="1"/>
    <col min="11525" max="11525" width="17" customWidth="1"/>
    <col min="11777" max="11777" width="16.28515625" customWidth="1"/>
    <col min="11778" max="11778" width="17" customWidth="1"/>
    <col min="11779" max="11779" width="15.140625" customWidth="1"/>
    <col min="11780" max="11780" width="11.7109375" customWidth="1"/>
    <col min="11781" max="11781" width="17" customWidth="1"/>
    <col min="12033" max="12033" width="16.28515625" customWidth="1"/>
    <col min="12034" max="12034" width="17" customWidth="1"/>
    <col min="12035" max="12035" width="15.140625" customWidth="1"/>
    <col min="12036" max="12036" width="11.7109375" customWidth="1"/>
    <col min="12037" max="12037" width="17" customWidth="1"/>
    <col min="12289" max="12289" width="16.28515625" customWidth="1"/>
    <col min="12290" max="12290" width="17" customWidth="1"/>
    <col min="12291" max="12291" width="15.140625" customWidth="1"/>
    <col min="12292" max="12292" width="11.7109375" customWidth="1"/>
    <col min="12293" max="12293" width="17" customWidth="1"/>
    <col min="12545" max="12545" width="16.28515625" customWidth="1"/>
    <col min="12546" max="12546" width="17" customWidth="1"/>
    <col min="12547" max="12547" width="15.140625" customWidth="1"/>
    <col min="12548" max="12548" width="11.7109375" customWidth="1"/>
    <col min="12549" max="12549" width="17" customWidth="1"/>
    <col min="12801" max="12801" width="16.28515625" customWidth="1"/>
    <col min="12802" max="12802" width="17" customWidth="1"/>
    <col min="12803" max="12803" width="15.140625" customWidth="1"/>
    <col min="12804" max="12804" width="11.7109375" customWidth="1"/>
    <col min="12805" max="12805" width="17" customWidth="1"/>
    <col min="13057" max="13057" width="16.28515625" customWidth="1"/>
    <col min="13058" max="13058" width="17" customWidth="1"/>
    <col min="13059" max="13059" width="15.140625" customWidth="1"/>
    <col min="13060" max="13060" width="11.7109375" customWidth="1"/>
    <col min="13061" max="13061" width="17" customWidth="1"/>
    <col min="13313" max="13313" width="16.28515625" customWidth="1"/>
    <col min="13314" max="13314" width="17" customWidth="1"/>
    <col min="13315" max="13315" width="15.140625" customWidth="1"/>
    <col min="13316" max="13316" width="11.7109375" customWidth="1"/>
    <col min="13317" max="13317" width="17" customWidth="1"/>
    <col min="13569" max="13569" width="16.28515625" customWidth="1"/>
    <col min="13570" max="13570" width="17" customWidth="1"/>
    <col min="13571" max="13571" width="15.140625" customWidth="1"/>
    <col min="13572" max="13572" width="11.7109375" customWidth="1"/>
    <col min="13573" max="13573" width="17" customWidth="1"/>
    <col min="13825" max="13825" width="16.28515625" customWidth="1"/>
    <col min="13826" max="13826" width="17" customWidth="1"/>
    <col min="13827" max="13827" width="15.140625" customWidth="1"/>
    <col min="13828" max="13828" width="11.7109375" customWidth="1"/>
    <col min="13829" max="13829" width="17" customWidth="1"/>
    <col min="14081" max="14081" width="16.28515625" customWidth="1"/>
    <col min="14082" max="14082" width="17" customWidth="1"/>
    <col min="14083" max="14083" width="15.140625" customWidth="1"/>
    <col min="14084" max="14084" width="11.7109375" customWidth="1"/>
    <col min="14085" max="14085" width="17" customWidth="1"/>
    <col min="14337" max="14337" width="16.28515625" customWidth="1"/>
    <col min="14338" max="14338" width="17" customWidth="1"/>
    <col min="14339" max="14339" width="15.140625" customWidth="1"/>
    <col min="14340" max="14340" width="11.7109375" customWidth="1"/>
    <col min="14341" max="14341" width="17" customWidth="1"/>
    <col min="14593" max="14593" width="16.28515625" customWidth="1"/>
    <col min="14594" max="14594" width="17" customWidth="1"/>
    <col min="14595" max="14595" width="15.140625" customWidth="1"/>
    <col min="14596" max="14596" width="11.7109375" customWidth="1"/>
    <col min="14597" max="14597" width="17" customWidth="1"/>
    <col min="14849" max="14849" width="16.28515625" customWidth="1"/>
    <col min="14850" max="14850" width="17" customWidth="1"/>
    <col min="14851" max="14851" width="15.140625" customWidth="1"/>
    <col min="14852" max="14852" width="11.7109375" customWidth="1"/>
    <col min="14853" max="14853" width="17" customWidth="1"/>
    <col min="15105" max="15105" width="16.28515625" customWidth="1"/>
    <col min="15106" max="15106" width="17" customWidth="1"/>
    <col min="15107" max="15107" width="15.140625" customWidth="1"/>
    <col min="15108" max="15108" width="11.7109375" customWidth="1"/>
    <col min="15109" max="15109" width="17" customWidth="1"/>
    <col min="15361" max="15361" width="16.28515625" customWidth="1"/>
    <col min="15362" max="15362" width="17" customWidth="1"/>
    <col min="15363" max="15363" width="15.140625" customWidth="1"/>
    <col min="15364" max="15364" width="11.7109375" customWidth="1"/>
    <col min="15365" max="15365" width="17" customWidth="1"/>
    <col min="15617" max="15617" width="16.28515625" customWidth="1"/>
    <col min="15618" max="15618" width="17" customWidth="1"/>
    <col min="15619" max="15619" width="15.140625" customWidth="1"/>
    <col min="15620" max="15620" width="11.7109375" customWidth="1"/>
    <col min="15621" max="15621" width="17" customWidth="1"/>
    <col min="15873" max="15873" width="16.28515625" customWidth="1"/>
    <col min="15874" max="15874" width="17" customWidth="1"/>
    <col min="15875" max="15875" width="15.140625" customWidth="1"/>
    <col min="15876" max="15876" width="11.7109375" customWidth="1"/>
    <col min="15877" max="15877" width="17" customWidth="1"/>
    <col min="16129" max="16129" width="16.28515625" customWidth="1"/>
    <col min="16130" max="16130" width="17" customWidth="1"/>
    <col min="16131" max="16131" width="15.140625" customWidth="1"/>
    <col min="16132" max="16132" width="11.7109375" customWidth="1"/>
    <col min="16133" max="16133" width="17" customWidth="1"/>
  </cols>
  <sheetData>
    <row r="1" spans="1:5" x14ac:dyDescent="0.25">
      <c r="A1" s="416" t="s">
        <v>191</v>
      </c>
      <c r="B1" s="416"/>
      <c r="C1" s="416"/>
      <c r="D1" s="416"/>
      <c r="E1" s="416"/>
    </row>
    <row r="2" spans="1:5" x14ac:dyDescent="0.25">
      <c r="A2" s="417"/>
      <c r="B2" s="417"/>
      <c r="C2" s="417"/>
      <c r="D2" s="417"/>
      <c r="E2" s="417"/>
    </row>
    <row r="3" spans="1:5" x14ac:dyDescent="0.25">
      <c r="A3" s="132" t="s">
        <v>152</v>
      </c>
      <c r="B3" s="132" t="s">
        <v>153</v>
      </c>
      <c r="C3" s="132" t="s">
        <v>154</v>
      </c>
      <c r="D3" s="132" t="s">
        <v>155</v>
      </c>
      <c r="E3" s="132" t="s">
        <v>156</v>
      </c>
    </row>
    <row r="4" spans="1:5" x14ac:dyDescent="0.25">
      <c r="A4" s="133" t="s">
        <v>7</v>
      </c>
      <c r="B4" s="134">
        <v>0</v>
      </c>
      <c r="C4" s="135"/>
      <c r="D4" s="135"/>
      <c r="E4" s="133"/>
    </row>
    <row r="5" spans="1:5" x14ac:dyDescent="0.25">
      <c r="A5" s="133" t="s">
        <v>8</v>
      </c>
      <c r="B5" s="139">
        <v>0</v>
      </c>
      <c r="C5" s="135"/>
      <c r="D5" s="135"/>
      <c r="E5" s="133"/>
    </row>
    <row r="6" spans="1:5" x14ac:dyDescent="0.25">
      <c r="A6" s="133" t="s">
        <v>9</v>
      </c>
      <c r="B6" s="134">
        <v>0</v>
      </c>
      <c r="C6" s="140"/>
      <c r="D6" s="141"/>
      <c r="E6" s="142"/>
    </row>
    <row r="7" spans="1:5" x14ac:dyDescent="0.25">
      <c r="A7" s="133" t="s">
        <v>10</v>
      </c>
      <c r="B7" s="134">
        <v>12400000</v>
      </c>
      <c r="C7" s="140">
        <v>44670</v>
      </c>
      <c r="D7" s="141">
        <v>261067</v>
      </c>
      <c r="E7" s="142">
        <v>2610612131</v>
      </c>
    </row>
    <row r="8" spans="1:5" x14ac:dyDescent="0.25">
      <c r="A8" s="133" t="s">
        <v>45</v>
      </c>
      <c r="B8" s="134">
        <v>0</v>
      </c>
      <c r="C8" s="140"/>
      <c r="D8" s="141"/>
      <c r="E8" s="142"/>
    </row>
    <row r="9" spans="1:5" x14ac:dyDescent="0.25">
      <c r="A9" s="133" t="s">
        <v>46</v>
      </c>
      <c r="B9" s="134">
        <v>360000</v>
      </c>
      <c r="C9" s="140">
        <v>44714</v>
      </c>
      <c r="D9" s="141">
        <v>261069</v>
      </c>
      <c r="E9" s="142">
        <v>2638973474</v>
      </c>
    </row>
    <row r="10" spans="1:5" x14ac:dyDescent="0.25">
      <c r="A10" s="133" t="s">
        <v>46</v>
      </c>
      <c r="B10" s="134">
        <v>5840000</v>
      </c>
      <c r="C10" s="140">
        <v>44715</v>
      </c>
      <c r="D10" s="141">
        <v>261070</v>
      </c>
      <c r="E10" s="142">
        <v>2639844001</v>
      </c>
    </row>
    <row r="11" spans="1:5" x14ac:dyDescent="0.25">
      <c r="A11" s="133" t="s">
        <v>46</v>
      </c>
      <c r="B11" s="134">
        <v>6200000</v>
      </c>
      <c r="C11" s="140">
        <v>44721</v>
      </c>
      <c r="D11" s="141">
        <v>261072</v>
      </c>
      <c r="E11" s="142">
        <v>2641979022</v>
      </c>
    </row>
    <row r="12" spans="1:5" x14ac:dyDescent="0.25">
      <c r="A12" s="133" t="s">
        <v>47</v>
      </c>
      <c r="B12" s="134">
        <v>6200000</v>
      </c>
      <c r="C12" s="140">
        <v>44755</v>
      </c>
      <c r="D12" s="141">
        <v>261073</v>
      </c>
      <c r="E12" s="142">
        <v>2661025009</v>
      </c>
    </row>
    <row r="13" spans="1:5" x14ac:dyDescent="0.25">
      <c r="A13" s="143" t="s">
        <v>48</v>
      </c>
      <c r="B13" s="134">
        <v>6200000</v>
      </c>
      <c r="C13" s="144">
        <v>44783</v>
      </c>
      <c r="D13" s="145">
        <v>261074</v>
      </c>
      <c r="E13" s="146">
        <v>2676815043</v>
      </c>
    </row>
    <row r="14" spans="1:5" x14ac:dyDescent="0.25">
      <c r="A14" s="133" t="s">
        <v>51</v>
      </c>
      <c r="B14" s="134">
        <v>12400000</v>
      </c>
      <c r="C14" s="140">
        <v>44818</v>
      </c>
      <c r="D14" s="141">
        <v>261075</v>
      </c>
      <c r="E14" s="142">
        <v>2693928017</v>
      </c>
    </row>
    <row r="15" spans="1:5" hidden="1" x14ac:dyDescent="0.25">
      <c r="A15" s="133" t="s">
        <v>52</v>
      </c>
      <c r="B15" s="134">
        <v>0</v>
      </c>
      <c r="C15" s="140"/>
      <c r="D15" s="141"/>
      <c r="E15" s="142"/>
    </row>
    <row r="16" spans="1:5" hidden="1" x14ac:dyDescent="0.25">
      <c r="A16" s="133" t="s">
        <v>53</v>
      </c>
      <c r="B16" s="134">
        <v>0</v>
      </c>
      <c r="C16" s="140"/>
      <c r="D16" s="141"/>
      <c r="E16" s="142"/>
    </row>
    <row r="17" spans="1:5" hidden="1" x14ac:dyDescent="0.25">
      <c r="A17" s="133" t="s">
        <v>54</v>
      </c>
      <c r="B17" s="134">
        <v>0</v>
      </c>
      <c r="C17" s="140"/>
      <c r="D17" s="141"/>
      <c r="E17" s="142"/>
    </row>
    <row r="18" spans="1:5" ht="15.75" thickBot="1" x14ac:dyDescent="0.3">
      <c r="A18" s="224" t="s">
        <v>157</v>
      </c>
      <c r="B18" s="136">
        <f>SUM(B4:B17)</f>
        <v>49600000</v>
      </c>
      <c r="C18" s="137"/>
      <c r="D18" s="137"/>
      <c r="E18" s="137"/>
    </row>
    <row r="19" spans="1:5" ht="15.75" thickTop="1" x14ac:dyDescent="0.25">
      <c r="B19" s="138"/>
      <c r="C19" s="138"/>
      <c r="D19" s="138"/>
      <c r="E19" s="138"/>
    </row>
    <row r="20" spans="1:5" x14ac:dyDescent="0.25">
      <c r="B20" s="138"/>
      <c r="C20" s="138"/>
      <c r="D20" s="138"/>
      <c r="E20" s="138"/>
    </row>
    <row r="21" spans="1:5" x14ac:dyDescent="0.25">
      <c r="B21" s="138"/>
      <c r="C21" s="138"/>
      <c r="D21" s="138"/>
      <c r="E21" s="138"/>
    </row>
    <row r="22" spans="1:5" x14ac:dyDescent="0.25">
      <c r="B22" s="138"/>
      <c r="C22" s="138"/>
      <c r="D22" s="138"/>
      <c r="E22" s="138"/>
    </row>
    <row r="23" spans="1:5" x14ac:dyDescent="0.25">
      <c r="B23" s="138"/>
      <c r="C23" s="138"/>
      <c r="D23" s="138"/>
      <c r="E23" s="138"/>
    </row>
    <row r="24" spans="1:5" x14ac:dyDescent="0.25">
      <c r="B24" s="138"/>
      <c r="C24" s="138"/>
      <c r="D24" s="138"/>
      <c r="E24" s="138"/>
    </row>
    <row r="25" spans="1:5" x14ac:dyDescent="0.25">
      <c r="B25" s="138"/>
      <c r="C25" s="138"/>
      <c r="D25" s="138"/>
      <c r="E25" s="138"/>
    </row>
    <row r="26" spans="1:5" x14ac:dyDescent="0.25">
      <c r="A26" s="415" t="s">
        <v>160</v>
      </c>
      <c r="B26" s="415"/>
      <c r="C26" s="415"/>
      <c r="D26" s="415"/>
      <c r="E26" s="415"/>
    </row>
    <row r="27" spans="1:5" x14ac:dyDescent="0.25">
      <c r="A27" s="415" t="s">
        <v>86</v>
      </c>
      <c r="B27" s="415"/>
      <c r="C27" s="415"/>
      <c r="D27" s="415"/>
      <c r="E27" s="415"/>
    </row>
    <row r="28" spans="1:5" x14ac:dyDescent="0.25">
      <c r="A28" s="415" t="s">
        <v>87</v>
      </c>
      <c r="B28" s="415"/>
      <c r="C28" s="415"/>
      <c r="D28" s="415"/>
      <c r="E28" s="415"/>
    </row>
    <row r="29" spans="1:5" x14ac:dyDescent="0.25">
      <c r="A29" s="415" t="s">
        <v>158</v>
      </c>
      <c r="B29" s="415"/>
      <c r="C29" s="415"/>
      <c r="D29" s="415"/>
      <c r="E29" s="415"/>
    </row>
    <row r="30" spans="1:5" x14ac:dyDescent="0.25">
      <c r="B30" s="138"/>
      <c r="C30" s="138"/>
      <c r="D30" s="138"/>
      <c r="E30" s="138"/>
    </row>
    <row r="31" spans="1:5" x14ac:dyDescent="0.25">
      <c r="B31" s="138"/>
      <c r="C31" s="138"/>
      <c r="D31" s="138"/>
      <c r="E31" s="138"/>
    </row>
    <row r="32" spans="1:5" x14ac:dyDescent="0.25">
      <c r="B32" s="138"/>
      <c r="C32" s="138"/>
      <c r="D32" s="138"/>
      <c r="E32" s="138"/>
    </row>
    <row r="33" spans="2:5" x14ac:dyDescent="0.25">
      <c r="B33" s="138"/>
      <c r="C33" s="138"/>
      <c r="D33" s="138"/>
      <c r="E33" s="138"/>
    </row>
    <row r="34" spans="2:5" x14ac:dyDescent="0.25">
      <c r="B34" s="138"/>
      <c r="C34" s="138"/>
      <c r="D34" s="138"/>
      <c r="E34" s="138"/>
    </row>
    <row r="35" spans="2:5" x14ac:dyDescent="0.25">
      <c r="B35" s="138"/>
      <c r="C35" s="138"/>
      <c r="D35" s="138"/>
      <c r="E35" s="138"/>
    </row>
    <row r="36" spans="2:5" x14ac:dyDescent="0.25">
      <c r="B36" s="138"/>
      <c r="C36" s="138"/>
      <c r="D36" s="138"/>
      <c r="E36" s="138"/>
    </row>
  </sheetData>
  <mergeCells count="6">
    <mergeCell ref="A29:E29"/>
    <mergeCell ref="A1:E1"/>
    <mergeCell ref="A2:E2"/>
    <mergeCell ref="A26:E26"/>
    <mergeCell ref="A27:E27"/>
    <mergeCell ref="A28:E28"/>
  </mergeCells>
  <pageMargins left="0.36" right="0.11811023622047245" top="0.15748031496062992" bottom="0.74803149606299213" header="0.11811023622047245" footer="0.31496062992125984"/>
  <pageSetup scale="13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opLeftCell="A7" workbookViewId="0">
      <selection activeCell="A16" sqref="A16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  <col min="257" max="257" width="16.28515625" customWidth="1"/>
    <col min="258" max="258" width="17" customWidth="1"/>
    <col min="259" max="259" width="15.140625" customWidth="1"/>
    <col min="260" max="260" width="11.7109375" customWidth="1"/>
    <col min="261" max="261" width="17" customWidth="1"/>
    <col min="513" max="513" width="16.28515625" customWidth="1"/>
    <col min="514" max="514" width="17" customWidth="1"/>
    <col min="515" max="515" width="15.140625" customWidth="1"/>
    <col min="516" max="516" width="11.7109375" customWidth="1"/>
    <col min="517" max="517" width="17" customWidth="1"/>
    <col min="769" max="769" width="16.28515625" customWidth="1"/>
    <col min="770" max="770" width="17" customWidth="1"/>
    <col min="771" max="771" width="15.140625" customWidth="1"/>
    <col min="772" max="772" width="11.7109375" customWidth="1"/>
    <col min="773" max="773" width="17" customWidth="1"/>
    <col min="1025" max="1025" width="16.28515625" customWidth="1"/>
    <col min="1026" max="1026" width="17" customWidth="1"/>
    <col min="1027" max="1027" width="15.140625" customWidth="1"/>
    <col min="1028" max="1028" width="11.7109375" customWidth="1"/>
    <col min="1029" max="1029" width="17" customWidth="1"/>
    <col min="1281" max="1281" width="16.28515625" customWidth="1"/>
    <col min="1282" max="1282" width="17" customWidth="1"/>
    <col min="1283" max="1283" width="15.140625" customWidth="1"/>
    <col min="1284" max="1284" width="11.7109375" customWidth="1"/>
    <col min="1285" max="1285" width="17" customWidth="1"/>
    <col min="1537" max="1537" width="16.28515625" customWidth="1"/>
    <col min="1538" max="1538" width="17" customWidth="1"/>
    <col min="1539" max="1539" width="15.140625" customWidth="1"/>
    <col min="1540" max="1540" width="11.7109375" customWidth="1"/>
    <col min="1541" max="1541" width="17" customWidth="1"/>
    <col min="1793" max="1793" width="16.28515625" customWidth="1"/>
    <col min="1794" max="1794" width="17" customWidth="1"/>
    <col min="1795" max="1795" width="15.140625" customWidth="1"/>
    <col min="1796" max="1796" width="11.7109375" customWidth="1"/>
    <col min="1797" max="1797" width="17" customWidth="1"/>
    <col min="2049" max="2049" width="16.28515625" customWidth="1"/>
    <col min="2050" max="2050" width="17" customWidth="1"/>
    <col min="2051" max="2051" width="15.140625" customWidth="1"/>
    <col min="2052" max="2052" width="11.7109375" customWidth="1"/>
    <col min="2053" max="2053" width="17" customWidth="1"/>
    <col min="2305" max="2305" width="16.28515625" customWidth="1"/>
    <col min="2306" max="2306" width="17" customWidth="1"/>
    <col min="2307" max="2307" width="15.140625" customWidth="1"/>
    <col min="2308" max="2308" width="11.7109375" customWidth="1"/>
    <col min="2309" max="2309" width="17" customWidth="1"/>
    <col min="2561" max="2561" width="16.28515625" customWidth="1"/>
    <col min="2562" max="2562" width="17" customWidth="1"/>
    <col min="2563" max="2563" width="15.140625" customWidth="1"/>
    <col min="2564" max="2564" width="11.7109375" customWidth="1"/>
    <col min="2565" max="2565" width="17" customWidth="1"/>
    <col min="2817" max="2817" width="16.28515625" customWidth="1"/>
    <col min="2818" max="2818" width="17" customWidth="1"/>
    <col min="2819" max="2819" width="15.140625" customWidth="1"/>
    <col min="2820" max="2820" width="11.7109375" customWidth="1"/>
    <col min="2821" max="2821" width="17" customWidth="1"/>
    <col min="3073" max="3073" width="16.28515625" customWidth="1"/>
    <col min="3074" max="3074" width="17" customWidth="1"/>
    <col min="3075" max="3075" width="15.140625" customWidth="1"/>
    <col min="3076" max="3076" width="11.7109375" customWidth="1"/>
    <col min="3077" max="3077" width="17" customWidth="1"/>
    <col min="3329" max="3329" width="16.28515625" customWidth="1"/>
    <col min="3330" max="3330" width="17" customWidth="1"/>
    <col min="3331" max="3331" width="15.140625" customWidth="1"/>
    <col min="3332" max="3332" width="11.7109375" customWidth="1"/>
    <col min="3333" max="3333" width="17" customWidth="1"/>
    <col min="3585" max="3585" width="16.28515625" customWidth="1"/>
    <col min="3586" max="3586" width="17" customWidth="1"/>
    <col min="3587" max="3587" width="15.140625" customWidth="1"/>
    <col min="3588" max="3588" width="11.7109375" customWidth="1"/>
    <col min="3589" max="3589" width="17" customWidth="1"/>
    <col min="3841" max="3841" width="16.28515625" customWidth="1"/>
    <col min="3842" max="3842" width="17" customWidth="1"/>
    <col min="3843" max="3843" width="15.140625" customWidth="1"/>
    <col min="3844" max="3844" width="11.7109375" customWidth="1"/>
    <col min="3845" max="3845" width="17" customWidth="1"/>
    <col min="4097" max="4097" width="16.28515625" customWidth="1"/>
    <col min="4098" max="4098" width="17" customWidth="1"/>
    <col min="4099" max="4099" width="15.140625" customWidth="1"/>
    <col min="4100" max="4100" width="11.7109375" customWidth="1"/>
    <col min="4101" max="4101" width="17" customWidth="1"/>
    <col min="4353" max="4353" width="16.28515625" customWidth="1"/>
    <col min="4354" max="4354" width="17" customWidth="1"/>
    <col min="4355" max="4355" width="15.140625" customWidth="1"/>
    <col min="4356" max="4356" width="11.7109375" customWidth="1"/>
    <col min="4357" max="4357" width="17" customWidth="1"/>
    <col min="4609" max="4609" width="16.28515625" customWidth="1"/>
    <col min="4610" max="4610" width="17" customWidth="1"/>
    <col min="4611" max="4611" width="15.140625" customWidth="1"/>
    <col min="4612" max="4612" width="11.7109375" customWidth="1"/>
    <col min="4613" max="4613" width="17" customWidth="1"/>
    <col min="4865" max="4865" width="16.28515625" customWidth="1"/>
    <col min="4866" max="4866" width="17" customWidth="1"/>
    <col min="4867" max="4867" width="15.140625" customWidth="1"/>
    <col min="4868" max="4868" width="11.7109375" customWidth="1"/>
    <col min="4869" max="4869" width="17" customWidth="1"/>
    <col min="5121" max="5121" width="16.28515625" customWidth="1"/>
    <col min="5122" max="5122" width="17" customWidth="1"/>
    <col min="5123" max="5123" width="15.140625" customWidth="1"/>
    <col min="5124" max="5124" width="11.7109375" customWidth="1"/>
    <col min="5125" max="5125" width="17" customWidth="1"/>
    <col min="5377" max="5377" width="16.28515625" customWidth="1"/>
    <col min="5378" max="5378" width="17" customWidth="1"/>
    <col min="5379" max="5379" width="15.140625" customWidth="1"/>
    <col min="5380" max="5380" width="11.7109375" customWidth="1"/>
    <col min="5381" max="5381" width="17" customWidth="1"/>
    <col min="5633" max="5633" width="16.28515625" customWidth="1"/>
    <col min="5634" max="5634" width="17" customWidth="1"/>
    <col min="5635" max="5635" width="15.140625" customWidth="1"/>
    <col min="5636" max="5636" width="11.7109375" customWidth="1"/>
    <col min="5637" max="5637" width="17" customWidth="1"/>
    <col min="5889" max="5889" width="16.28515625" customWidth="1"/>
    <col min="5890" max="5890" width="17" customWidth="1"/>
    <col min="5891" max="5891" width="15.140625" customWidth="1"/>
    <col min="5892" max="5892" width="11.7109375" customWidth="1"/>
    <col min="5893" max="5893" width="17" customWidth="1"/>
    <col min="6145" max="6145" width="16.28515625" customWidth="1"/>
    <col min="6146" max="6146" width="17" customWidth="1"/>
    <col min="6147" max="6147" width="15.140625" customWidth="1"/>
    <col min="6148" max="6148" width="11.7109375" customWidth="1"/>
    <col min="6149" max="6149" width="17" customWidth="1"/>
    <col min="6401" max="6401" width="16.28515625" customWidth="1"/>
    <col min="6402" max="6402" width="17" customWidth="1"/>
    <col min="6403" max="6403" width="15.140625" customWidth="1"/>
    <col min="6404" max="6404" width="11.7109375" customWidth="1"/>
    <col min="6405" max="6405" width="17" customWidth="1"/>
    <col min="6657" max="6657" width="16.28515625" customWidth="1"/>
    <col min="6658" max="6658" width="17" customWidth="1"/>
    <col min="6659" max="6659" width="15.140625" customWidth="1"/>
    <col min="6660" max="6660" width="11.7109375" customWidth="1"/>
    <col min="6661" max="6661" width="17" customWidth="1"/>
    <col min="6913" max="6913" width="16.28515625" customWidth="1"/>
    <col min="6914" max="6914" width="17" customWidth="1"/>
    <col min="6915" max="6915" width="15.140625" customWidth="1"/>
    <col min="6916" max="6916" width="11.7109375" customWidth="1"/>
    <col min="6917" max="6917" width="17" customWidth="1"/>
    <col min="7169" max="7169" width="16.28515625" customWidth="1"/>
    <col min="7170" max="7170" width="17" customWidth="1"/>
    <col min="7171" max="7171" width="15.140625" customWidth="1"/>
    <col min="7172" max="7172" width="11.7109375" customWidth="1"/>
    <col min="7173" max="7173" width="17" customWidth="1"/>
    <col min="7425" max="7425" width="16.28515625" customWidth="1"/>
    <col min="7426" max="7426" width="17" customWidth="1"/>
    <col min="7427" max="7427" width="15.140625" customWidth="1"/>
    <col min="7428" max="7428" width="11.7109375" customWidth="1"/>
    <col min="7429" max="7429" width="17" customWidth="1"/>
    <col min="7681" max="7681" width="16.28515625" customWidth="1"/>
    <col min="7682" max="7682" width="17" customWidth="1"/>
    <col min="7683" max="7683" width="15.140625" customWidth="1"/>
    <col min="7684" max="7684" width="11.7109375" customWidth="1"/>
    <col min="7685" max="7685" width="17" customWidth="1"/>
    <col min="7937" max="7937" width="16.28515625" customWidth="1"/>
    <col min="7938" max="7938" width="17" customWidth="1"/>
    <col min="7939" max="7939" width="15.140625" customWidth="1"/>
    <col min="7940" max="7940" width="11.7109375" customWidth="1"/>
    <col min="7941" max="7941" width="17" customWidth="1"/>
    <col min="8193" max="8193" width="16.28515625" customWidth="1"/>
    <col min="8194" max="8194" width="17" customWidth="1"/>
    <col min="8195" max="8195" width="15.140625" customWidth="1"/>
    <col min="8196" max="8196" width="11.7109375" customWidth="1"/>
    <col min="8197" max="8197" width="17" customWidth="1"/>
    <col min="8449" max="8449" width="16.28515625" customWidth="1"/>
    <col min="8450" max="8450" width="17" customWidth="1"/>
    <col min="8451" max="8451" width="15.140625" customWidth="1"/>
    <col min="8452" max="8452" width="11.7109375" customWidth="1"/>
    <col min="8453" max="8453" width="17" customWidth="1"/>
    <col min="8705" max="8705" width="16.28515625" customWidth="1"/>
    <col min="8706" max="8706" width="17" customWidth="1"/>
    <col min="8707" max="8707" width="15.140625" customWidth="1"/>
    <col min="8708" max="8708" width="11.7109375" customWidth="1"/>
    <col min="8709" max="8709" width="17" customWidth="1"/>
    <col min="8961" max="8961" width="16.28515625" customWidth="1"/>
    <col min="8962" max="8962" width="17" customWidth="1"/>
    <col min="8963" max="8963" width="15.140625" customWidth="1"/>
    <col min="8964" max="8964" width="11.7109375" customWidth="1"/>
    <col min="8965" max="8965" width="17" customWidth="1"/>
    <col min="9217" max="9217" width="16.28515625" customWidth="1"/>
    <col min="9218" max="9218" width="17" customWidth="1"/>
    <col min="9219" max="9219" width="15.140625" customWidth="1"/>
    <col min="9220" max="9220" width="11.7109375" customWidth="1"/>
    <col min="9221" max="9221" width="17" customWidth="1"/>
    <col min="9473" max="9473" width="16.28515625" customWidth="1"/>
    <col min="9474" max="9474" width="17" customWidth="1"/>
    <col min="9475" max="9475" width="15.140625" customWidth="1"/>
    <col min="9476" max="9476" width="11.7109375" customWidth="1"/>
    <col min="9477" max="9477" width="17" customWidth="1"/>
    <col min="9729" max="9729" width="16.28515625" customWidth="1"/>
    <col min="9730" max="9730" width="17" customWidth="1"/>
    <col min="9731" max="9731" width="15.140625" customWidth="1"/>
    <col min="9732" max="9732" width="11.7109375" customWidth="1"/>
    <col min="9733" max="9733" width="17" customWidth="1"/>
    <col min="9985" max="9985" width="16.28515625" customWidth="1"/>
    <col min="9986" max="9986" width="17" customWidth="1"/>
    <col min="9987" max="9987" width="15.140625" customWidth="1"/>
    <col min="9988" max="9988" width="11.7109375" customWidth="1"/>
    <col min="9989" max="9989" width="17" customWidth="1"/>
    <col min="10241" max="10241" width="16.28515625" customWidth="1"/>
    <col min="10242" max="10242" width="17" customWidth="1"/>
    <col min="10243" max="10243" width="15.140625" customWidth="1"/>
    <col min="10244" max="10244" width="11.7109375" customWidth="1"/>
    <col min="10245" max="10245" width="17" customWidth="1"/>
    <col min="10497" max="10497" width="16.28515625" customWidth="1"/>
    <col min="10498" max="10498" width="17" customWidth="1"/>
    <col min="10499" max="10499" width="15.140625" customWidth="1"/>
    <col min="10500" max="10500" width="11.7109375" customWidth="1"/>
    <col min="10501" max="10501" width="17" customWidth="1"/>
    <col min="10753" max="10753" width="16.28515625" customWidth="1"/>
    <col min="10754" max="10754" width="17" customWidth="1"/>
    <col min="10755" max="10755" width="15.140625" customWidth="1"/>
    <col min="10756" max="10756" width="11.7109375" customWidth="1"/>
    <col min="10757" max="10757" width="17" customWidth="1"/>
    <col min="11009" max="11009" width="16.28515625" customWidth="1"/>
    <col min="11010" max="11010" width="17" customWidth="1"/>
    <col min="11011" max="11011" width="15.140625" customWidth="1"/>
    <col min="11012" max="11012" width="11.7109375" customWidth="1"/>
    <col min="11013" max="11013" width="17" customWidth="1"/>
    <col min="11265" max="11265" width="16.28515625" customWidth="1"/>
    <col min="11266" max="11266" width="17" customWidth="1"/>
    <col min="11267" max="11267" width="15.140625" customWidth="1"/>
    <col min="11268" max="11268" width="11.7109375" customWidth="1"/>
    <col min="11269" max="11269" width="17" customWidth="1"/>
    <col min="11521" max="11521" width="16.28515625" customWidth="1"/>
    <col min="11522" max="11522" width="17" customWidth="1"/>
    <col min="11523" max="11523" width="15.140625" customWidth="1"/>
    <col min="11524" max="11524" width="11.7109375" customWidth="1"/>
    <col min="11525" max="11525" width="17" customWidth="1"/>
    <col min="11777" max="11777" width="16.28515625" customWidth="1"/>
    <col min="11778" max="11778" width="17" customWidth="1"/>
    <col min="11779" max="11779" width="15.140625" customWidth="1"/>
    <col min="11780" max="11780" width="11.7109375" customWidth="1"/>
    <col min="11781" max="11781" width="17" customWidth="1"/>
    <col min="12033" max="12033" width="16.28515625" customWidth="1"/>
    <col min="12034" max="12034" width="17" customWidth="1"/>
    <col min="12035" max="12035" width="15.140625" customWidth="1"/>
    <col min="12036" max="12036" width="11.7109375" customWidth="1"/>
    <col min="12037" max="12037" width="17" customWidth="1"/>
    <col min="12289" max="12289" width="16.28515625" customWidth="1"/>
    <col min="12290" max="12290" width="17" customWidth="1"/>
    <col min="12291" max="12291" width="15.140625" customWidth="1"/>
    <col min="12292" max="12292" width="11.7109375" customWidth="1"/>
    <col min="12293" max="12293" width="17" customWidth="1"/>
    <col min="12545" max="12545" width="16.28515625" customWidth="1"/>
    <col min="12546" max="12546" width="17" customWidth="1"/>
    <col min="12547" max="12547" width="15.140625" customWidth="1"/>
    <col min="12548" max="12548" width="11.7109375" customWidth="1"/>
    <col min="12549" max="12549" width="17" customWidth="1"/>
    <col min="12801" max="12801" width="16.28515625" customWidth="1"/>
    <col min="12802" max="12802" width="17" customWidth="1"/>
    <col min="12803" max="12803" width="15.140625" customWidth="1"/>
    <col min="12804" max="12804" width="11.7109375" customWidth="1"/>
    <col min="12805" max="12805" width="17" customWidth="1"/>
    <col min="13057" max="13057" width="16.28515625" customWidth="1"/>
    <col min="13058" max="13058" width="17" customWidth="1"/>
    <col min="13059" max="13059" width="15.140625" customWidth="1"/>
    <col min="13060" max="13060" width="11.7109375" customWidth="1"/>
    <col min="13061" max="13061" width="17" customWidth="1"/>
    <col min="13313" max="13313" width="16.28515625" customWidth="1"/>
    <col min="13314" max="13314" width="17" customWidth="1"/>
    <col min="13315" max="13315" width="15.140625" customWidth="1"/>
    <col min="13316" max="13316" width="11.7109375" customWidth="1"/>
    <col min="13317" max="13317" width="17" customWidth="1"/>
    <col min="13569" max="13569" width="16.28515625" customWidth="1"/>
    <col min="13570" max="13570" width="17" customWidth="1"/>
    <col min="13571" max="13571" width="15.140625" customWidth="1"/>
    <col min="13572" max="13572" width="11.7109375" customWidth="1"/>
    <col min="13573" max="13573" width="17" customWidth="1"/>
    <col min="13825" max="13825" width="16.28515625" customWidth="1"/>
    <col min="13826" max="13826" width="17" customWidth="1"/>
    <col min="13827" max="13827" width="15.140625" customWidth="1"/>
    <col min="13828" max="13828" width="11.7109375" customWidth="1"/>
    <col min="13829" max="13829" width="17" customWidth="1"/>
    <col min="14081" max="14081" width="16.28515625" customWidth="1"/>
    <col min="14082" max="14082" width="17" customWidth="1"/>
    <col min="14083" max="14083" width="15.140625" customWidth="1"/>
    <col min="14084" max="14084" width="11.7109375" customWidth="1"/>
    <col min="14085" max="14085" width="17" customWidth="1"/>
    <col min="14337" max="14337" width="16.28515625" customWidth="1"/>
    <col min="14338" max="14338" width="17" customWidth="1"/>
    <col min="14339" max="14339" width="15.140625" customWidth="1"/>
    <col min="14340" max="14340" width="11.7109375" customWidth="1"/>
    <col min="14341" max="14341" width="17" customWidth="1"/>
    <col min="14593" max="14593" width="16.28515625" customWidth="1"/>
    <col min="14594" max="14594" width="17" customWidth="1"/>
    <col min="14595" max="14595" width="15.140625" customWidth="1"/>
    <col min="14596" max="14596" width="11.7109375" customWidth="1"/>
    <col min="14597" max="14597" width="17" customWidth="1"/>
    <col min="14849" max="14849" width="16.28515625" customWidth="1"/>
    <col min="14850" max="14850" width="17" customWidth="1"/>
    <col min="14851" max="14851" width="15.140625" customWidth="1"/>
    <col min="14852" max="14852" width="11.7109375" customWidth="1"/>
    <col min="14853" max="14853" width="17" customWidth="1"/>
    <col min="15105" max="15105" width="16.28515625" customWidth="1"/>
    <col min="15106" max="15106" width="17" customWidth="1"/>
    <col min="15107" max="15107" width="15.140625" customWidth="1"/>
    <col min="15108" max="15108" width="11.7109375" customWidth="1"/>
    <col min="15109" max="15109" width="17" customWidth="1"/>
    <col min="15361" max="15361" width="16.28515625" customWidth="1"/>
    <col min="15362" max="15362" width="17" customWidth="1"/>
    <col min="15363" max="15363" width="15.140625" customWidth="1"/>
    <col min="15364" max="15364" width="11.7109375" customWidth="1"/>
    <col min="15365" max="15365" width="17" customWidth="1"/>
    <col min="15617" max="15617" width="16.28515625" customWidth="1"/>
    <col min="15618" max="15618" width="17" customWidth="1"/>
    <col min="15619" max="15619" width="15.140625" customWidth="1"/>
    <col min="15620" max="15620" width="11.7109375" customWidth="1"/>
    <col min="15621" max="15621" width="17" customWidth="1"/>
    <col min="15873" max="15873" width="16.28515625" customWidth="1"/>
    <col min="15874" max="15874" width="17" customWidth="1"/>
    <col min="15875" max="15875" width="15.140625" customWidth="1"/>
    <col min="15876" max="15876" width="11.7109375" customWidth="1"/>
    <col min="15877" max="15877" width="17" customWidth="1"/>
    <col min="16129" max="16129" width="16.28515625" customWidth="1"/>
    <col min="16130" max="16130" width="17" customWidth="1"/>
    <col min="16131" max="16131" width="15.140625" customWidth="1"/>
    <col min="16132" max="16132" width="11.7109375" customWidth="1"/>
    <col min="16133" max="16133" width="17" customWidth="1"/>
  </cols>
  <sheetData>
    <row r="1" spans="1:5" x14ac:dyDescent="0.25">
      <c r="A1" s="416" t="s">
        <v>191</v>
      </c>
      <c r="B1" s="416"/>
      <c r="C1" s="416"/>
      <c r="D1" s="416"/>
      <c r="E1" s="416"/>
    </row>
    <row r="2" spans="1:5" x14ac:dyDescent="0.25">
      <c r="A2" s="417"/>
      <c r="B2" s="417"/>
      <c r="C2" s="417"/>
      <c r="D2" s="417"/>
      <c r="E2" s="417"/>
    </row>
    <row r="3" spans="1:5" x14ac:dyDescent="0.25">
      <c r="A3" s="132" t="s">
        <v>152</v>
      </c>
      <c r="B3" s="132" t="s">
        <v>153</v>
      </c>
      <c r="C3" s="132" t="s">
        <v>154</v>
      </c>
      <c r="D3" s="132" t="s">
        <v>155</v>
      </c>
      <c r="E3" s="132" t="s">
        <v>156</v>
      </c>
    </row>
    <row r="4" spans="1:5" x14ac:dyDescent="0.25">
      <c r="A4" s="133" t="s">
        <v>7</v>
      </c>
      <c r="B4" s="134">
        <v>0</v>
      </c>
      <c r="C4" s="135"/>
      <c r="D4" s="135"/>
      <c r="E4" s="133"/>
    </row>
    <row r="5" spans="1:5" x14ac:dyDescent="0.25">
      <c r="A5" s="133" t="s">
        <v>8</v>
      </c>
      <c r="B5" s="139">
        <v>0</v>
      </c>
      <c r="C5" s="135"/>
      <c r="D5" s="135"/>
      <c r="E5" s="133"/>
    </row>
    <row r="6" spans="1:5" x14ac:dyDescent="0.25">
      <c r="A6" s="133" t="s">
        <v>9</v>
      </c>
      <c r="B6" s="134">
        <v>0</v>
      </c>
      <c r="C6" s="140"/>
      <c r="D6" s="141"/>
      <c r="E6" s="142"/>
    </row>
    <row r="7" spans="1:5" x14ac:dyDescent="0.25">
      <c r="A7" s="133" t="s">
        <v>10</v>
      </c>
      <c r="B7" s="134">
        <v>12400000</v>
      </c>
      <c r="C7" s="140">
        <v>44670</v>
      </c>
      <c r="D7" s="141">
        <v>261067</v>
      </c>
      <c r="E7" s="142">
        <v>2610612131</v>
      </c>
    </row>
    <row r="8" spans="1:5" x14ac:dyDescent="0.25">
      <c r="A8" s="133" t="s">
        <v>45</v>
      </c>
      <c r="B8" s="134">
        <v>0</v>
      </c>
      <c r="C8" s="140"/>
      <c r="D8" s="141"/>
      <c r="E8" s="142"/>
    </row>
    <row r="9" spans="1:5" x14ac:dyDescent="0.25">
      <c r="A9" s="133" t="s">
        <v>46</v>
      </c>
      <c r="B9" s="134">
        <v>360000</v>
      </c>
      <c r="C9" s="140">
        <v>44714</v>
      </c>
      <c r="D9" s="141">
        <v>261069</v>
      </c>
      <c r="E9" s="142">
        <v>2638973474</v>
      </c>
    </row>
    <row r="10" spans="1:5" x14ac:dyDescent="0.25">
      <c r="A10" s="133" t="s">
        <v>46</v>
      </c>
      <c r="B10" s="134">
        <v>5840000</v>
      </c>
      <c r="C10" s="140">
        <v>44715</v>
      </c>
      <c r="D10" s="141">
        <v>261070</v>
      </c>
      <c r="E10" s="142">
        <v>2639844001</v>
      </c>
    </row>
    <row r="11" spans="1:5" x14ac:dyDescent="0.25">
      <c r="A11" s="133" t="s">
        <v>46</v>
      </c>
      <c r="B11" s="134">
        <v>6200000</v>
      </c>
      <c r="C11" s="140">
        <v>44721</v>
      </c>
      <c r="D11" s="141">
        <v>261072</v>
      </c>
      <c r="E11" s="142">
        <v>2641979022</v>
      </c>
    </row>
    <row r="12" spans="1:5" x14ac:dyDescent="0.25">
      <c r="A12" s="133" t="s">
        <v>47</v>
      </c>
      <c r="B12" s="134">
        <v>6200000</v>
      </c>
      <c r="C12" s="140">
        <v>44755</v>
      </c>
      <c r="D12" s="141">
        <v>261073</v>
      </c>
      <c r="E12" s="142">
        <v>2661025009</v>
      </c>
    </row>
    <row r="13" spans="1:5" x14ac:dyDescent="0.25">
      <c r="A13" s="143" t="s">
        <v>48</v>
      </c>
      <c r="B13" s="134">
        <v>6200000</v>
      </c>
      <c r="C13" s="144">
        <v>44783</v>
      </c>
      <c r="D13" s="145">
        <v>261074</v>
      </c>
      <c r="E13" s="146">
        <v>2676815043</v>
      </c>
    </row>
    <row r="14" spans="1:5" x14ac:dyDescent="0.25">
      <c r="A14" s="133" t="s">
        <v>51</v>
      </c>
      <c r="B14" s="134">
        <v>12400000</v>
      </c>
      <c r="C14" s="140">
        <v>44818</v>
      </c>
      <c r="D14" s="141">
        <v>261075</v>
      </c>
      <c r="E14" s="142">
        <v>2693928017</v>
      </c>
    </row>
    <row r="15" spans="1:5" x14ac:dyDescent="0.25">
      <c r="A15" s="133" t="s">
        <v>52</v>
      </c>
      <c r="B15" s="134">
        <v>2000000</v>
      </c>
      <c r="C15" s="140">
        <v>44838</v>
      </c>
      <c r="D15" s="141">
        <v>261077</v>
      </c>
      <c r="E15" s="142">
        <v>2703880006</v>
      </c>
    </row>
    <row r="16" spans="1:5" x14ac:dyDescent="0.25">
      <c r="A16" s="133" t="s">
        <v>52</v>
      </c>
      <c r="B16" s="134">
        <v>6200000</v>
      </c>
      <c r="C16" s="140">
        <v>44840</v>
      </c>
      <c r="D16" s="141">
        <v>261078</v>
      </c>
      <c r="E16" s="142">
        <v>2704773017</v>
      </c>
    </row>
    <row r="17" spans="1:5" hidden="1" x14ac:dyDescent="0.25">
      <c r="A17" s="133" t="s">
        <v>53</v>
      </c>
      <c r="B17" s="134">
        <v>0</v>
      </c>
      <c r="C17" s="140"/>
      <c r="D17" s="141"/>
      <c r="E17" s="142"/>
    </row>
    <row r="18" spans="1:5" hidden="1" x14ac:dyDescent="0.25">
      <c r="A18" s="133" t="s">
        <v>54</v>
      </c>
      <c r="B18" s="134">
        <v>0</v>
      </c>
      <c r="C18" s="140"/>
      <c r="D18" s="141"/>
      <c r="E18" s="142"/>
    </row>
    <row r="19" spans="1:5" ht="15.75" thickBot="1" x14ac:dyDescent="0.3">
      <c r="A19" s="224" t="s">
        <v>157</v>
      </c>
      <c r="B19" s="136">
        <f>SUM(B4:B18)</f>
        <v>57800000</v>
      </c>
      <c r="C19" s="137"/>
      <c r="D19" s="137"/>
      <c r="E19" s="137"/>
    </row>
    <row r="20" spans="1:5" ht="15.75" thickTop="1" x14ac:dyDescent="0.25">
      <c r="B20" s="138"/>
      <c r="C20" s="138"/>
      <c r="D20" s="138"/>
      <c r="E20" s="138"/>
    </row>
    <row r="21" spans="1:5" x14ac:dyDescent="0.25">
      <c r="B21" s="138"/>
      <c r="C21" s="138"/>
      <c r="D21" s="138"/>
      <c r="E21" s="138"/>
    </row>
    <row r="22" spans="1:5" x14ac:dyDescent="0.25">
      <c r="B22" s="138"/>
      <c r="C22" s="138"/>
      <c r="D22" s="138"/>
      <c r="E22" s="138"/>
    </row>
    <row r="23" spans="1:5" x14ac:dyDescent="0.25">
      <c r="B23" s="138"/>
      <c r="C23" s="138"/>
      <c r="D23" s="138"/>
      <c r="E23" s="138"/>
    </row>
    <row r="24" spans="1:5" x14ac:dyDescent="0.25">
      <c r="B24" s="138"/>
      <c r="C24" s="138"/>
      <c r="D24" s="138"/>
      <c r="E24" s="138"/>
    </row>
    <row r="25" spans="1:5" x14ac:dyDescent="0.25">
      <c r="B25" s="138"/>
      <c r="C25" s="138"/>
      <c r="D25" s="138"/>
      <c r="E25" s="138"/>
    </row>
    <row r="26" spans="1:5" x14ac:dyDescent="0.25">
      <c r="B26" s="138"/>
      <c r="C26" s="138"/>
      <c r="D26" s="138"/>
      <c r="E26" s="138"/>
    </row>
    <row r="27" spans="1:5" x14ac:dyDescent="0.25">
      <c r="A27" s="415" t="s">
        <v>160</v>
      </c>
      <c r="B27" s="415"/>
      <c r="C27" s="415"/>
      <c r="D27" s="415"/>
      <c r="E27" s="415"/>
    </row>
    <row r="28" spans="1:5" x14ac:dyDescent="0.25">
      <c r="A28" s="415" t="s">
        <v>86</v>
      </c>
      <c r="B28" s="415"/>
      <c r="C28" s="415"/>
      <c r="D28" s="415"/>
      <c r="E28" s="415"/>
    </row>
    <row r="29" spans="1:5" x14ac:dyDescent="0.25">
      <c r="A29" s="415" t="s">
        <v>87</v>
      </c>
      <c r="B29" s="415"/>
      <c r="C29" s="415"/>
      <c r="D29" s="415"/>
      <c r="E29" s="415"/>
    </row>
    <row r="30" spans="1:5" x14ac:dyDescent="0.25">
      <c r="A30" s="415" t="s">
        <v>158</v>
      </c>
      <c r="B30" s="415"/>
      <c r="C30" s="415"/>
      <c r="D30" s="415"/>
      <c r="E30" s="415"/>
    </row>
    <row r="31" spans="1:5" x14ac:dyDescent="0.25">
      <c r="B31" s="138"/>
      <c r="C31" s="138"/>
      <c r="D31" s="138"/>
      <c r="E31" s="138"/>
    </row>
    <row r="32" spans="1:5" x14ac:dyDescent="0.25">
      <c r="B32" s="138"/>
      <c r="C32" s="138"/>
      <c r="D32" s="138"/>
      <c r="E32" s="138"/>
    </row>
    <row r="33" spans="2:5" x14ac:dyDescent="0.25">
      <c r="B33" s="138"/>
      <c r="C33" s="138"/>
      <c r="D33" s="138"/>
      <c r="E33" s="138"/>
    </row>
    <row r="34" spans="2:5" x14ac:dyDescent="0.25">
      <c r="B34" s="138"/>
      <c r="C34" s="138"/>
      <c r="D34" s="138"/>
      <c r="E34" s="138"/>
    </row>
    <row r="35" spans="2:5" x14ac:dyDescent="0.25">
      <c r="B35" s="138"/>
      <c r="C35" s="138"/>
      <c r="D35" s="138"/>
      <c r="E35" s="138"/>
    </row>
    <row r="36" spans="2:5" x14ac:dyDescent="0.25">
      <c r="B36" s="138"/>
      <c r="C36" s="138"/>
      <c r="D36" s="138"/>
      <c r="E36" s="138"/>
    </row>
    <row r="37" spans="2:5" x14ac:dyDescent="0.25">
      <c r="B37" s="138"/>
      <c r="C37" s="138"/>
      <c r="D37" s="138"/>
      <c r="E37" s="138"/>
    </row>
  </sheetData>
  <mergeCells count="6">
    <mergeCell ref="A30:E30"/>
    <mergeCell ref="A1:E1"/>
    <mergeCell ref="A2:E2"/>
    <mergeCell ref="A27:E27"/>
    <mergeCell ref="A28:E28"/>
    <mergeCell ref="A29:E29"/>
  </mergeCells>
  <pageMargins left="0.36" right="0.11811023622047245" top="0.15748031496062992" bottom="0.74803149606299213" header="0.11811023622047245" footer="0.31496062992125984"/>
  <pageSetup scale="13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opLeftCell="A7" workbookViewId="0">
      <selection activeCell="E26" sqref="E26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  <col min="257" max="257" width="16.28515625" customWidth="1"/>
    <col min="258" max="258" width="17" customWidth="1"/>
    <col min="259" max="259" width="15.140625" customWidth="1"/>
    <col min="260" max="260" width="11.7109375" customWidth="1"/>
    <col min="261" max="261" width="17" customWidth="1"/>
    <col min="513" max="513" width="16.28515625" customWidth="1"/>
    <col min="514" max="514" width="17" customWidth="1"/>
    <col min="515" max="515" width="15.140625" customWidth="1"/>
    <col min="516" max="516" width="11.7109375" customWidth="1"/>
    <col min="517" max="517" width="17" customWidth="1"/>
    <col min="769" max="769" width="16.28515625" customWidth="1"/>
    <col min="770" max="770" width="17" customWidth="1"/>
    <col min="771" max="771" width="15.140625" customWidth="1"/>
    <col min="772" max="772" width="11.7109375" customWidth="1"/>
    <col min="773" max="773" width="17" customWidth="1"/>
    <col min="1025" max="1025" width="16.28515625" customWidth="1"/>
    <col min="1026" max="1026" width="17" customWidth="1"/>
    <col min="1027" max="1027" width="15.140625" customWidth="1"/>
    <col min="1028" max="1028" width="11.7109375" customWidth="1"/>
    <col min="1029" max="1029" width="17" customWidth="1"/>
    <col min="1281" max="1281" width="16.28515625" customWidth="1"/>
    <col min="1282" max="1282" width="17" customWidth="1"/>
    <col min="1283" max="1283" width="15.140625" customWidth="1"/>
    <col min="1284" max="1284" width="11.7109375" customWidth="1"/>
    <col min="1285" max="1285" width="17" customWidth="1"/>
    <col min="1537" max="1537" width="16.28515625" customWidth="1"/>
    <col min="1538" max="1538" width="17" customWidth="1"/>
    <col min="1539" max="1539" width="15.140625" customWidth="1"/>
    <col min="1540" max="1540" width="11.7109375" customWidth="1"/>
    <col min="1541" max="1541" width="17" customWidth="1"/>
    <col min="1793" max="1793" width="16.28515625" customWidth="1"/>
    <col min="1794" max="1794" width="17" customWidth="1"/>
    <col min="1795" max="1795" width="15.140625" customWidth="1"/>
    <col min="1796" max="1796" width="11.7109375" customWidth="1"/>
    <col min="1797" max="1797" width="17" customWidth="1"/>
    <col min="2049" max="2049" width="16.28515625" customWidth="1"/>
    <col min="2050" max="2050" width="17" customWidth="1"/>
    <col min="2051" max="2051" width="15.140625" customWidth="1"/>
    <col min="2052" max="2052" width="11.7109375" customWidth="1"/>
    <col min="2053" max="2053" width="17" customWidth="1"/>
    <col min="2305" max="2305" width="16.28515625" customWidth="1"/>
    <col min="2306" max="2306" width="17" customWidth="1"/>
    <col min="2307" max="2307" width="15.140625" customWidth="1"/>
    <col min="2308" max="2308" width="11.7109375" customWidth="1"/>
    <col min="2309" max="2309" width="17" customWidth="1"/>
    <col min="2561" max="2561" width="16.28515625" customWidth="1"/>
    <col min="2562" max="2562" width="17" customWidth="1"/>
    <col min="2563" max="2563" width="15.140625" customWidth="1"/>
    <col min="2564" max="2564" width="11.7109375" customWidth="1"/>
    <col min="2565" max="2565" width="17" customWidth="1"/>
    <col min="2817" max="2817" width="16.28515625" customWidth="1"/>
    <col min="2818" max="2818" width="17" customWidth="1"/>
    <col min="2819" max="2819" width="15.140625" customWidth="1"/>
    <col min="2820" max="2820" width="11.7109375" customWidth="1"/>
    <col min="2821" max="2821" width="17" customWidth="1"/>
    <col min="3073" max="3073" width="16.28515625" customWidth="1"/>
    <col min="3074" max="3074" width="17" customWidth="1"/>
    <col min="3075" max="3075" width="15.140625" customWidth="1"/>
    <col min="3076" max="3076" width="11.7109375" customWidth="1"/>
    <col min="3077" max="3077" width="17" customWidth="1"/>
    <col min="3329" max="3329" width="16.28515625" customWidth="1"/>
    <col min="3330" max="3330" width="17" customWidth="1"/>
    <col min="3331" max="3331" width="15.140625" customWidth="1"/>
    <col min="3332" max="3332" width="11.7109375" customWidth="1"/>
    <col min="3333" max="3333" width="17" customWidth="1"/>
    <col min="3585" max="3585" width="16.28515625" customWidth="1"/>
    <col min="3586" max="3586" width="17" customWidth="1"/>
    <col min="3587" max="3587" width="15.140625" customWidth="1"/>
    <col min="3588" max="3588" width="11.7109375" customWidth="1"/>
    <col min="3589" max="3589" width="17" customWidth="1"/>
    <col min="3841" max="3841" width="16.28515625" customWidth="1"/>
    <col min="3842" max="3842" width="17" customWidth="1"/>
    <col min="3843" max="3843" width="15.140625" customWidth="1"/>
    <col min="3844" max="3844" width="11.7109375" customWidth="1"/>
    <col min="3845" max="3845" width="17" customWidth="1"/>
    <col min="4097" max="4097" width="16.28515625" customWidth="1"/>
    <col min="4098" max="4098" width="17" customWidth="1"/>
    <col min="4099" max="4099" width="15.140625" customWidth="1"/>
    <col min="4100" max="4100" width="11.7109375" customWidth="1"/>
    <col min="4101" max="4101" width="17" customWidth="1"/>
    <col min="4353" max="4353" width="16.28515625" customWidth="1"/>
    <col min="4354" max="4354" width="17" customWidth="1"/>
    <col min="4355" max="4355" width="15.140625" customWidth="1"/>
    <col min="4356" max="4356" width="11.7109375" customWidth="1"/>
    <col min="4357" max="4357" width="17" customWidth="1"/>
    <col min="4609" max="4609" width="16.28515625" customWidth="1"/>
    <col min="4610" max="4610" width="17" customWidth="1"/>
    <col min="4611" max="4611" width="15.140625" customWidth="1"/>
    <col min="4612" max="4612" width="11.7109375" customWidth="1"/>
    <col min="4613" max="4613" width="17" customWidth="1"/>
    <col min="4865" max="4865" width="16.28515625" customWidth="1"/>
    <col min="4866" max="4866" width="17" customWidth="1"/>
    <col min="4867" max="4867" width="15.140625" customWidth="1"/>
    <col min="4868" max="4868" width="11.7109375" customWidth="1"/>
    <col min="4869" max="4869" width="17" customWidth="1"/>
    <col min="5121" max="5121" width="16.28515625" customWidth="1"/>
    <col min="5122" max="5122" width="17" customWidth="1"/>
    <col min="5123" max="5123" width="15.140625" customWidth="1"/>
    <col min="5124" max="5124" width="11.7109375" customWidth="1"/>
    <col min="5125" max="5125" width="17" customWidth="1"/>
    <col min="5377" max="5377" width="16.28515625" customWidth="1"/>
    <col min="5378" max="5378" width="17" customWidth="1"/>
    <col min="5379" max="5379" width="15.140625" customWidth="1"/>
    <col min="5380" max="5380" width="11.7109375" customWidth="1"/>
    <col min="5381" max="5381" width="17" customWidth="1"/>
    <col min="5633" max="5633" width="16.28515625" customWidth="1"/>
    <col min="5634" max="5634" width="17" customWidth="1"/>
    <col min="5635" max="5635" width="15.140625" customWidth="1"/>
    <col min="5636" max="5636" width="11.7109375" customWidth="1"/>
    <col min="5637" max="5637" width="17" customWidth="1"/>
    <col min="5889" max="5889" width="16.28515625" customWidth="1"/>
    <col min="5890" max="5890" width="17" customWidth="1"/>
    <col min="5891" max="5891" width="15.140625" customWidth="1"/>
    <col min="5892" max="5892" width="11.7109375" customWidth="1"/>
    <col min="5893" max="5893" width="17" customWidth="1"/>
    <col min="6145" max="6145" width="16.28515625" customWidth="1"/>
    <col min="6146" max="6146" width="17" customWidth="1"/>
    <col min="6147" max="6147" width="15.140625" customWidth="1"/>
    <col min="6148" max="6148" width="11.7109375" customWidth="1"/>
    <col min="6149" max="6149" width="17" customWidth="1"/>
    <col min="6401" max="6401" width="16.28515625" customWidth="1"/>
    <col min="6402" max="6402" width="17" customWidth="1"/>
    <col min="6403" max="6403" width="15.140625" customWidth="1"/>
    <col min="6404" max="6404" width="11.7109375" customWidth="1"/>
    <col min="6405" max="6405" width="17" customWidth="1"/>
    <col min="6657" max="6657" width="16.28515625" customWidth="1"/>
    <col min="6658" max="6658" width="17" customWidth="1"/>
    <col min="6659" max="6659" width="15.140625" customWidth="1"/>
    <col min="6660" max="6660" width="11.7109375" customWidth="1"/>
    <col min="6661" max="6661" width="17" customWidth="1"/>
    <col min="6913" max="6913" width="16.28515625" customWidth="1"/>
    <col min="6914" max="6914" width="17" customWidth="1"/>
    <col min="6915" max="6915" width="15.140625" customWidth="1"/>
    <col min="6916" max="6916" width="11.7109375" customWidth="1"/>
    <col min="6917" max="6917" width="17" customWidth="1"/>
    <col min="7169" max="7169" width="16.28515625" customWidth="1"/>
    <col min="7170" max="7170" width="17" customWidth="1"/>
    <col min="7171" max="7171" width="15.140625" customWidth="1"/>
    <col min="7172" max="7172" width="11.7109375" customWidth="1"/>
    <col min="7173" max="7173" width="17" customWidth="1"/>
    <col min="7425" max="7425" width="16.28515625" customWidth="1"/>
    <col min="7426" max="7426" width="17" customWidth="1"/>
    <col min="7427" max="7427" width="15.140625" customWidth="1"/>
    <col min="7428" max="7428" width="11.7109375" customWidth="1"/>
    <col min="7429" max="7429" width="17" customWidth="1"/>
    <col min="7681" max="7681" width="16.28515625" customWidth="1"/>
    <col min="7682" max="7682" width="17" customWidth="1"/>
    <col min="7683" max="7683" width="15.140625" customWidth="1"/>
    <col min="7684" max="7684" width="11.7109375" customWidth="1"/>
    <col min="7685" max="7685" width="17" customWidth="1"/>
    <col min="7937" max="7937" width="16.28515625" customWidth="1"/>
    <col min="7938" max="7938" width="17" customWidth="1"/>
    <col min="7939" max="7939" width="15.140625" customWidth="1"/>
    <col min="7940" max="7940" width="11.7109375" customWidth="1"/>
    <col min="7941" max="7941" width="17" customWidth="1"/>
    <col min="8193" max="8193" width="16.28515625" customWidth="1"/>
    <col min="8194" max="8194" width="17" customWidth="1"/>
    <col min="8195" max="8195" width="15.140625" customWidth="1"/>
    <col min="8196" max="8196" width="11.7109375" customWidth="1"/>
    <col min="8197" max="8197" width="17" customWidth="1"/>
    <col min="8449" max="8449" width="16.28515625" customWidth="1"/>
    <col min="8450" max="8450" width="17" customWidth="1"/>
    <col min="8451" max="8451" width="15.140625" customWidth="1"/>
    <col min="8452" max="8452" width="11.7109375" customWidth="1"/>
    <col min="8453" max="8453" width="17" customWidth="1"/>
    <col min="8705" max="8705" width="16.28515625" customWidth="1"/>
    <col min="8706" max="8706" width="17" customWidth="1"/>
    <col min="8707" max="8707" width="15.140625" customWidth="1"/>
    <col min="8708" max="8708" width="11.7109375" customWidth="1"/>
    <col min="8709" max="8709" width="17" customWidth="1"/>
    <col min="8961" max="8961" width="16.28515625" customWidth="1"/>
    <col min="8962" max="8962" width="17" customWidth="1"/>
    <col min="8963" max="8963" width="15.140625" customWidth="1"/>
    <col min="8964" max="8964" width="11.7109375" customWidth="1"/>
    <col min="8965" max="8965" width="17" customWidth="1"/>
    <col min="9217" max="9217" width="16.28515625" customWidth="1"/>
    <col min="9218" max="9218" width="17" customWidth="1"/>
    <col min="9219" max="9219" width="15.140625" customWidth="1"/>
    <col min="9220" max="9220" width="11.7109375" customWidth="1"/>
    <col min="9221" max="9221" width="17" customWidth="1"/>
    <col min="9473" max="9473" width="16.28515625" customWidth="1"/>
    <col min="9474" max="9474" width="17" customWidth="1"/>
    <col min="9475" max="9475" width="15.140625" customWidth="1"/>
    <col min="9476" max="9476" width="11.7109375" customWidth="1"/>
    <col min="9477" max="9477" width="17" customWidth="1"/>
    <col min="9729" max="9729" width="16.28515625" customWidth="1"/>
    <col min="9730" max="9730" width="17" customWidth="1"/>
    <col min="9731" max="9731" width="15.140625" customWidth="1"/>
    <col min="9732" max="9732" width="11.7109375" customWidth="1"/>
    <col min="9733" max="9733" width="17" customWidth="1"/>
    <col min="9985" max="9985" width="16.28515625" customWidth="1"/>
    <col min="9986" max="9986" width="17" customWidth="1"/>
    <col min="9987" max="9987" width="15.140625" customWidth="1"/>
    <col min="9988" max="9988" width="11.7109375" customWidth="1"/>
    <col min="9989" max="9989" width="17" customWidth="1"/>
    <col min="10241" max="10241" width="16.28515625" customWidth="1"/>
    <col min="10242" max="10242" width="17" customWidth="1"/>
    <col min="10243" max="10243" width="15.140625" customWidth="1"/>
    <col min="10244" max="10244" width="11.7109375" customWidth="1"/>
    <col min="10245" max="10245" width="17" customWidth="1"/>
    <col min="10497" max="10497" width="16.28515625" customWidth="1"/>
    <col min="10498" max="10498" width="17" customWidth="1"/>
    <col min="10499" max="10499" width="15.140625" customWidth="1"/>
    <col min="10500" max="10500" width="11.7109375" customWidth="1"/>
    <col min="10501" max="10501" width="17" customWidth="1"/>
    <col min="10753" max="10753" width="16.28515625" customWidth="1"/>
    <col min="10754" max="10754" width="17" customWidth="1"/>
    <col min="10755" max="10755" width="15.140625" customWidth="1"/>
    <col min="10756" max="10756" width="11.7109375" customWidth="1"/>
    <col min="10757" max="10757" width="17" customWidth="1"/>
    <col min="11009" max="11009" width="16.28515625" customWidth="1"/>
    <col min="11010" max="11010" width="17" customWidth="1"/>
    <col min="11011" max="11011" width="15.140625" customWidth="1"/>
    <col min="11012" max="11012" width="11.7109375" customWidth="1"/>
    <col min="11013" max="11013" width="17" customWidth="1"/>
    <col min="11265" max="11265" width="16.28515625" customWidth="1"/>
    <col min="11266" max="11266" width="17" customWidth="1"/>
    <col min="11267" max="11267" width="15.140625" customWidth="1"/>
    <col min="11268" max="11268" width="11.7109375" customWidth="1"/>
    <col min="11269" max="11269" width="17" customWidth="1"/>
    <col min="11521" max="11521" width="16.28515625" customWidth="1"/>
    <col min="11522" max="11522" width="17" customWidth="1"/>
    <col min="11523" max="11523" width="15.140625" customWidth="1"/>
    <col min="11524" max="11524" width="11.7109375" customWidth="1"/>
    <col min="11525" max="11525" width="17" customWidth="1"/>
    <col min="11777" max="11777" width="16.28515625" customWidth="1"/>
    <col min="11778" max="11778" width="17" customWidth="1"/>
    <col min="11779" max="11779" width="15.140625" customWidth="1"/>
    <col min="11780" max="11780" width="11.7109375" customWidth="1"/>
    <col min="11781" max="11781" width="17" customWidth="1"/>
    <col min="12033" max="12033" width="16.28515625" customWidth="1"/>
    <col min="12034" max="12034" width="17" customWidth="1"/>
    <col min="12035" max="12035" width="15.140625" customWidth="1"/>
    <col min="12036" max="12036" width="11.7109375" customWidth="1"/>
    <col min="12037" max="12037" width="17" customWidth="1"/>
    <col min="12289" max="12289" width="16.28515625" customWidth="1"/>
    <col min="12290" max="12290" width="17" customWidth="1"/>
    <col min="12291" max="12291" width="15.140625" customWidth="1"/>
    <col min="12292" max="12292" width="11.7109375" customWidth="1"/>
    <col min="12293" max="12293" width="17" customWidth="1"/>
    <col min="12545" max="12545" width="16.28515625" customWidth="1"/>
    <col min="12546" max="12546" width="17" customWidth="1"/>
    <col min="12547" max="12547" width="15.140625" customWidth="1"/>
    <col min="12548" max="12548" width="11.7109375" customWidth="1"/>
    <col min="12549" max="12549" width="17" customWidth="1"/>
    <col min="12801" max="12801" width="16.28515625" customWidth="1"/>
    <col min="12802" max="12802" width="17" customWidth="1"/>
    <col min="12803" max="12803" width="15.140625" customWidth="1"/>
    <col min="12804" max="12804" width="11.7109375" customWidth="1"/>
    <col min="12805" max="12805" width="17" customWidth="1"/>
    <col min="13057" max="13057" width="16.28515625" customWidth="1"/>
    <col min="13058" max="13058" width="17" customWidth="1"/>
    <col min="13059" max="13059" width="15.140625" customWidth="1"/>
    <col min="13060" max="13060" width="11.7109375" customWidth="1"/>
    <col min="13061" max="13061" width="17" customWidth="1"/>
    <col min="13313" max="13313" width="16.28515625" customWidth="1"/>
    <col min="13314" max="13314" width="17" customWidth="1"/>
    <col min="13315" max="13315" width="15.140625" customWidth="1"/>
    <col min="13316" max="13316" width="11.7109375" customWidth="1"/>
    <col min="13317" max="13317" width="17" customWidth="1"/>
    <col min="13569" max="13569" width="16.28515625" customWidth="1"/>
    <col min="13570" max="13570" width="17" customWidth="1"/>
    <col min="13571" max="13571" width="15.140625" customWidth="1"/>
    <col min="13572" max="13572" width="11.7109375" customWidth="1"/>
    <col min="13573" max="13573" width="17" customWidth="1"/>
    <col min="13825" max="13825" width="16.28515625" customWidth="1"/>
    <col min="13826" max="13826" width="17" customWidth="1"/>
    <col min="13827" max="13827" width="15.140625" customWidth="1"/>
    <col min="13828" max="13828" width="11.7109375" customWidth="1"/>
    <col min="13829" max="13829" width="17" customWidth="1"/>
    <col min="14081" max="14081" width="16.28515625" customWidth="1"/>
    <col min="14082" max="14082" width="17" customWidth="1"/>
    <col min="14083" max="14083" width="15.140625" customWidth="1"/>
    <col min="14084" max="14084" width="11.7109375" customWidth="1"/>
    <col min="14085" max="14085" width="17" customWidth="1"/>
    <col min="14337" max="14337" width="16.28515625" customWidth="1"/>
    <col min="14338" max="14338" width="17" customWidth="1"/>
    <col min="14339" max="14339" width="15.140625" customWidth="1"/>
    <col min="14340" max="14340" width="11.7109375" customWidth="1"/>
    <col min="14341" max="14341" width="17" customWidth="1"/>
    <col min="14593" max="14593" width="16.28515625" customWidth="1"/>
    <col min="14594" max="14594" width="17" customWidth="1"/>
    <col min="14595" max="14595" width="15.140625" customWidth="1"/>
    <col min="14596" max="14596" width="11.7109375" customWidth="1"/>
    <col min="14597" max="14597" width="17" customWidth="1"/>
    <col min="14849" max="14849" width="16.28515625" customWidth="1"/>
    <col min="14850" max="14850" width="17" customWidth="1"/>
    <col min="14851" max="14851" width="15.140625" customWidth="1"/>
    <col min="14852" max="14852" width="11.7109375" customWidth="1"/>
    <col min="14853" max="14853" width="17" customWidth="1"/>
    <col min="15105" max="15105" width="16.28515625" customWidth="1"/>
    <col min="15106" max="15106" width="17" customWidth="1"/>
    <col min="15107" max="15107" width="15.140625" customWidth="1"/>
    <col min="15108" max="15108" width="11.7109375" customWidth="1"/>
    <col min="15109" max="15109" width="17" customWidth="1"/>
    <col min="15361" max="15361" width="16.28515625" customWidth="1"/>
    <col min="15362" max="15362" width="17" customWidth="1"/>
    <col min="15363" max="15363" width="15.140625" customWidth="1"/>
    <col min="15364" max="15364" width="11.7109375" customWidth="1"/>
    <col min="15365" max="15365" width="17" customWidth="1"/>
    <col min="15617" max="15617" width="16.28515625" customWidth="1"/>
    <col min="15618" max="15618" width="17" customWidth="1"/>
    <col min="15619" max="15619" width="15.140625" customWidth="1"/>
    <col min="15620" max="15620" width="11.7109375" customWidth="1"/>
    <col min="15621" max="15621" width="17" customWidth="1"/>
    <col min="15873" max="15873" width="16.28515625" customWidth="1"/>
    <col min="15874" max="15874" width="17" customWidth="1"/>
    <col min="15875" max="15875" width="15.140625" customWidth="1"/>
    <col min="15876" max="15876" width="11.7109375" customWidth="1"/>
    <col min="15877" max="15877" width="17" customWidth="1"/>
    <col min="16129" max="16129" width="16.28515625" customWidth="1"/>
    <col min="16130" max="16130" width="17" customWidth="1"/>
    <col min="16131" max="16131" width="15.140625" customWidth="1"/>
    <col min="16132" max="16132" width="11.7109375" customWidth="1"/>
    <col min="16133" max="16133" width="17" customWidth="1"/>
  </cols>
  <sheetData>
    <row r="1" spans="1:5" x14ac:dyDescent="0.25">
      <c r="A1" s="416" t="s">
        <v>191</v>
      </c>
      <c r="B1" s="416"/>
      <c r="C1" s="416"/>
      <c r="D1" s="416"/>
      <c r="E1" s="416"/>
    </row>
    <row r="2" spans="1:5" x14ac:dyDescent="0.25">
      <c r="A2" s="417"/>
      <c r="B2" s="417"/>
      <c r="C2" s="417"/>
      <c r="D2" s="417"/>
      <c r="E2" s="417"/>
    </row>
    <row r="3" spans="1:5" x14ac:dyDescent="0.25">
      <c r="A3" s="132" t="s">
        <v>152</v>
      </c>
      <c r="B3" s="132" t="s">
        <v>153</v>
      </c>
      <c r="C3" s="132" t="s">
        <v>154</v>
      </c>
      <c r="D3" s="132" t="s">
        <v>155</v>
      </c>
      <c r="E3" s="132" t="s">
        <v>156</v>
      </c>
    </row>
    <row r="4" spans="1:5" x14ac:dyDescent="0.25">
      <c r="A4" s="133" t="s">
        <v>7</v>
      </c>
      <c r="B4" s="134">
        <v>0</v>
      </c>
      <c r="C4" s="135"/>
      <c r="D4" s="135"/>
      <c r="E4" s="133"/>
    </row>
    <row r="5" spans="1:5" x14ac:dyDescent="0.25">
      <c r="A5" s="133" t="s">
        <v>8</v>
      </c>
      <c r="B5" s="139">
        <v>0</v>
      </c>
      <c r="C5" s="135"/>
      <c r="D5" s="135"/>
      <c r="E5" s="133"/>
    </row>
    <row r="6" spans="1:5" x14ac:dyDescent="0.25">
      <c r="A6" s="133" t="s">
        <v>9</v>
      </c>
      <c r="B6" s="134">
        <v>0</v>
      </c>
      <c r="C6" s="140"/>
      <c r="D6" s="141"/>
      <c r="E6" s="142"/>
    </row>
    <row r="7" spans="1:5" x14ac:dyDescent="0.25">
      <c r="A7" s="133" t="s">
        <v>10</v>
      </c>
      <c r="B7" s="134">
        <v>12400000</v>
      </c>
      <c r="C7" s="140">
        <v>44670</v>
      </c>
      <c r="D7" s="141">
        <v>261067</v>
      </c>
      <c r="E7" s="142">
        <v>2610612131</v>
      </c>
    </row>
    <row r="8" spans="1:5" x14ac:dyDescent="0.25">
      <c r="A8" s="133" t="s">
        <v>45</v>
      </c>
      <c r="B8" s="134">
        <v>0</v>
      </c>
      <c r="C8" s="140"/>
      <c r="D8" s="141"/>
      <c r="E8" s="142"/>
    </row>
    <row r="9" spans="1:5" x14ac:dyDescent="0.25">
      <c r="A9" s="133" t="s">
        <v>46</v>
      </c>
      <c r="B9" s="134">
        <v>360000</v>
      </c>
      <c r="C9" s="140">
        <v>44714</v>
      </c>
      <c r="D9" s="141">
        <v>261069</v>
      </c>
      <c r="E9" s="142">
        <v>2638973474</v>
      </c>
    </row>
    <row r="10" spans="1:5" x14ac:dyDescent="0.25">
      <c r="A10" s="133" t="s">
        <v>46</v>
      </c>
      <c r="B10" s="134">
        <v>5840000</v>
      </c>
      <c r="C10" s="140">
        <v>44715</v>
      </c>
      <c r="D10" s="141">
        <v>261070</v>
      </c>
      <c r="E10" s="142">
        <v>2639844001</v>
      </c>
    </row>
    <row r="11" spans="1:5" x14ac:dyDescent="0.25">
      <c r="A11" s="133" t="s">
        <v>46</v>
      </c>
      <c r="B11" s="134">
        <v>6200000</v>
      </c>
      <c r="C11" s="140">
        <v>44721</v>
      </c>
      <c r="D11" s="141">
        <v>261072</v>
      </c>
      <c r="E11" s="142">
        <v>2641979022</v>
      </c>
    </row>
    <row r="12" spans="1:5" x14ac:dyDescent="0.25">
      <c r="A12" s="133" t="s">
        <v>47</v>
      </c>
      <c r="B12" s="134">
        <v>6200000</v>
      </c>
      <c r="C12" s="140">
        <v>44755</v>
      </c>
      <c r="D12" s="141">
        <v>261073</v>
      </c>
      <c r="E12" s="142">
        <v>2661025009</v>
      </c>
    </row>
    <row r="13" spans="1:5" x14ac:dyDescent="0.25">
      <c r="A13" s="143" t="s">
        <v>48</v>
      </c>
      <c r="B13" s="134">
        <v>6200000</v>
      </c>
      <c r="C13" s="144">
        <v>44783</v>
      </c>
      <c r="D13" s="145">
        <v>261074</v>
      </c>
      <c r="E13" s="146">
        <v>2676815043</v>
      </c>
    </row>
    <row r="14" spans="1:5" x14ac:dyDescent="0.25">
      <c r="A14" s="133" t="s">
        <v>51</v>
      </c>
      <c r="B14" s="134">
        <v>12400000</v>
      </c>
      <c r="C14" s="140">
        <v>44818</v>
      </c>
      <c r="D14" s="141">
        <v>261075</v>
      </c>
      <c r="E14" s="142">
        <v>2693928017</v>
      </c>
    </row>
    <row r="15" spans="1:5" x14ac:dyDescent="0.25">
      <c r="A15" s="133" t="s">
        <v>52</v>
      </c>
      <c r="B15" s="134">
        <v>2000000</v>
      </c>
      <c r="C15" s="140">
        <v>44838</v>
      </c>
      <c r="D15" s="141">
        <v>261077</v>
      </c>
      <c r="E15" s="142">
        <v>2703880006</v>
      </c>
    </row>
    <row r="16" spans="1:5" x14ac:dyDescent="0.25">
      <c r="A16" s="133" t="s">
        <v>52</v>
      </c>
      <c r="B16" s="134">
        <v>6200000</v>
      </c>
      <c r="C16" s="140">
        <v>44840</v>
      </c>
      <c r="D16" s="141">
        <v>261078</v>
      </c>
      <c r="E16" s="142">
        <v>2704773017</v>
      </c>
    </row>
    <row r="17" spans="1:5" x14ac:dyDescent="0.25">
      <c r="A17" s="133" t="s">
        <v>53</v>
      </c>
      <c r="B17" s="134">
        <v>6200000</v>
      </c>
      <c r="C17" s="140">
        <v>44872</v>
      </c>
      <c r="D17" s="141">
        <v>261080</v>
      </c>
      <c r="E17" s="142">
        <v>2718947021</v>
      </c>
    </row>
    <row r="18" spans="1:5" hidden="1" x14ac:dyDescent="0.25">
      <c r="A18" s="133" t="s">
        <v>54</v>
      </c>
      <c r="B18" s="134"/>
      <c r="C18" s="140"/>
      <c r="D18" s="141"/>
      <c r="E18" s="142"/>
    </row>
    <row r="19" spans="1:5" ht="15.75" thickBot="1" x14ac:dyDescent="0.3">
      <c r="A19" s="224" t="s">
        <v>157</v>
      </c>
      <c r="B19" s="136">
        <f>SUM(B4:B18)</f>
        <v>64000000</v>
      </c>
      <c r="C19" s="137"/>
      <c r="D19" s="137"/>
      <c r="E19" s="137"/>
    </row>
    <row r="20" spans="1:5" ht="15.75" thickTop="1" x14ac:dyDescent="0.25">
      <c r="B20" s="138"/>
      <c r="C20" s="138"/>
      <c r="D20" s="138"/>
      <c r="E20" s="138"/>
    </row>
    <row r="21" spans="1:5" x14ac:dyDescent="0.25">
      <c r="B21" s="138"/>
      <c r="C21" s="138"/>
      <c r="D21" s="138"/>
      <c r="E21" s="138"/>
    </row>
    <row r="22" spans="1:5" x14ac:dyDescent="0.25">
      <c r="B22" s="138"/>
      <c r="C22" s="138"/>
      <c r="D22" s="138"/>
      <c r="E22" s="138"/>
    </row>
    <row r="23" spans="1:5" x14ac:dyDescent="0.25">
      <c r="B23" s="138"/>
      <c r="C23" s="138"/>
      <c r="D23" s="138"/>
      <c r="E23" s="138"/>
    </row>
    <row r="24" spans="1:5" x14ac:dyDescent="0.25">
      <c r="B24" s="138"/>
      <c r="C24" s="138"/>
      <c r="D24" s="138"/>
      <c r="E24" s="138"/>
    </row>
    <row r="25" spans="1:5" x14ac:dyDescent="0.25">
      <c r="B25" s="138"/>
      <c r="C25" s="138"/>
      <c r="D25" s="138"/>
      <c r="E25" s="138"/>
    </row>
    <row r="26" spans="1:5" x14ac:dyDescent="0.25">
      <c r="B26" s="138"/>
      <c r="C26" s="138"/>
      <c r="D26" s="138"/>
      <c r="E26" s="138"/>
    </row>
    <row r="27" spans="1:5" x14ac:dyDescent="0.25">
      <c r="A27" s="415" t="s">
        <v>160</v>
      </c>
      <c r="B27" s="415"/>
      <c r="C27" s="415"/>
      <c r="D27" s="415"/>
      <c r="E27" s="415"/>
    </row>
    <row r="28" spans="1:5" x14ac:dyDescent="0.25">
      <c r="A28" s="415" t="s">
        <v>86</v>
      </c>
      <c r="B28" s="415"/>
      <c r="C28" s="415"/>
      <c r="D28" s="415"/>
      <c r="E28" s="415"/>
    </row>
    <row r="29" spans="1:5" x14ac:dyDescent="0.25">
      <c r="A29" s="415" t="s">
        <v>87</v>
      </c>
      <c r="B29" s="415"/>
      <c r="C29" s="415"/>
      <c r="D29" s="415"/>
      <c r="E29" s="415"/>
    </row>
    <row r="30" spans="1:5" x14ac:dyDescent="0.25">
      <c r="A30" s="415" t="s">
        <v>158</v>
      </c>
      <c r="B30" s="415"/>
      <c r="C30" s="415"/>
      <c r="D30" s="415"/>
      <c r="E30" s="415"/>
    </row>
    <row r="31" spans="1:5" x14ac:dyDescent="0.25">
      <c r="B31" s="138"/>
      <c r="C31" s="138"/>
      <c r="D31" s="138"/>
      <c r="E31" s="138"/>
    </row>
    <row r="32" spans="1:5" x14ac:dyDescent="0.25">
      <c r="B32" s="138"/>
      <c r="C32" s="138"/>
      <c r="D32" s="138"/>
      <c r="E32" s="138"/>
    </row>
    <row r="33" spans="2:5" x14ac:dyDescent="0.25">
      <c r="B33" s="138"/>
      <c r="C33" s="138"/>
      <c r="D33" s="138"/>
      <c r="E33" s="138"/>
    </row>
    <row r="34" spans="2:5" x14ac:dyDescent="0.25">
      <c r="B34" s="138"/>
      <c r="C34" s="138"/>
      <c r="D34" s="138"/>
      <c r="E34" s="138"/>
    </row>
    <row r="35" spans="2:5" x14ac:dyDescent="0.25">
      <c r="B35" s="138"/>
      <c r="C35" s="138"/>
      <c r="D35" s="138"/>
      <c r="E35" s="138"/>
    </row>
    <row r="36" spans="2:5" x14ac:dyDescent="0.25">
      <c r="B36" s="138"/>
      <c r="C36" s="138"/>
      <c r="D36" s="138"/>
      <c r="E36" s="138"/>
    </row>
    <row r="37" spans="2:5" x14ac:dyDescent="0.25">
      <c r="B37" s="138"/>
      <c r="C37" s="138"/>
      <c r="D37" s="138"/>
      <c r="E37" s="138"/>
    </row>
  </sheetData>
  <mergeCells count="6">
    <mergeCell ref="A30:E30"/>
    <mergeCell ref="A1:E1"/>
    <mergeCell ref="A2:E2"/>
    <mergeCell ref="A27:E27"/>
    <mergeCell ref="A28:E28"/>
    <mergeCell ref="A29:E29"/>
  </mergeCells>
  <pageMargins left="0.36" right="0.11811023622047245" top="0.15748031496062992" bottom="0.74803149606299213" header="0.11811023622047245" footer="0.31496062992125984"/>
  <pageSetup scale="13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workbookViewId="0">
      <selection activeCell="B18" sqref="B18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  <col min="257" max="257" width="16.28515625" customWidth="1"/>
    <col min="258" max="258" width="17" customWidth="1"/>
    <col min="259" max="259" width="15.140625" customWidth="1"/>
    <col min="260" max="260" width="11.7109375" customWidth="1"/>
    <col min="261" max="261" width="17" customWidth="1"/>
    <col min="513" max="513" width="16.28515625" customWidth="1"/>
    <col min="514" max="514" width="17" customWidth="1"/>
    <col min="515" max="515" width="15.140625" customWidth="1"/>
    <col min="516" max="516" width="11.7109375" customWidth="1"/>
    <col min="517" max="517" width="17" customWidth="1"/>
    <col min="769" max="769" width="16.28515625" customWidth="1"/>
    <col min="770" max="770" width="17" customWidth="1"/>
    <col min="771" max="771" width="15.140625" customWidth="1"/>
    <col min="772" max="772" width="11.7109375" customWidth="1"/>
    <col min="773" max="773" width="17" customWidth="1"/>
    <col min="1025" max="1025" width="16.28515625" customWidth="1"/>
    <col min="1026" max="1026" width="17" customWidth="1"/>
    <col min="1027" max="1027" width="15.140625" customWidth="1"/>
    <col min="1028" max="1028" width="11.7109375" customWidth="1"/>
    <col min="1029" max="1029" width="17" customWidth="1"/>
    <col min="1281" max="1281" width="16.28515625" customWidth="1"/>
    <col min="1282" max="1282" width="17" customWidth="1"/>
    <col min="1283" max="1283" width="15.140625" customWidth="1"/>
    <col min="1284" max="1284" width="11.7109375" customWidth="1"/>
    <col min="1285" max="1285" width="17" customWidth="1"/>
    <col min="1537" max="1537" width="16.28515625" customWidth="1"/>
    <col min="1538" max="1538" width="17" customWidth="1"/>
    <col min="1539" max="1539" width="15.140625" customWidth="1"/>
    <col min="1540" max="1540" width="11.7109375" customWidth="1"/>
    <col min="1541" max="1541" width="17" customWidth="1"/>
    <col min="1793" max="1793" width="16.28515625" customWidth="1"/>
    <col min="1794" max="1794" width="17" customWidth="1"/>
    <col min="1795" max="1795" width="15.140625" customWidth="1"/>
    <col min="1796" max="1796" width="11.7109375" customWidth="1"/>
    <col min="1797" max="1797" width="17" customWidth="1"/>
    <col min="2049" max="2049" width="16.28515625" customWidth="1"/>
    <col min="2050" max="2050" width="17" customWidth="1"/>
    <col min="2051" max="2051" width="15.140625" customWidth="1"/>
    <col min="2052" max="2052" width="11.7109375" customWidth="1"/>
    <col min="2053" max="2053" width="17" customWidth="1"/>
    <col min="2305" max="2305" width="16.28515625" customWidth="1"/>
    <col min="2306" max="2306" width="17" customWidth="1"/>
    <col min="2307" max="2307" width="15.140625" customWidth="1"/>
    <col min="2308" max="2308" width="11.7109375" customWidth="1"/>
    <col min="2309" max="2309" width="17" customWidth="1"/>
    <col min="2561" max="2561" width="16.28515625" customWidth="1"/>
    <col min="2562" max="2562" width="17" customWidth="1"/>
    <col min="2563" max="2563" width="15.140625" customWidth="1"/>
    <col min="2564" max="2564" width="11.7109375" customWidth="1"/>
    <col min="2565" max="2565" width="17" customWidth="1"/>
    <col min="2817" max="2817" width="16.28515625" customWidth="1"/>
    <col min="2818" max="2818" width="17" customWidth="1"/>
    <col min="2819" max="2819" width="15.140625" customWidth="1"/>
    <col min="2820" max="2820" width="11.7109375" customWidth="1"/>
    <col min="2821" max="2821" width="17" customWidth="1"/>
    <col min="3073" max="3073" width="16.28515625" customWidth="1"/>
    <col min="3074" max="3074" width="17" customWidth="1"/>
    <col min="3075" max="3075" width="15.140625" customWidth="1"/>
    <col min="3076" max="3076" width="11.7109375" customWidth="1"/>
    <col min="3077" max="3077" width="17" customWidth="1"/>
    <col min="3329" max="3329" width="16.28515625" customWidth="1"/>
    <col min="3330" max="3330" width="17" customWidth="1"/>
    <col min="3331" max="3331" width="15.140625" customWidth="1"/>
    <col min="3332" max="3332" width="11.7109375" customWidth="1"/>
    <col min="3333" max="3333" width="17" customWidth="1"/>
    <col min="3585" max="3585" width="16.28515625" customWidth="1"/>
    <col min="3586" max="3586" width="17" customWidth="1"/>
    <col min="3587" max="3587" width="15.140625" customWidth="1"/>
    <col min="3588" max="3588" width="11.7109375" customWidth="1"/>
    <col min="3589" max="3589" width="17" customWidth="1"/>
    <col min="3841" max="3841" width="16.28515625" customWidth="1"/>
    <col min="3842" max="3842" width="17" customWidth="1"/>
    <col min="3843" max="3843" width="15.140625" customWidth="1"/>
    <col min="3844" max="3844" width="11.7109375" customWidth="1"/>
    <col min="3845" max="3845" width="17" customWidth="1"/>
    <col min="4097" max="4097" width="16.28515625" customWidth="1"/>
    <col min="4098" max="4098" width="17" customWidth="1"/>
    <col min="4099" max="4099" width="15.140625" customWidth="1"/>
    <col min="4100" max="4100" width="11.7109375" customWidth="1"/>
    <col min="4101" max="4101" width="17" customWidth="1"/>
    <col min="4353" max="4353" width="16.28515625" customWidth="1"/>
    <col min="4354" max="4354" width="17" customWidth="1"/>
    <col min="4355" max="4355" width="15.140625" customWidth="1"/>
    <col min="4356" max="4356" width="11.7109375" customWidth="1"/>
    <col min="4357" max="4357" width="17" customWidth="1"/>
    <col min="4609" max="4609" width="16.28515625" customWidth="1"/>
    <col min="4610" max="4610" width="17" customWidth="1"/>
    <col min="4611" max="4611" width="15.140625" customWidth="1"/>
    <col min="4612" max="4612" width="11.7109375" customWidth="1"/>
    <col min="4613" max="4613" width="17" customWidth="1"/>
    <col min="4865" max="4865" width="16.28515625" customWidth="1"/>
    <col min="4866" max="4866" width="17" customWidth="1"/>
    <col min="4867" max="4867" width="15.140625" customWidth="1"/>
    <col min="4868" max="4868" width="11.7109375" customWidth="1"/>
    <col min="4869" max="4869" width="17" customWidth="1"/>
    <col min="5121" max="5121" width="16.28515625" customWidth="1"/>
    <col min="5122" max="5122" width="17" customWidth="1"/>
    <col min="5123" max="5123" width="15.140625" customWidth="1"/>
    <col min="5124" max="5124" width="11.7109375" customWidth="1"/>
    <col min="5125" max="5125" width="17" customWidth="1"/>
    <col min="5377" max="5377" width="16.28515625" customWidth="1"/>
    <col min="5378" max="5378" width="17" customWidth="1"/>
    <col min="5379" max="5379" width="15.140625" customWidth="1"/>
    <col min="5380" max="5380" width="11.7109375" customWidth="1"/>
    <col min="5381" max="5381" width="17" customWidth="1"/>
    <col min="5633" max="5633" width="16.28515625" customWidth="1"/>
    <col min="5634" max="5634" width="17" customWidth="1"/>
    <col min="5635" max="5635" width="15.140625" customWidth="1"/>
    <col min="5636" max="5636" width="11.7109375" customWidth="1"/>
    <col min="5637" max="5637" width="17" customWidth="1"/>
    <col min="5889" max="5889" width="16.28515625" customWidth="1"/>
    <col min="5890" max="5890" width="17" customWidth="1"/>
    <col min="5891" max="5891" width="15.140625" customWidth="1"/>
    <col min="5892" max="5892" width="11.7109375" customWidth="1"/>
    <col min="5893" max="5893" width="17" customWidth="1"/>
    <col min="6145" max="6145" width="16.28515625" customWidth="1"/>
    <col min="6146" max="6146" width="17" customWidth="1"/>
    <col min="6147" max="6147" width="15.140625" customWidth="1"/>
    <col min="6148" max="6148" width="11.7109375" customWidth="1"/>
    <col min="6149" max="6149" width="17" customWidth="1"/>
    <col min="6401" max="6401" width="16.28515625" customWidth="1"/>
    <col min="6402" max="6402" width="17" customWidth="1"/>
    <col min="6403" max="6403" width="15.140625" customWidth="1"/>
    <col min="6404" max="6404" width="11.7109375" customWidth="1"/>
    <col min="6405" max="6405" width="17" customWidth="1"/>
    <col min="6657" max="6657" width="16.28515625" customWidth="1"/>
    <col min="6658" max="6658" width="17" customWidth="1"/>
    <col min="6659" max="6659" width="15.140625" customWidth="1"/>
    <col min="6660" max="6660" width="11.7109375" customWidth="1"/>
    <col min="6661" max="6661" width="17" customWidth="1"/>
    <col min="6913" max="6913" width="16.28515625" customWidth="1"/>
    <col min="6914" max="6914" width="17" customWidth="1"/>
    <col min="6915" max="6915" width="15.140625" customWidth="1"/>
    <col min="6916" max="6916" width="11.7109375" customWidth="1"/>
    <col min="6917" max="6917" width="17" customWidth="1"/>
    <col min="7169" max="7169" width="16.28515625" customWidth="1"/>
    <col min="7170" max="7170" width="17" customWidth="1"/>
    <col min="7171" max="7171" width="15.140625" customWidth="1"/>
    <col min="7172" max="7172" width="11.7109375" customWidth="1"/>
    <col min="7173" max="7173" width="17" customWidth="1"/>
    <col min="7425" max="7425" width="16.28515625" customWidth="1"/>
    <col min="7426" max="7426" width="17" customWidth="1"/>
    <col min="7427" max="7427" width="15.140625" customWidth="1"/>
    <col min="7428" max="7428" width="11.7109375" customWidth="1"/>
    <col min="7429" max="7429" width="17" customWidth="1"/>
    <col min="7681" max="7681" width="16.28515625" customWidth="1"/>
    <col min="7682" max="7682" width="17" customWidth="1"/>
    <col min="7683" max="7683" width="15.140625" customWidth="1"/>
    <col min="7684" max="7684" width="11.7109375" customWidth="1"/>
    <col min="7685" max="7685" width="17" customWidth="1"/>
    <col min="7937" max="7937" width="16.28515625" customWidth="1"/>
    <col min="7938" max="7938" width="17" customWidth="1"/>
    <col min="7939" max="7939" width="15.140625" customWidth="1"/>
    <col min="7940" max="7940" width="11.7109375" customWidth="1"/>
    <col min="7941" max="7941" width="17" customWidth="1"/>
    <col min="8193" max="8193" width="16.28515625" customWidth="1"/>
    <col min="8194" max="8194" width="17" customWidth="1"/>
    <col min="8195" max="8195" width="15.140625" customWidth="1"/>
    <col min="8196" max="8196" width="11.7109375" customWidth="1"/>
    <col min="8197" max="8197" width="17" customWidth="1"/>
    <col min="8449" max="8449" width="16.28515625" customWidth="1"/>
    <col min="8450" max="8450" width="17" customWidth="1"/>
    <col min="8451" max="8451" width="15.140625" customWidth="1"/>
    <col min="8452" max="8452" width="11.7109375" customWidth="1"/>
    <col min="8453" max="8453" width="17" customWidth="1"/>
    <col min="8705" max="8705" width="16.28515625" customWidth="1"/>
    <col min="8706" max="8706" width="17" customWidth="1"/>
    <col min="8707" max="8707" width="15.140625" customWidth="1"/>
    <col min="8708" max="8708" width="11.7109375" customWidth="1"/>
    <col min="8709" max="8709" width="17" customWidth="1"/>
    <col min="8961" max="8961" width="16.28515625" customWidth="1"/>
    <col min="8962" max="8962" width="17" customWidth="1"/>
    <col min="8963" max="8963" width="15.140625" customWidth="1"/>
    <col min="8964" max="8964" width="11.7109375" customWidth="1"/>
    <col min="8965" max="8965" width="17" customWidth="1"/>
    <col min="9217" max="9217" width="16.28515625" customWidth="1"/>
    <col min="9218" max="9218" width="17" customWidth="1"/>
    <col min="9219" max="9219" width="15.140625" customWidth="1"/>
    <col min="9220" max="9220" width="11.7109375" customWidth="1"/>
    <col min="9221" max="9221" width="17" customWidth="1"/>
    <col min="9473" max="9473" width="16.28515625" customWidth="1"/>
    <col min="9474" max="9474" width="17" customWidth="1"/>
    <col min="9475" max="9475" width="15.140625" customWidth="1"/>
    <col min="9476" max="9476" width="11.7109375" customWidth="1"/>
    <col min="9477" max="9477" width="17" customWidth="1"/>
    <col min="9729" max="9729" width="16.28515625" customWidth="1"/>
    <col min="9730" max="9730" width="17" customWidth="1"/>
    <col min="9731" max="9731" width="15.140625" customWidth="1"/>
    <col min="9732" max="9732" width="11.7109375" customWidth="1"/>
    <col min="9733" max="9733" width="17" customWidth="1"/>
    <col min="9985" max="9985" width="16.28515625" customWidth="1"/>
    <col min="9986" max="9986" width="17" customWidth="1"/>
    <col min="9987" max="9987" width="15.140625" customWidth="1"/>
    <col min="9988" max="9988" width="11.7109375" customWidth="1"/>
    <col min="9989" max="9989" width="17" customWidth="1"/>
    <col min="10241" max="10241" width="16.28515625" customWidth="1"/>
    <col min="10242" max="10242" width="17" customWidth="1"/>
    <col min="10243" max="10243" width="15.140625" customWidth="1"/>
    <col min="10244" max="10244" width="11.7109375" customWidth="1"/>
    <col min="10245" max="10245" width="17" customWidth="1"/>
    <col min="10497" max="10497" width="16.28515625" customWidth="1"/>
    <col min="10498" max="10498" width="17" customWidth="1"/>
    <col min="10499" max="10499" width="15.140625" customWidth="1"/>
    <col min="10500" max="10500" width="11.7109375" customWidth="1"/>
    <col min="10501" max="10501" width="17" customWidth="1"/>
    <col min="10753" max="10753" width="16.28515625" customWidth="1"/>
    <col min="10754" max="10754" width="17" customWidth="1"/>
    <col min="10755" max="10755" width="15.140625" customWidth="1"/>
    <col min="10756" max="10756" width="11.7109375" customWidth="1"/>
    <col min="10757" max="10757" width="17" customWidth="1"/>
    <col min="11009" max="11009" width="16.28515625" customWidth="1"/>
    <col min="11010" max="11010" width="17" customWidth="1"/>
    <col min="11011" max="11011" width="15.140625" customWidth="1"/>
    <col min="11012" max="11012" width="11.7109375" customWidth="1"/>
    <col min="11013" max="11013" width="17" customWidth="1"/>
    <col min="11265" max="11265" width="16.28515625" customWidth="1"/>
    <col min="11266" max="11266" width="17" customWidth="1"/>
    <col min="11267" max="11267" width="15.140625" customWidth="1"/>
    <col min="11268" max="11268" width="11.7109375" customWidth="1"/>
    <col min="11269" max="11269" width="17" customWidth="1"/>
    <col min="11521" max="11521" width="16.28515625" customWidth="1"/>
    <col min="11522" max="11522" width="17" customWidth="1"/>
    <col min="11523" max="11523" width="15.140625" customWidth="1"/>
    <col min="11524" max="11524" width="11.7109375" customWidth="1"/>
    <col min="11525" max="11525" width="17" customWidth="1"/>
    <col min="11777" max="11777" width="16.28515625" customWidth="1"/>
    <col min="11778" max="11778" width="17" customWidth="1"/>
    <col min="11779" max="11779" width="15.140625" customWidth="1"/>
    <col min="11780" max="11780" width="11.7109375" customWidth="1"/>
    <col min="11781" max="11781" width="17" customWidth="1"/>
    <col min="12033" max="12033" width="16.28515625" customWidth="1"/>
    <col min="12034" max="12034" width="17" customWidth="1"/>
    <col min="12035" max="12035" width="15.140625" customWidth="1"/>
    <col min="12036" max="12036" width="11.7109375" customWidth="1"/>
    <col min="12037" max="12037" width="17" customWidth="1"/>
    <col min="12289" max="12289" width="16.28515625" customWidth="1"/>
    <col min="12290" max="12290" width="17" customWidth="1"/>
    <col min="12291" max="12291" width="15.140625" customWidth="1"/>
    <col min="12292" max="12292" width="11.7109375" customWidth="1"/>
    <col min="12293" max="12293" width="17" customWidth="1"/>
    <col min="12545" max="12545" width="16.28515625" customWidth="1"/>
    <col min="12546" max="12546" width="17" customWidth="1"/>
    <col min="12547" max="12547" width="15.140625" customWidth="1"/>
    <col min="12548" max="12548" width="11.7109375" customWidth="1"/>
    <col min="12549" max="12549" width="17" customWidth="1"/>
    <col min="12801" max="12801" width="16.28515625" customWidth="1"/>
    <col min="12802" max="12802" width="17" customWidth="1"/>
    <col min="12803" max="12803" width="15.140625" customWidth="1"/>
    <col min="12804" max="12804" width="11.7109375" customWidth="1"/>
    <col min="12805" max="12805" width="17" customWidth="1"/>
    <col min="13057" max="13057" width="16.28515625" customWidth="1"/>
    <col min="13058" max="13058" width="17" customWidth="1"/>
    <col min="13059" max="13059" width="15.140625" customWidth="1"/>
    <col min="13060" max="13060" width="11.7109375" customWidth="1"/>
    <col min="13061" max="13061" width="17" customWidth="1"/>
    <col min="13313" max="13313" width="16.28515625" customWidth="1"/>
    <col min="13314" max="13314" width="17" customWidth="1"/>
    <col min="13315" max="13315" width="15.140625" customWidth="1"/>
    <col min="13316" max="13316" width="11.7109375" customWidth="1"/>
    <col min="13317" max="13317" width="17" customWidth="1"/>
    <col min="13569" max="13569" width="16.28515625" customWidth="1"/>
    <col min="13570" max="13570" width="17" customWidth="1"/>
    <col min="13571" max="13571" width="15.140625" customWidth="1"/>
    <col min="13572" max="13572" width="11.7109375" customWidth="1"/>
    <col min="13573" max="13573" width="17" customWidth="1"/>
    <col min="13825" max="13825" width="16.28515625" customWidth="1"/>
    <col min="13826" max="13826" width="17" customWidth="1"/>
    <col min="13827" max="13827" width="15.140625" customWidth="1"/>
    <col min="13828" max="13828" width="11.7109375" customWidth="1"/>
    <col min="13829" max="13829" width="17" customWidth="1"/>
    <col min="14081" max="14081" width="16.28515625" customWidth="1"/>
    <col min="14082" max="14082" width="17" customWidth="1"/>
    <col min="14083" max="14083" width="15.140625" customWidth="1"/>
    <col min="14084" max="14084" width="11.7109375" customWidth="1"/>
    <col min="14085" max="14085" width="17" customWidth="1"/>
    <col min="14337" max="14337" width="16.28515625" customWidth="1"/>
    <col min="14338" max="14338" width="17" customWidth="1"/>
    <col min="14339" max="14339" width="15.140625" customWidth="1"/>
    <col min="14340" max="14340" width="11.7109375" customWidth="1"/>
    <col min="14341" max="14341" width="17" customWidth="1"/>
    <col min="14593" max="14593" width="16.28515625" customWidth="1"/>
    <col min="14594" max="14594" width="17" customWidth="1"/>
    <col min="14595" max="14595" width="15.140625" customWidth="1"/>
    <col min="14596" max="14596" width="11.7109375" customWidth="1"/>
    <col min="14597" max="14597" width="17" customWidth="1"/>
    <col min="14849" max="14849" width="16.28515625" customWidth="1"/>
    <col min="14850" max="14850" width="17" customWidth="1"/>
    <col min="14851" max="14851" width="15.140625" customWidth="1"/>
    <col min="14852" max="14852" width="11.7109375" customWidth="1"/>
    <col min="14853" max="14853" width="17" customWidth="1"/>
    <col min="15105" max="15105" width="16.28515625" customWidth="1"/>
    <col min="15106" max="15106" width="17" customWidth="1"/>
    <col min="15107" max="15107" width="15.140625" customWidth="1"/>
    <col min="15108" max="15108" width="11.7109375" customWidth="1"/>
    <col min="15109" max="15109" width="17" customWidth="1"/>
    <col min="15361" max="15361" width="16.28515625" customWidth="1"/>
    <col min="15362" max="15362" width="17" customWidth="1"/>
    <col min="15363" max="15363" width="15.140625" customWidth="1"/>
    <col min="15364" max="15364" width="11.7109375" customWidth="1"/>
    <col min="15365" max="15365" width="17" customWidth="1"/>
    <col min="15617" max="15617" width="16.28515625" customWidth="1"/>
    <col min="15618" max="15618" width="17" customWidth="1"/>
    <col min="15619" max="15619" width="15.140625" customWidth="1"/>
    <col min="15620" max="15620" width="11.7109375" customWidth="1"/>
    <col min="15621" max="15621" width="17" customWidth="1"/>
    <col min="15873" max="15873" width="16.28515625" customWidth="1"/>
    <col min="15874" max="15874" width="17" customWidth="1"/>
    <col min="15875" max="15875" width="15.140625" customWidth="1"/>
    <col min="15876" max="15876" width="11.7109375" customWidth="1"/>
    <col min="15877" max="15877" width="17" customWidth="1"/>
    <col min="16129" max="16129" width="16.28515625" customWidth="1"/>
    <col min="16130" max="16130" width="17" customWidth="1"/>
    <col min="16131" max="16131" width="15.140625" customWidth="1"/>
    <col min="16132" max="16132" width="11.7109375" customWidth="1"/>
    <col min="16133" max="16133" width="17" customWidth="1"/>
  </cols>
  <sheetData>
    <row r="1" spans="1:5" x14ac:dyDescent="0.25">
      <c r="A1" s="416" t="s">
        <v>191</v>
      </c>
      <c r="B1" s="416"/>
      <c r="C1" s="416"/>
      <c r="D1" s="416"/>
      <c r="E1" s="416"/>
    </row>
    <row r="2" spans="1:5" x14ac:dyDescent="0.25">
      <c r="A2" s="417"/>
      <c r="B2" s="417"/>
      <c r="C2" s="417"/>
      <c r="D2" s="417"/>
      <c r="E2" s="417"/>
    </row>
    <row r="3" spans="1:5" x14ac:dyDescent="0.25">
      <c r="A3" s="132" t="s">
        <v>152</v>
      </c>
      <c r="B3" s="132" t="s">
        <v>153</v>
      </c>
      <c r="C3" s="132" t="s">
        <v>154</v>
      </c>
      <c r="D3" s="132" t="s">
        <v>155</v>
      </c>
      <c r="E3" s="132" t="s">
        <v>156</v>
      </c>
    </row>
    <row r="4" spans="1:5" x14ac:dyDescent="0.25">
      <c r="A4" s="133" t="s">
        <v>7</v>
      </c>
      <c r="B4" s="134">
        <v>0</v>
      </c>
      <c r="C4" s="135"/>
      <c r="D4" s="135"/>
      <c r="E4" s="133"/>
    </row>
    <row r="5" spans="1:5" x14ac:dyDescent="0.25">
      <c r="A5" s="133" t="s">
        <v>8</v>
      </c>
      <c r="B5" s="139">
        <v>0</v>
      </c>
      <c r="C5" s="135"/>
      <c r="D5" s="135"/>
      <c r="E5" s="133"/>
    </row>
    <row r="6" spans="1:5" x14ac:dyDescent="0.25">
      <c r="A6" s="133" t="s">
        <v>9</v>
      </c>
      <c r="B6" s="134">
        <v>0</v>
      </c>
      <c r="C6" s="140"/>
      <c r="D6" s="141"/>
      <c r="E6" s="142"/>
    </row>
    <row r="7" spans="1:5" x14ac:dyDescent="0.25">
      <c r="A7" s="133" t="s">
        <v>10</v>
      </c>
      <c r="B7" s="134">
        <v>12400000</v>
      </c>
      <c r="C7" s="140">
        <v>44670</v>
      </c>
      <c r="D7" s="141">
        <v>261067</v>
      </c>
      <c r="E7" s="142">
        <v>2610612131</v>
      </c>
    </row>
    <row r="8" spans="1:5" x14ac:dyDescent="0.25">
      <c r="A8" s="133" t="s">
        <v>45</v>
      </c>
      <c r="B8" s="134">
        <v>0</v>
      </c>
      <c r="C8" s="140"/>
      <c r="D8" s="141"/>
      <c r="E8" s="142"/>
    </row>
    <row r="9" spans="1:5" x14ac:dyDescent="0.25">
      <c r="A9" s="133" t="s">
        <v>46</v>
      </c>
      <c r="B9" s="134">
        <v>360000</v>
      </c>
      <c r="C9" s="140">
        <v>44714</v>
      </c>
      <c r="D9" s="141">
        <v>261069</v>
      </c>
      <c r="E9" s="142">
        <v>2638973474</v>
      </c>
    </row>
    <row r="10" spans="1:5" x14ac:dyDescent="0.25">
      <c r="A10" s="133" t="s">
        <v>46</v>
      </c>
      <c r="B10" s="134">
        <v>5840000</v>
      </c>
      <c r="C10" s="140">
        <v>44715</v>
      </c>
      <c r="D10" s="141">
        <v>261070</v>
      </c>
      <c r="E10" s="142">
        <v>2639844001</v>
      </c>
    </row>
    <row r="11" spans="1:5" x14ac:dyDescent="0.25">
      <c r="A11" s="133" t="s">
        <v>46</v>
      </c>
      <c r="B11" s="134">
        <v>6200000</v>
      </c>
      <c r="C11" s="140">
        <v>44721</v>
      </c>
      <c r="D11" s="141">
        <v>261072</v>
      </c>
      <c r="E11" s="142">
        <v>2641979022</v>
      </c>
    </row>
    <row r="12" spans="1:5" x14ac:dyDescent="0.25">
      <c r="A12" s="133" t="s">
        <v>47</v>
      </c>
      <c r="B12" s="134">
        <v>6200000</v>
      </c>
      <c r="C12" s="140">
        <v>44755</v>
      </c>
      <c r="D12" s="141">
        <v>261073</v>
      </c>
      <c r="E12" s="142">
        <v>2661025009</v>
      </c>
    </row>
    <row r="13" spans="1:5" x14ac:dyDescent="0.25">
      <c r="A13" s="143" t="s">
        <v>48</v>
      </c>
      <c r="B13" s="134">
        <v>6200000</v>
      </c>
      <c r="C13" s="144">
        <v>44783</v>
      </c>
      <c r="D13" s="145">
        <v>261074</v>
      </c>
      <c r="E13" s="146">
        <v>2676815043</v>
      </c>
    </row>
    <row r="14" spans="1:5" x14ac:dyDescent="0.25">
      <c r="A14" s="133" t="s">
        <v>51</v>
      </c>
      <c r="B14" s="134">
        <v>12400000</v>
      </c>
      <c r="C14" s="140">
        <v>44818</v>
      </c>
      <c r="D14" s="141">
        <v>261075</v>
      </c>
      <c r="E14" s="142">
        <v>2693928017</v>
      </c>
    </row>
    <row r="15" spans="1:5" x14ac:dyDescent="0.25">
      <c r="A15" s="133" t="s">
        <v>52</v>
      </c>
      <c r="B15" s="134">
        <v>2000000</v>
      </c>
      <c r="C15" s="140">
        <v>44838</v>
      </c>
      <c r="D15" s="141">
        <v>261077</v>
      </c>
      <c r="E15" s="142">
        <v>2703880006</v>
      </c>
    </row>
    <row r="16" spans="1:5" x14ac:dyDescent="0.25">
      <c r="A16" s="133" t="s">
        <v>52</v>
      </c>
      <c r="B16" s="134">
        <v>6200000</v>
      </c>
      <c r="C16" s="140">
        <v>44840</v>
      </c>
      <c r="D16" s="141">
        <v>261078</v>
      </c>
      <c r="E16" s="142">
        <v>2704773017</v>
      </c>
    </row>
    <row r="17" spans="1:5" x14ac:dyDescent="0.25">
      <c r="A17" s="133" t="s">
        <v>53</v>
      </c>
      <c r="B17" s="134">
        <v>6200000</v>
      </c>
      <c r="C17" s="140">
        <v>44872</v>
      </c>
      <c r="D17" s="141">
        <v>261080</v>
      </c>
      <c r="E17" s="142">
        <v>2718947021</v>
      </c>
    </row>
    <row r="18" spans="1:5" x14ac:dyDescent="0.25">
      <c r="A18" s="133" t="s">
        <v>54</v>
      </c>
      <c r="B18" s="134">
        <v>6000000</v>
      </c>
      <c r="C18" s="140">
        <v>44908</v>
      </c>
      <c r="D18" s="141">
        <v>261081</v>
      </c>
      <c r="E18" s="142">
        <v>2737485001</v>
      </c>
    </row>
    <row r="19" spans="1:5" ht="15.75" thickBot="1" x14ac:dyDescent="0.3">
      <c r="A19" s="224" t="s">
        <v>157</v>
      </c>
      <c r="B19" s="136">
        <f>SUM(B4:B18)</f>
        <v>70000000</v>
      </c>
      <c r="C19" s="137"/>
      <c r="D19" s="137"/>
      <c r="E19" s="137"/>
    </row>
    <row r="20" spans="1:5" ht="15.75" thickTop="1" x14ac:dyDescent="0.25">
      <c r="B20" s="138"/>
      <c r="C20" s="138"/>
      <c r="D20" s="138"/>
      <c r="E20" s="138"/>
    </row>
    <row r="21" spans="1:5" x14ac:dyDescent="0.25">
      <c r="B21" s="138"/>
      <c r="C21" s="138"/>
      <c r="D21" s="138"/>
      <c r="E21" s="138"/>
    </row>
    <row r="22" spans="1:5" x14ac:dyDescent="0.25">
      <c r="B22" s="138"/>
      <c r="C22" s="138"/>
      <c r="D22" s="138"/>
      <c r="E22" s="138"/>
    </row>
    <row r="23" spans="1:5" x14ac:dyDescent="0.25">
      <c r="B23" s="138"/>
      <c r="C23" s="138"/>
      <c r="D23" s="138"/>
      <c r="E23" s="138"/>
    </row>
    <row r="24" spans="1:5" x14ac:dyDescent="0.25">
      <c r="B24" s="138"/>
      <c r="C24" s="138"/>
      <c r="D24" s="138"/>
      <c r="E24" s="138"/>
    </row>
    <row r="25" spans="1:5" x14ac:dyDescent="0.25">
      <c r="B25" s="138"/>
      <c r="C25" s="138"/>
      <c r="D25" s="138"/>
      <c r="E25" s="138"/>
    </row>
    <row r="26" spans="1:5" x14ac:dyDescent="0.25">
      <c r="B26" s="138"/>
      <c r="C26" s="138"/>
      <c r="D26" s="138"/>
      <c r="E26" s="138"/>
    </row>
    <row r="27" spans="1:5" x14ac:dyDescent="0.25">
      <c r="A27" s="415" t="s">
        <v>160</v>
      </c>
      <c r="B27" s="415"/>
      <c r="C27" s="415"/>
      <c r="D27" s="415"/>
      <c r="E27" s="415"/>
    </row>
    <row r="28" spans="1:5" x14ac:dyDescent="0.25">
      <c r="A28" s="415" t="s">
        <v>86</v>
      </c>
      <c r="B28" s="415"/>
      <c r="C28" s="415"/>
      <c r="D28" s="415"/>
      <c r="E28" s="415"/>
    </row>
    <row r="29" spans="1:5" x14ac:dyDescent="0.25">
      <c r="A29" s="415" t="s">
        <v>87</v>
      </c>
      <c r="B29" s="415"/>
      <c r="C29" s="415"/>
      <c r="D29" s="415"/>
      <c r="E29" s="415"/>
    </row>
    <row r="30" spans="1:5" x14ac:dyDescent="0.25">
      <c r="A30" s="415" t="s">
        <v>158</v>
      </c>
      <c r="B30" s="415"/>
      <c r="C30" s="415"/>
      <c r="D30" s="415"/>
      <c r="E30" s="415"/>
    </row>
    <row r="31" spans="1:5" x14ac:dyDescent="0.25">
      <c r="B31" s="138"/>
      <c r="C31" s="138"/>
      <c r="D31" s="138"/>
      <c r="E31" s="138"/>
    </row>
    <row r="32" spans="1:5" x14ac:dyDescent="0.25">
      <c r="B32" s="138"/>
      <c r="C32" s="138"/>
      <c r="D32" s="138"/>
      <c r="E32" s="138"/>
    </row>
    <row r="33" spans="2:5" x14ac:dyDescent="0.25">
      <c r="B33" s="138"/>
      <c r="C33" s="138"/>
      <c r="D33" s="138"/>
      <c r="E33" s="138"/>
    </row>
    <row r="34" spans="2:5" x14ac:dyDescent="0.25">
      <c r="B34" s="138"/>
      <c r="C34" s="138"/>
      <c r="D34" s="138"/>
      <c r="E34" s="138"/>
    </row>
    <row r="35" spans="2:5" x14ac:dyDescent="0.25">
      <c r="B35" s="138"/>
      <c r="C35" s="138"/>
      <c r="D35" s="138"/>
      <c r="E35" s="138"/>
    </row>
    <row r="36" spans="2:5" x14ac:dyDescent="0.25">
      <c r="B36" s="138"/>
      <c r="C36" s="138"/>
      <c r="D36" s="138"/>
      <c r="E36" s="138"/>
    </row>
    <row r="37" spans="2:5" x14ac:dyDescent="0.25">
      <c r="B37" s="138"/>
      <c r="C37" s="138"/>
      <c r="D37" s="138"/>
      <c r="E37" s="138"/>
    </row>
  </sheetData>
  <mergeCells count="6">
    <mergeCell ref="A1:E1"/>
    <mergeCell ref="A2:E2"/>
    <mergeCell ref="A27:E27"/>
    <mergeCell ref="A28:E28"/>
    <mergeCell ref="A29:E29"/>
    <mergeCell ref="A30:E30"/>
  </mergeCells>
  <pageMargins left="0.36" right="0.11811023622047245" top="0.15748031496062992" bottom="0.74803149606299213" header="0.11811023622047245" footer="0.31496062992125984"/>
  <pageSetup scale="13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24</vt:i4>
      </vt:variant>
      <vt:variant>
        <vt:lpstr>Rangos con nombre</vt:lpstr>
      </vt:variant>
      <vt:variant>
        <vt:i4>24</vt:i4>
      </vt:variant>
    </vt:vector>
  </HeadingPairs>
  <TitlesOfParts>
    <vt:vector size="48" baseType="lpstr">
      <vt:lpstr>SEPTIEMBRE CTE-5</vt:lpstr>
      <vt:lpstr>OCTUBRE CTE-5</vt:lpstr>
      <vt:lpstr>NOVIEMBRE CTE-5</vt:lpstr>
      <vt:lpstr>DICIEMBRE CTE-5</vt:lpstr>
      <vt:lpstr>SEPTIEMBRE ANEXO A CTE-5</vt:lpstr>
      <vt:lpstr>OCTUBRE ANEXO A CTE-5</vt:lpstr>
      <vt:lpstr>NOVIEMBRE ANEXO A CTE-5</vt:lpstr>
      <vt:lpstr>DICIEMBRE ANEXO A CTE-5</vt:lpstr>
      <vt:lpstr>SEPTIEMBRE CTE-7</vt:lpstr>
      <vt:lpstr>OCTUBRE CTE-7</vt:lpstr>
      <vt:lpstr>NOVIEMBRE CTE-7</vt:lpstr>
      <vt:lpstr>DICIEMBRE CTE-7</vt:lpstr>
      <vt:lpstr>EJECUCION FISICA SEPTIEMBRE</vt:lpstr>
      <vt:lpstr>EJECUCION FISICA OCTUBRE</vt:lpstr>
      <vt:lpstr>EJECUCION FISICA NOVIEMBRE</vt:lpstr>
      <vt:lpstr>EJECUCION FISICA DICIEMBRE</vt:lpstr>
      <vt:lpstr>PRESUPUESTO SEPTIEMBRE 2022</vt:lpstr>
      <vt:lpstr>PRESUPUESTO OCTUBRE 2022</vt:lpstr>
      <vt:lpstr>PRESUPUESTO NOVIEMBRE 2022</vt:lpstr>
      <vt:lpstr>PRESUPUESTO DICIEMBRE 2022</vt:lpstr>
      <vt:lpstr>APORTES SEPTIEMBRE 2022</vt:lpstr>
      <vt:lpstr>APORTES OCTUBRE 2022</vt:lpstr>
      <vt:lpstr>APORTES NOVIEMBRE 2022</vt:lpstr>
      <vt:lpstr>APORTES DICIEMBRE 2022</vt:lpstr>
      <vt:lpstr>'APORTES DICIEMBRE 2022'!Área_de_impresión</vt:lpstr>
      <vt:lpstr>'APORTES NOVIEMBRE 2022'!Área_de_impresión</vt:lpstr>
      <vt:lpstr>'APORTES OCTUBRE 2022'!Área_de_impresión</vt:lpstr>
      <vt:lpstr>'APORTES SEPTIEMBRE 2022'!Área_de_impresión</vt:lpstr>
      <vt:lpstr>'DICIEMBRE ANEXO A CTE-5'!Área_de_impresión</vt:lpstr>
      <vt:lpstr>'DICIEMBRE CTE-5'!Área_de_impresión</vt:lpstr>
      <vt:lpstr>'DICIEMBRE CTE-7'!Área_de_impresión</vt:lpstr>
      <vt:lpstr>'EJECUCION FISICA DICIEMBRE'!Área_de_impresión</vt:lpstr>
      <vt:lpstr>'EJECUCION FISICA NOVIEMBRE'!Área_de_impresión</vt:lpstr>
      <vt:lpstr>'EJECUCION FISICA OCTUBRE'!Área_de_impresión</vt:lpstr>
      <vt:lpstr>'EJECUCION FISICA SEPTIEMBRE'!Área_de_impresión</vt:lpstr>
      <vt:lpstr>'NOVIEMBRE ANEXO A CTE-5'!Área_de_impresión</vt:lpstr>
      <vt:lpstr>'NOVIEMBRE CTE-5'!Área_de_impresión</vt:lpstr>
      <vt:lpstr>'NOVIEMBRE CTE-7'!Área_de_impresión</vt:lpstr>
      <vt:lpstr>'OCTUBRE ANEXO A CTE-5'!Área_de_impresión</vt:lpstr>
      <vt:lpstr>'OCTUBRE CTE-5'!Área_de_impresión</vt:lpstr>
      <vt:lpstr>'OCTUBRE CTE-7'!Área_de_impresión</vt:lpstr>
      <vt:lpstr>'PRESUPUESTO DICIEMBRE 2022'!Área_de_impresión</vt:lpstr>
      <vt:lpstr>'PRESUPUESTO NOVIEMBRE 2022'!Área_de_impresión</vt:lpstr>
      <vt:lpstr>'PRESUPUESTO OCTUBRE 2022'!Área_de_impresión</vt:lpstr>
      <vt:lpstr>'PRESUPUESTO SEPTIEMBRE 2022'!Área_de_impresión</vt:lpstr>
      <vt:lpstr>'SEPTIEMBRE ANEXO A CTE-5'!Área_de_impresión</vt:lpstr>
      <vt:lpstr>'SEPTIEMBRE CTE-5'!Área_de_impresión</vt:lpstr>
      <vt:lpstr>'SEPTIEMBRE CTE-7'!Área_de_impresión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Gonzalez</dc:creator>
  <cp:lastModifiedBy>Cesar Gonzalez</cp:lastModifiedBy>
  <cp:lastPrinted>2023-01-12T01:48:47Z</cp:lastPrinted>
  <dcterms:created xsi:type="dcterms:W3CDTF">2021-05-20T16:42:59Z</dcterms:created>
  <dcterms:modified xsi:type="dcterms:W3CDTF">2023-01-12T01:54:19Z</dcterms:modified>
</cp:coreProperties>
</file>