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ENERO CTE-5" sheetId="6" r:id="rId1"/>
    <sheet name="FEBRERO CTE-5" sheetId="7" r:id="rId2"/>
    <sheet name="MARZO CTE-5" sheetId="8" r:id="rId3"/>
    <sheet name="ABRIL CTE-5" sheetId="9" r:id="rId4"/>
    <sheet name="ENERO ANEXO A CTE-5" sheetId="10" r:id="rId5"/>
    <sheet name="FEBRERO ANEXO A CTE-5" sheetId="11" r:id="rId6"/>
    <sheet name="MARZO ANEXO A CTE-5" sheetId="12" r:id="rId7"/>
    <sheet name="ABRIL ANEXO A CTE-5" sheetId="13" r:id="rId8"/>
    <sheet name="ENERO CTE-7" sheetId="14" r:id="rId9"/>
    <sheet name="FEBRERO CTE-7" sheetId="15" r:id="rId10"/>
    <sheet name="MARZO CTE-7" sheetId="16" r:id="rId11"/>
    <sheet name="ABRIL CTE-7" sheetId="17" r:id="rId12"/>
    <sheet name="EJEC. FISICA ENERO" sheetId="18" r:id="rId13"/>
    <sheet name="EJEC. FISICA FEBRERO" sheetId="19" r:id="rId14"/>
    <sheet name="EJEC. FISICA MARZO" sheetId="20" r:id="rId15"/>
    <sheet name="EJEC. FISICA ABRIL" sheetId="21" r:id="rId16"/>
    <sheet name="PRESUPUESTO ENERO 2021" sheetId="22" r:id="rId17"/>
    <sheet name="PRESUPUESTO FEBRERO 2021" sheetId="23" r:id="rId18"/>
    <sheet name="PRESUPUESTO MARZO 2021" sheetId="24" r:id="rId19"/>
    <sheet name="PRESUPUESTO ABRIL 2021" sheetId="25" r:id="rId20"/>
    <sheet name="APORTES ENERO 2021" sheetId="26" r:id="rId21"/>
    <sheet name="APORTES FEBRERO 2021" sheetId="27" r:id="rId22"/>
    <sheet name="APORTES MARZO 2021" sheetId="28" r:id="rId23"/>
    <sheet name="APORTES ABRIL 2021" sheetId="29" r:id="rId24"/>
  </sheets>
  <definedNames>
    <definedName name="_xlnm.Print_Area" localSheetId="7">'ABRIL ANEXO A CTE-5'!$A$1:$J$243</definedName>
    <definedName name="_xlnm.Print_Area" localSheetId="3">'ABRIL CTE-5'!$A$1:$L$203</definedName>
    <definedName name="_xlnm.Print_Area" localSheetId="11">'ABRIL CTE-7'!$A$1:$K$84</definedName>
    <definedName name="_xlnm.Print_Area" localSheetId="23">'APORTES ABRIL 2021'!$A$2:$E$8</definedName>
    <definedName name="_xlnm.Print_Area" localSheetId="20">'APORTES ENERO 2021'!$A$2:$E$5</definedName>
    <definedName name="_xlnm.Print_Area" localSheetId="21">'APORTES FEBRERO 2021'!$A$2:$E$6</definedName>
    <definedName name="_xlnm.Print_Area" localSheetId="22">'APORTES MARZO 2021'!$A$2:$E$7</definedName>
    <definedName name="_xlnm.Print_Area" localSheetId="4">'ENERO ANEXO A CTE-5'!$A$1:$J$243</definedName>
    <definedName name="_xlnm.Print_Area" localSheetId="0">'ENERO CTE-5'!$A$1:$L$203</definedName>
    <definedName name="_xlnm.Print_Area" localSheetId="8">'ENERO CTE-7'!$A$1:$K$84</definedName>
    <definedName name="_xlnm.Print_Area" localSheetId="5">'FEBRERO ANEXO A CTE-5'!$A$1:$J$243</definedName>
    <definedName name="_xlnm.Print_Area" localSheetId="1">'FEBRERO CTE-5'!$A$1:$L$203</definedName>
    <definedName name="_xlnm.Print_Area" localSheetId="9">'FEBRERO CTE-7'!$A$1:$K$84</definedName>
    <definedName name="_xlnm.Print_Area" localSheetId="6">'MARZO ANEXO A CTE-5'!$A$1:$J$243</definedName>
    <definedName name="_xlnm.Print_Area" localSheetId="2">'MARZO CTE-5'!$A$1:$L$203</definedName>
    <definedName name="_xlnm.Print_Area" localSheetId="10">'MARZO CTE-7'!$A$1:$K$84</definedName>
    <definedName name="_xlnm.Print_Area" localSheetId="19">'PRESUPUESTO ABRIL 2021'!$A$1:$S$61</definedName>
    <definedName name="_xlnm.Print_Area" localSheetId="16">'PRESUPUESTO ENERO 2021'!$A$1:$C$54</definedName>
    <definedName name="_xlnm.Print_Area" localSheetId="17">'PRESUPUESTO FEBRERO 2021'!$A$1:$G$59</definedName>
    <definedName name="_xlnm.Print_Area" localSheetId="18">'PRESUPUESTO MARZO 2021'!$A$1:$G$59</definedName>
  </definedNames>
  <calcPr calcId="145621"/>
</workbook>
</file>

<file path=xl/calcChain.xml><?xml version="1.0" encoding="utf-8"?>
<calcChain xmlns="http://schemas.openxmlformats.org/spreadsheetml/2006/main">
  <c r="B8" i="29" l="1"/>
  <c r="B7" i="28"/>
  <c r="B6" i="27"/>
  <c r="B5" i="26"/>
  <c r="Q43" i="25" l="1"/>
  <c r="P43" i="25"/>
  <c r="O43" i="25"/>
  <c r="N43" i="25"/>
  <c r="M43" i="25"/>
  <c r="L43" i="25"/>
  <c r="K43" i="25"/>
  <c r="J43" i="25"/>
  <c r="I43" i="25"/>
  <c r="H43" i="25"/>
  <c r="G43" i="25"/>
  <c r="F43" i="25"/>
  <c r="C43" i="25"/>
  <c r="R42" i="25"/>
  <c r="E42" i="25"/>
  <c r="S42" i="25" s="1"/>
  <c r="S41" i="25"/>
  <c r="R41" i="25"/>
  <c r="E41" i="25"/>
  <c r="S40" i="25"/>
  <c r="R40" i="25"/>
  <c r="E40" i="25"/>
  <c r="R39" i="25"/>
  <c r="E39" i="25"/>
  <c r="S39" i="25" s="1"/>
  <c r="R38" i="25"/>
  <c r="E38" i="25"/>
  <c r="S38" i="25" s="1"/>
  <c r="S37" i="25"/>
  <c r="R37" i="25"/>
  <c r="E37" i="25"/>
  <c r="S36" i="25"/>
  <c r="R36" i="25"/>
  <c r="E36" i="25"/>
  <c r="R35" i="25"/>
  <c r="E35" i="25"/>
  <c r="S35" i="25" s="1"/>
  <c r="R34" i="25"/>
  <c r="E34" i="25"/>
  <c r="S34" i="25" s="1"/>
  <c r="R33" i="25"/>
  <c r="D33" i="25"/>
  <c r="D43" i="25" s="1"/>
  <c r="S32" i="25"/>
  <c r="R32" i="25"/>
  <c r="E32" i="25"/>
  <c r="S31" i="25"/>
  <c r="R31" i="25"/>
  <c r="E31" i="25"/>
  <c r="R30" i="25"/>
  <c r="E30" i="25"/>
  <c r="S30" i="25" s="1"/>
  <c r="R29" i="25"/>
  <c r="E29" i="25"/>
  <c r="S29" i="25" s="1"/>
  <c r="S28" i="25"/>
  <c r="R28" i="25"/>
  <c r="E28" i="25"/>
  <c r="R27" i="25"/>
  <c r="E27" i="25"/>
  <c r="R26" i="25"/>
  <c r="R43" i="25" s="1"/>
  <c r="E26" i="25"/>
  <c r="S26" i="25" s="1"/>
  <c r="Q24" i="25"/>
  <c r="P24" i="25"/>
  <c r="O24" i="25"/>
  <c r="O44" i="25" s="1"/>
  <c r="N24" i="25"/>
  <c r="N44" i="25" s="1"/>
  <c r="M24" i="25"/>
  <c r="L24" i="25"/>
  <c r="K24" i="25"/>
  <c r="K44" i="25" s="1"/>
  <c r="J24" i="25"/>
  <c r="J44" i="25" s="1"/>
  <c r="I24" i="25"/>
  <c r="H24" i="25"/>
  <c r="G24" i="25"/>
  <c r="G44" i="25" s="1"/>
  <c r="F24" i="25"/>
  <c r="D24" i="25"/>
  <c r="C24" i="25"/>
  <c r="C44" i="25" s="1"/>
  <c r="S23" i="25"/>
  <c r="R23" i="25"/>
  <c r="E23" i="25"/>
  <c r="S22" i="25"/>
  <c r="R22" i="25"/>
  <c r="E22" i="25"/>
  <c r="R21" i="25"/>
  <c r="E21" i="25"/>
  <c r="S21" i="25" s="1"/>
  <c r="R20" i="25"/>
  <c r="E20" i="25"/>
  <c r="S20" i="25" s="1"/>
  <c r="S19" i="25"/>
  <c r="R19" i="25"/>
  <c r="E19" i="25"/>
  <c r="S18" i="25"/>
  <c r="R18" i="25"/>
  <c r="E18" i="25"/>
  <c r="R17" i="25"/>
  <c r="E17" i="25"/>
  <c r="S17" i="25" s="1"/>
  <c r="R16" i="25"/>
  <c r="E16" i="25"/>
  <c r="S16" i="25" s="1"/>
  <c r="S15" i="25"/>
  <c r="R15" i="25"/>
  <c r="E15" i="25"/>
  <c r="S14" i="25"/>
  <c r="R14" i="25"/>
  <c r="E14" i="25"/>
  <c r="R13" i="25"/>
  <c r="R24" i="25" s="1"/>
  <c r="E13" i="25"/>
  <c r="E24" i="25" s="1"/>
  <c r="Q10" i="25"/>
  <c r="Q44" i="25" s="1"/>
  <c r="P10" i="25"/>
  <c r="P44" i="25" s="1"/>
  <c r="O10" i="25"/>
  <c r="N10" i="25"/>
  <c r="M10" i="25"/>
  <c r="M44" i="25" s="1"/>
  <c r="L10" i="25"/>
  <c r="L44" i="25" s="1"/>
  <c r="K10" i="25"/>
  <c r="J10" i="25"/>
  <c r="I10" i="25"/>
  <c r="I44" i="25" s="1"/>
  <c r="H10" i="25"/>
  <c r="H44" i="25" s="1"/>
  <c r="G10" i="25"/>
  <c r="D10" i="25"/>
  <c r="D44" i="25" s="1"/>
  <c r="C10" i="25"/>
  <c r="F9" i="25"/>
  <c r="F10" i="25" s="1"/>
  <c r="F44" i="25" s="1"/>
  <c r="E9" i="25"/>
  <c r="R8" i="25"/>
  <c r="R12" i="25" s="1"/>
  <c r="R25" i="25" s="1"/>
  <c r="Q8" i="25"/>
  <c r="Q12" i="25" s="1"/>
  <c r="Q25" i="25" s="1"/>
  <c r="P8" i="25"/>
  <c r="P12" i="25" s="1"/>
  <c r="P25" i="25" s="1"/>
  <c r="O8" i="25"/>
  <c r="O12" i="25" s="1"/>
  <c r="O25" i="25" s="1"/>
  <c r="N8" i="25"/>
  <c r="N12" i="25" s="1"/>
  <c r="N25" i="25" s="1"/>
  <c r="M8" i="25"/>
  <c r="M12" i="25" s="1"/>
  <c r="M25" i="25" s="1"/>
  <c r="L8" i="25"/>
  <c r="L12" i="25" s="1"/>
  <c r="L25" i="25" s="1"/>
  <c r="K8" i="25"/>
  <c r="K12" i="25" s="1"/>
  <c r="K25" i="25" s="1"/>
  <c r="J8" i="25"/>
  <c r="J12" i="25" s="1"/>
  <c r="J25" i="25" s="1"/>
  <c r="I8" i="25"/>
  <c r="I12" i="25" s="1"/>
  <c r="I25" i="25" s="1"/>
  <c r="H8" i="25"/>
  <c r="H12" i="25" s="1"/>
  <c r="H25" i="25" s="1"/>
  <c r="G8" i="25"/>
  <c r="G12" i="25" s="1"/>
  <c r="G25" i="25" s="1"/>
  <c r="F8" i="25"/>
  <c r="F12" i="25" s="1"/>
  <c r="F25" i="25" s="1"/>
  <c r="E8" i="25"/>
  <c r="E12" i="25" s="1"/>
  <c r="E25" i="25" s="1"/>
  <c r="C8" i="25"/>
  <c r="C12" i="25" s="1"/>
  <c r="C25" i="25" s="1"/>
  <c r="Q6" i="25"/>
  <c r="P6" i="25"/>
  <c r="O6" i="25"/>
  <c r="N6" i="25"/>
  <c r="M6" i="25"/>
  <c r="L6" i="25"/>
  <c r="K6" i="25"/>
  <c r="J6" i="25"/>
  <c r="I6" i="25"/>
  <c r="H6" i="25"/>
  <c r="G6" i="25"/>
  <c r="F6" i="25"/>
  <c r="D6" i="25"/>
  <c r="C6" i="25"/>
  <c r="R5" i="25"/>
  <c r="R6" i="25" s="1"/>
  <c r="E5" i="25"/>
  <c r="S5" i="25" s="1"/>
  <c r="S6" i="25" s="1"/>
  <c r="C44" i="24"/>
  <c r="D43" i="24"/>
  <c r="D44" i="24" s="1"/>
  <c r="C43" i="24"/>
  <c r="E42" i="24"/>
  <c r="G42" i="24" s="1"/>
  <c r="G41" i="24"/>
  <c r="F41" i="24"/>
  <c r="E41" i="24"/>
  <c r="F40" i="24"/>
  <c r="G40" i="24" s="1"/>
  <c r="E40" i="24"/>
  <c r="F39" i="24"/>
  <c r="E39" i="24"/>
  <c r="G39" i="24" s="1"/>
  <c r="F38" i="24"/>
  <c r="E38" i="24"/>
  <c r="G38" i="24" s="1"/>
  <c r="G37" i="24"/>
  <c r="F37" i="24"/>
  <c r="E37" i="24"/>
  <c r="E36" i="24"/>
  <c r="G36" i="24" s="1"/>
  <c r="F35" i="24"/>
  <c r="E35" i="24"/>
  <c r="G35" i="24" s="1"/>
  <c r="G34" i="24"/>
  <c r="E34" i="24"/>
  <c r="F33" i="24"/>
  <c r="E33" i="24"/>
  <c r="G33" i="24" s="1"/>
  <c r="E32" i="24"/>
  <c r="G32" i="24" s="1"/>
  <c r="F31" i="24"/>
  <c r="G31" i="24" s="1"/>
  <c r="E31" i="24"/>
  <c r="E30" i="24"/>
  <c r="G30" i="24" s="1"/>
  <c r="G29" i="24"/>
  <c r="E29" i="24"/>
  <c r="E28" i="24"/>
  <c r="G28" i="24" s="1"/>
  <c r="E27" i="24"/>
  <c r="F26" i="24"/>
  <c r="F43" i="24" s="1"/>
  <c r="E26" i="24"/>
  <c r="G26" i="24" s="1"/>
  <c r="D24" i="24"/>
  <c r="C24" i="24"/>
  <c r="G23" i="24"/>
  <c r="F23" i="24"/>
  <c r="E23" i="24"/>
  <c r="F22" i="24"/>
  <c r="G22" i="24" s="1"/>
  <c r="E22" i="24"/>
  <c r="F21" i="24"/>
  <c r="E21" i="24"/>
  <c r="G21" i="24" s="1"/>
  <c r="F20" i="24"/>
  <c r="E20" i="24"/>
  <c r="G20" i="24" s="1"/>
  <c r="G19" i="24"/>
  <c r="E19" i="24"/>
  <c r="E18" i="24"/>
  <c r="G18" i="24" s="1"/>
  <c r="G17" i="24"/>
  <c r="E17" i="24"/>
  <c r="F16" i="24"/>
  <c r="E16" i="24"/>
  <c r="G16" i="24" s="1"/>
  <c r="F15" i="24"/>
  <c r="E15" i="24"/>
  <c r="G15" i="24" s="1"/>
  <c r="G14" i="24"/>
  <c r="E14" i="24"/>
  <c r="E13" i="24"/>
  <c r="E24" i="24" s="1"/>
  <c r="F12" i="24"/>
  <c r="F25" i="24" s="1"/>
  <c r="F10" i="24"/>
  <c r="D10" i="24"/>
  <c r="C10" i="24"/>
  <c r="G9" i="24"/>
  <c r="G10" i="24" s="1"/>
  <c r="F9" i="24"/>
  <c r="E9" i="24"/>
  <c r="E10" i="24" s="1"/>
  <c r="F8" i="24"/>
  <c r="E8" i="24"/>
  <c r="E12" i="24" s="1"/>
  <c r="E25" i="24" s="1"/>
  <c r="C8" i="24"/>
  <c r="C12" i="24" s="1"/>
  <c r="C25" i="24" s="1"/>
  <c r="E6" i="24"/>
  <c r="D6" i="24"/>
  <c r="C6" i="24"/>
  <c r="F5" i="24"/>
  <c r="F6" i="24" s="1"/>
  <c r="E5" i="24"/>
  <c r="D43" i="23"/>
  <c r="C43" i="23"/>
  <c r="G42" i="23"/>
  <c r="E42" i="23"/>
  <c r="F41" i="23"/>
  <c r="E41" i="23"/>
  <c r="G41" i="23" s="1"/>
  <c r="E40" i="23"/>
  <c r="G40" i="23" s="1"/>
  <c r="F39" i="23"/>
  <c r="G39" i="23" s="1"/>
  <c r="E39" i="23"/>
  <c r="F38" i="23"/>
  <c r="E38" i="23"/>
  <c r="G38" i="23" s="1"/>
  <c r="F37" i="23"/>
  <c r="E37" i="23"/>
  <c r="G37" i="23" s="1"/>
  <c r="G36" i="23"/>
  <c r="E36" i="23"/>
  <c r="F35" i="23"/>
  <c r="E35" i="23"/>
  <c r="G35" i="23" s="1"/>
  <c r="E34" i="23"/>
  <c r="G34" i="23" s="1"/>
  <c r="F33" i="23"/>
  <c r="G33" i="23" s="1"/>
  <c r="E33" i="23"/>
  <c r="E32" i="23"/>
  <c r="G32" i="23" s="1"/>
  <c r="G31" i="23"/>
  <c r="F31" i="23"/>
  <c r="E31" i="23"/>
  <c r="E30" i="23"/>
  <c r="G30" i="23" s="1"/>
  <c r="E29" i="23"/>
  <c r="G29" i="23" s="1"/>
  <c r="E28" i="23"/>
  <c r="G28" i="23" s="1"/>
  <c r="E27" i="23"/>
  <c r="F26" i="23"/>
  <c r="E26" i="23"/>
  <c r="E43" i="23" s="1"/>
  <c r="D24" i="23"/>
  <c r="C24" i="23"/>
  <c r="F23" i="23"/>
  <c r="E23" i="23"/>
  <c r="G23" i="23" s="1"/>
  <c r="G22" i="23"/>
  <c r="F22" i="23"/>
  <c r="E22" i="23"/>
  <c r="F21" i="23"/>
  <c r="G21" i="23" s="1"/>
  <c r="E21" i="23"/>
  <c r="F20" i="23"/>
  <c r="E20" i="23"/>
  <c r="G20" i="23" s="1"/>
  <c r="G19" i="23"/>
  <c r="E19" i="23"/>
  <c r="E18" i="23"/>
  <c r="G18" i="23" s="1"/>
  <c r="G17" i="23"/>
  <c r="E17" i="23"/>
  <c r="F16" i="23"/>
  <c r="G16" i="23" s="1"/>
  <c r="E16" i="23"/>
  <c r="F15" i="23"/>
  <c r="E15" i="23"/>
  <c r="G15" i="23" s="1"/>
  <c r="F14" i="23"/>
  <c r="E14" i="23"/>
  <c r="G14" i="23" s="1"/>
  <c r="G13" i="23"/>
  <c r="G24" i="23" s="1"/>
  <c r="F13" i="23"/>
  <c r="F24" i="23" s="1"/>
  <c r="E13" i="23"/>
  <c r="E24" i="23" s="1"/>
  <c r="F12" i="23"/>
  <c r="F25" i="23" s="1"/>
  <c r="E12" i="23"/>
  <c r="E25" i="23" s="1"/>
  <c r="E10" i="23"/>
  <c r="D10" i="23"/>
  <c r="D44" i="23" s="1"/>
  <c r="C10" i="23"/>
  <c r="C44" i="23" s="1"/>
  <c r="F9" i="23"/>
  <c r="F10" i="23" s="1"/>
  <c r="E9" i="23"/>
  <c r="F8" i="23"/>
  <c r="E8" i="23"/>
  <c r="C8" i="23"/>
  <c r="C12" i="23" s="1"/>
  <c r="C25" i="23" s="1"/>
  <c r="F6" i="23"/>
  <c r="D6" i="23"/>
  <c r="C6" i="23"/>
  <c r="E5" i="23"/>
  <c r="G5" i="23" s="1"/>
  <c r="G6" i="23" s="1"/>
  <c r="C44" i="22"/>
  <c r="C43" i="22"/>
  <c r="C24" i="22"/>
  <c r="C12" i="22"/>
  <c r="C25" i="22" s="1"/>
  <c r="C10" i="22"/>
  <c r="C8" i="22"/>
  <c r="C6" i="22"/>
  <c r="J93" i="21"/>
  <c r="I93" i="21"/>
  <c r="H93" i="21"/>
  <c r="G93" i="21"/>
  <c r="F93" i="21"/>
  <c r="E93" i="21"/>
  <c r="D93" i="21"/>
  <c r="C93" i="21"/>
  <c r="L92" i="21"/>
  <c r="K92" i="21"/>
  <c r="L91" i="21"/>
  <c r="K91" i="21"/>
  <c r="L90" i="21"/>
  <c r="K90" i="21"/>
  <c r="L89" i="21"/>
  <c r="K89" i="21"/>
  <c r="L88" i="21"/>
  <c r="K88" i="21"/>
  <c r="L87" i="21"/>
  <c r="K87" i="21"/>
  <c r="L86" i="21"/>
  <c r="K86" i="21"/>
  <c r="L85" i="21"/>
  <c r="K85" i="21"/>
  <c r="L84" i="21"/>
  <c r="K84" i="21"/>
  <c r="L83" i="21"/>
  <c r="K83" i="21"/>
  <c r="L82" i="21"/>
  <c r="K82" i="21"/>
  <c r="L81" i="21"/>
  <c r="K81" i="21"/>
  <c r="L80" i="21"/>
  <c r="K80" i="21"/>
  <c r="L79" i="21"/>
  <c r="K79" i="21"/>
  <c r="L78" i="21"/>
  <c r="L93" i="21" s="1"/>
  <c r="K78" i="21"/>
  <c r="K93" i="21" s="1"/>
  <c r="J73" i="21"/>
  <c r="I73" i="21"/>
  <c r="H73" i="21"/>
  <c r="G73" i="21"/>
  <c r="F73" i="21"/>
  <c r="E73" i="21"/>
  <c r="D73" i="21"/>
  <c r="C73" i="21"/>
  <c r="L72" i="21"/>
  <c r="K72" i="21"/>
  <c r="L71" i="21"/>
  <c r="K71" i="21"/>
  <c r="L70" i="21"/>
  <c r="K70" i="21"/>
  <c r="L69" i="21"/>
  <c r="K69" i="21"/>
  <c r="L68" i="21"/>
  <c r="K68" i="21"/>
  <c r="L67" i="21"/>
  <c r="K67" i="21"/>
  <c r="L66" i="21"/>
  <c r="K66" i="21"/>
  <c r="L65" i="21"/>
  <c r="K65" i="21"/>
  <c r="L64" i="21"/>
  <c r="K64" i="21"/>
  <c r="L63" i="21"/>
  <c r="K63" i="21"/>
  <c r="L62" i="21"/>
  <c r="K62" i="21"/>
  <c r="L61" i="21"/>
  <c r="K61" i="21"/>
  <c r="L60" i="21"/>
  <c r="K60" i="21"/>
  <c r="L59" i="21"/>
  <c r="K59" i="21"/>
  <c r="L58" i="21"/>
  <c r="L73" i="21" s="1"/>
  <c r="K58" i="21"/>
  <c r="K73" i="21" s="1"/>
  <c r="J28" i="21"/>
  <c r="I28" i="21"/>
  <c r="H28" i="21"/>
  <c r="G28" i="21"/>
  <c r="F28" i="21"/>
  <c r="E28" i="21"/>
  <c r="D28" i="21"/>
  <c r="C28" i="21"/>
  <c r="L27" i="21"/>
  <c r="D141" i="21" s="1"/>
  <c r="K27" i="21"/>
  <c r="C141" i="21" s="1"/>
  <c r="L26" i="21"/>
  <c r="D140" i="21" s="1"/>
  <c r="K26" i="21"/>
  <c r="C140" i="21" s="1"/>
  <c r="L25" i="21"/>
  <c r="D139" i="21" s="1"/>
  <c r="K25" i="21"/>
  <c r="C139" i="21" s="1"/>
  <c r="L24" i="21"/>
  <c r="D138" i="21" s="1"/>
  <c r="K24" i="21"/>
  <c r="C138" i="21" s="1"/>
  <c r="L23" i="21"/>
  <c r="D137" i="21" s="1"/>
  <c r="K23" i="21"/>
  <c r="C137" i="21" s="1"/>
  <c r="L22" i="21"/>
  <c r="D136" i="21" s="1"/>
  <c r="K22" i="21"/>
  <c r="C136" i="21" s="1"/>
  <c r="L21" i="21"/>
  <c r="D135" i="21" s="1"/>
  <c r="K21" i="21"/>
  <c r="C135" i="21" s="1"/>
  <c r="L20" i="21"/>
  <c r="D134" i="21" s="1"/>
  <c r="K20" i="21"/>
  <c r="C134" i="21" s="1"/>
  <c r="L19" i="21"/>
  <c r="D133" i="21" s="1"/>
  <c r="K19" i="21"/>
  <c r="C133" i="21" s="1"/>
  <c r="L18" i="21"/>
  <c r="D132" i="21" s="1"/>
  <c r="K18" i="21"/>
  <c r="C132" i="21" s="1"/>
  <c r="L17" i="21"/>
  <c r="D131" i="21" s="1"/>
  <c r="K17" i="21"/>
  <c r="C131" i="21" s="1"/>
  <c r="L16" i="21"/>
  <c r="D130" i="21" s="1"/>
  <c r="K16" i="21"/>
  <c r="C130" i="21" s="1"/>
  <c r="L15" i="21"/>
  <c r="D129" i="21" s="1"/>
  <c r="K15" i="21"/>
  <c r="C129" i="21" s="1"/>
  <c r="L14" i="21"/>
  <c r="D128" i="21" s="1"/>
  <c r="K14" i="21"/>
  <c r="C128" i="21" s="1"/>
  <c r="L13" i="21"/>
  <c r="L28" i="21" s="1"/>
  <c r="K13" i="21"/>
  <c r="K28" i="21" s="1"/>
  <c r="J93" i="20"/>
  <c r="I93" i="20"/>
  <c r="H93" i="20"/>
  <c r="G93" i="20"/>
  <c r="F93" i="20"/>
  <c r="E93" i="20"/>
  <c r="D93" i="20"/>
  <c r="C93" i="20"/>
  <c r="L92" i="20"/>
  <c r="K92" i="20"/>
  <c r="L91" i="20"/>
  <c r="K91" i="20"/>
  <c r="L90" i="20"/>
  <c r="K90" i="20"/>
  <c r="L89" i="20"/>
  <c r="K89" i="20"/>
  <c r="L88" i="20"/>
  <c r="K88" i="20"/>
  <c r="L87" i="20"/>
  <c r="K87" i="20"/>
  <c r="L86" i="20"/>
  <c r="K86" i="20"/>
  <c r="L85" i="20"/>
  <c r="K85" i="20"/>
  <c r="L84" i="20"/>
  <c r="K84" i="20"/>
  <c r="L83" i="20"/>
  <c r="K83" i="20"/>
  <c r="L82" i="20"/>
  <c r="K82" i="20"/>
  <c r="L81" i="20"/>
  <c r="K81" i="20"/>
  <c r="L80" i="20"/>
  <c r="K80" i="20"/>
  <c r="L79" i="20"/>
  <c r="K79" i="20"/>
  <c r="L78" i="20"/>
  <c r="L93" i="20" s="1"/>
  <c r="K78" i="20"/>
  <c r="K93" i="20" s="1"/>
  <c r="J73" i="20"/>
  <c r="I73" i="20"/>
  <c r="H73" i="20"/>
  <c r="G73" i="20"/>
  <c r="F73" i="20"/>
  <c r="E73" i="20"/>
  <c r="D73" i="20"/>
  <c r="C73" i="20"/>
  <c r="L72" i="20"/>
  <c r="K72" i="20"/>
  <c r="L71" i="20"/>
  <c r="K71" i="20"/>
  <c r="L70" i="20"/>
  <c r="K70" i="20"/>
  <c r="L69" i="20"/>
  <c r="K69" i="20"/>
  <c r="L68" i="20"/>
  <c r="K68" i="20"/>
  <c r="L67" i="20"/>
  <c r="K67" i="20"/>
  <c r="L66" i="20"/>
  <c r="K66" i="20"/>
  <c r="L65" i="20"/>
  <c r="K65" i="20"/>
  <c r="L64" i="20"/>
  <c r="K64" i="20"/>
  <c r="L63" i="20"/>
  <c r="K63" i="20"/>
  <c r="L62" i="20"/>
  <c r="K62" i="20"/>
  <c r="L61" i="20"/>
  <c r="K61" i="20"/>
  <c r="L60" i="20"/>
  <c r="K60" i="20"/>
  <c r="L59" i="20"/>
  <c r="K59" i="20"/>
  <c r="L58" i="20"/>
  <c r="L73" i="20" s="1"/>
  <c r="K58" i="20"/>
  <c r="K73" i="20" s="1"/>
  <c r="J28" i="20"/>
  <c r="I28" i="20"/>
  <c r="H28" i="20"/>
  <c r="G28" i="20"/>
  <c r="F28" i="20"/>
  <c r="E28" i="20"/>
  <c r="D28" i="20"/>
  <c r="C28" i="20"/>
  <c r="L27" i="20"/>
  <c r="D141" i="20" s="1"/>
  <c r="K27" i="20"/>
  <c r="C141" i="20" s="1"/>
  <c r="L26" i="20"/>
  <c r="D140" i="20" s="1"/>
  <c r="K26" i="20"/>
  <c r="C140" i="20" s="1"/>
  <c r="L25" i="20"/>
  <c r="D139" i="20" s="1"/>
  <c r="K25" i="20"/>
  <c r="C139" i="20" s="1"/>
  <c r="L24" i="20"/>
  <c r="D138" i="20" s="1"/>
  <c r="K24" i="20"/>
  <c r="C138" i="20" s="1"/>
  <c r="L23" i="20"/>
  <c r="D137" i="20" s="1"/>
  <c r="K23" i="20"/>
  <c r="C137" i="20" s="1"/>
  <c r="L22" i="20"/>
  <c r="D136" i="20" s="1"/>
  <c r="K22" i="20"/>
  <c r="C136" i="20" s="1"/>
  <c r="L21" i="20"/>
  <c r="D135" i="20" s="1"/>
  <c r="K21" i="20"/>
  <c r="C135" i="20" s="1"/>
  <c r="L20" i="20"/>
  <c r="D134" i="20" s="1"/>
  <c r="K20" i="20"/>
  <c r="C134" i="20" s="1"/>
  <c r="L19" i="20"/>
  <c r="D133" i="20" s="1"/>
  <c r="K19" i="20"/>
  <c r="C133" i="20" s="1"/>
  <c r="L18" i="20"/>
  <c r="D132" i="20" s="1"/>
  <c r="K18" i="20"/>
  <c r="C132" i="20" s="1"/>
  <c r="L17" i="20"/>
  <c r="D131" i="20" s="1"/>
  <c r="K17" i="20"/>
  <c r="C131" i="20" s="1"/>
  <c r="L16" i="20"/>
  <c r="D130" i="20" s="1"/>
  <c r="K16" i="20"/>
  <c r="C130" i="20" s="1"/>
  <c r="L15" i="20"/>
  <c r="D129" i="20" s="1"/>
  <c r="K15" i="20"/>
  <c r="C129" i="20" s="1"/>
  <c r="L14" i="20"/>
  <c r="D128" i="20" s="1"/>
  <c r="K14" i="20"/>
  <c r="C128" i="20" s="1"/>
  <c r="L13" i="20"/>
  <c r="L28" i="20" s="1"/>
  <c r="K13" i="20"/>
  <c r="K28" i="20" s="1"/>
  <c r="J93" i="19"/>
  <c r="I93" i="19"/>
  <c r="H93" i="19"/>
  <c r="G93" i="19"/>
  <c r="F93" i="19"/>
  <c r="E93" i="19"/>
  <c r="D93" i="19"/>
  <c r="C93" i="19"/>
  <c r="L92" i="19"/>
  <c r="K92" i="19"/>
  <c r="L91" i="19"/>
  <c r="K91" i="19"/>
  <c r="L90" i="19"/>
  <c r="K90" i="19"/>
  <c r="L89" i="19"/>
  <c r="K89" i="19"/>
  <c r="L88" i="19"/>
  <c r="K88" i="19"/>
  <c r="L87" i="19"/>
  <c r="K87" i="19"/>
  <c r="L86" i="19"/>
  <c r="K86" i="19"/>
  <c r="L85" i="19"/>
  <c r="K85" i="19"/>
  <c r="L84" i="19"/>
  <c r="K84" i="19"/>
  <c r="L83" i="19"/>
  <c r="K83" i="19"/>
  <c r="L82" i="19"/>
  <c r="K82" i="19"/>
  <c r="L81" i="19"/>
  <c r="K81" i="19"/>
  <c r="L80" i="19"/>
  <c r="K80" i="19"/>
  <c r="L79" i="19"/>
  <c r="K79" i="19"/>
  <c r="L78" i="19"/>
  <c r="L93" i="19" s="1"/>
  <c r="K78" i="19"/>
  <c r="K93" i="19" s="1"/>
  <c r="J73" i="19"/>
  <c r="I73" i="19"/>
  <c r="H73" i="19"/>
  <c r="G73" i="19"/>
  <c r="F73" i="19"/>
  <c r="E73" i="19"/>
  <c r="D73" i="19"/>
  <c r="C73" i="19"/>
  <c r="L72" i="19"/>
  <c r="K72" i="19"/>
  <c r="L71" i="19"/>
  <c r="K71" i="19"/>
  <c r="L70" i="19"/>
  <c r="K70" i="19"/>
  <c r="L69" i="19"/>
  <c r="K69" i="19"/>
  <c r="L68" i="19"/>
  <c r="K68" i="19"/>
  <c r="L67" i="19"/>
  <c r="K67" i="19"/>
  <c r="L66" i="19"/>
  <c r="K66" i="19"/>
  <c r="L65" i="19"/>
  <c r="K65" i="19"/>
  <c r="L64" i="19"/>
  <c r="K64" i="19"/>
  <c r="L63" i="19"/>
  <c r="K63" i="19"/>
  <c r="L62" i="19"/>
  <c r="K62" i="19"/>
  <c r="L61" i="19"/>
  <c r="K61" i="19"/>
  <c r="L60" i="19"/>
  <c r="K60" i="19"/>
  <c r="L59" i="19"/>
  <c r="K59" i="19"/>
  <c r="L58" i="19"/>
  <c r="L73" i="19" s="1"/>
  <c r="K58" i="19"/>
  <c r="K73" i="19" s="1"/>
  <c r="J28" i="19"/>
  <c r="I28" i="19"/>
  <c r="H28" i="19"/>
  <c r="G28" i="19"/>
  <c r="F28" i="19"/>
  <c r="E28" i="19"/>
  <c r="D28" i="19"/>
  <c r="C28" i="19"/>
  <c r="L27" i="19"/>
  <c r="D141" i="19" s="1"/>
  <c r="K27" i="19"/>
  <c r="C141" i="19" s="1"/>
  <c r="L26" i="19"/>
  <c r="D140" i="19" s="1"/>
  <c r="K26" i="19"/>
  <c r="C140" i="19" s="1"/>
  <c r="L25" i="19"/>
  <c r="D139" i="19" s="1"/>
  <c r="K25" i="19"/>
  <c r="C139" i="19" s="1"/>
  <c r="L24" i="19"/>
  <c r="D138" i="19" s="1"/>
  <c r="K24" i="19"/>
  <c r="C138" i="19" s="1"/>
  <c r="L23" i="19"/>
  <c r="D137" i="19" s="1"/>
  <c r="K23" i="19"/>
  <c r="C137" i="19" s="1"/>
  <c r="L22" i="19"/>
  <c r="D136" i="19" s="1"/>
  <c r="K22" i="19"/>
  <c r="C136" i="19" s="1"/>
  <c r="L21" i="19"/>
  <c r="D135" i="19" s="1"/>
  <c r="K21" i="19"/>
  <c r="C135" i="19" s="1"/>
  <c r="L20" i="19"/>
  <c r="D134" i="19" s="1"/>
  <c r="K20" i="19"/>
  <c r="C134" i="19" s="1"/>
  <c r="L19" i="19"/>
  <c r="D133" i="19" s="1"/>
  <c r="K19" i="19"/>
  <c r="C133" i="19" s="1"/>
  <c r="L18" i="19"/>
  <c r="D132" i="19" s="1"/>
  <c r="K18" i="19"/>
  <c r="C132" i="19" s="1"/>
  <c r="L17" i="19"/>
  <c r="D131" i="19" s="1"/>
  <c r="K17" i="19"/>
  <c r="C131" i="19" s="1"/>
  <c r="L16" i="19"/>
  <c r="D130" i="19" s="1"/>
  <c r="K16" i="19"/>
  <c r="C130" i="19" s="1"/>
  <c r="L15" i="19"/>
  <c r="D129" i="19" s="1"/>
  <c r="K15" i="19"/>
  <c r="C129" i="19" s="1"/>
  <c r="L14" i="19"/>
  <c r="D128" i="19" s="1"/>
  <c r="K14" i="19"/>
  <c r="C128" i="19" s="1"/>
  <c r="L13" i="19"/>
  <c r="L28" i="19" s="1"/>
  <c r="K13" i="19"/>
  <c r="K28" i="19" s="1"/>
  <c r="J93" i="18"/>
  <c r="I93" i="18"/>
  <c r="H93" i="18"/>
  <c r="G93" i="18"/>
  <c r="F93" i="18"/>
  <c r="E93" i="18"/>
  <c r="D93" i="18"/>
  <c r="C93" i="18"/>
  <c r="L92" i="18"/>
  <c r="K92" i="18"/>
  <c r="L91" i="18"/>
  <c r="K91" i="18"/>
  <c r="L90" i="18"/>
  <c r="K90" i="18"/>
  <c r="L89" i="18"/>
  <c r="K89" i="18"/>
  <c r="L88" i="18"/>
  <c r="K88" i="18"/>
  <c r="L87" i="18"/>
  <c r="K87" i="18"/>
  <c r="L86" i="18"/>
  <c r="K86" i="18"/>
  <c r="L85" i="18"/>
  <c r="K85" i="18"/>
  <c r="L84" i="18"/>
  <c r="K84" i="18"/>
  <c r="L83" i="18"/>
  <c r="K83" i="18"/>
  <c r="L82" i="18"/>
  <c r="K82" i="18"/>
  <c r="L81" i="18"/>
  <c r="K81" i="18"/>
  <c r="L80" i="18"/>
  <c r="K80" i="18"/>
  <c r="L79" i="18"/>
  <c r="K79" i="18"/>
  <c r="K93" i="18" s="1"/>
  <c r="L78" i="18"/>
  <c r="L93" i="18" s="1"/>
  <c r="K78" i="18"/>
  <c r="J73" i="18"/>
  <c r="I73" i="18"/>
  <c r="H73" i="18"/>
  <c r="G73" i="18"/>
  <c r="F73" i="18"/>
  <c r="E73" i="18"/>
  <c r="D73" i="18"/>
  <c r="C73" i="18"/>
  <c r="L72" i="18"/>
  <c r="K72" i="18"/>
  <c r="L71" i="18"/>
  <c r="K71" i="18"/>
  <c r="L70" i="18"/>
  <c r="K70" i="18"/>
  <c r="C139" i="18" s="1"/>
  <c r="L69" i="18"/>
  <c r="K69" i="18"/>
  <c r="L68" i="18"/>
  <c r="K68" i="18"/>
  <c r="L67" i="18"/>
  <c r="K67" i="18"/>
  <c r="L66" i="18"/>
  <c r="K66" i="18"/>
  <c r="L65" i="18"/>
  <c r="K65" i="18"/>
  <c r="L64" i="18"/>
  <c r="K64" i="18"/>
  <c r="L63" i="18"/>
  <c r="K63" i="18"/>
  <c r="L62" i="18"/>
  <c r="K62" i="18"/>
  <c r="C131" i="18" s="1"/>
  <c r="L61" i="18"/>
  <c r="K61" i="18"/>
  <c r="L60" i="18"/>
  <c r="K60" i="18"/>
  <c r="L59" i="18"/>
  <c r="K59" i="18"/>
  <c r="L58" i="18"/>
  <c r="L73" i="18" s="1"/>
  <c r="K58" i="18"/>
  <c r="K73" i="18" s="1"/>
  <c r="J28" i="18"/>
  <c r="I28" i="18"/>
  <c r="H28" i="18"/>
  <c r="G28" i="18"/>
  <c r="F28" i="18"/>
  <c r="E28" i="18"/>
  <c r="D28" i="18"/>
  <c r="C28" i="18"/>
  <c r="L27" i="18"/>
  <c r="D141" i="18" s="1"/>
  <c r="K27" i="18"/>
  <c r="C141" i="18" s="1"/>
  <c r="L26" i="18"/>
  <c r="D140" i="18" s="1"/>
  <c r="K26" i="18"/>
  <c r="L25" i="18"/>
  <c r="D139" i="18" s="1"/>
  <c r="K25" i="18"/>
  <c r="L24" i="18"/>
  <c r="D138" i="18" s="1"/>
  <c r="K24" i="18"/>
  <c r="L23" i="18"/>
  <c r="D137" i="18" s="1"/>
  <c r="K23" i="18"/>
  <c r="C137" i="18" s="1"/>
  <c r="L22" i="18"/>
  <c r="D136" i="18" s="1"/>
  <c r="K22" i="18"/>
  <c r="L21" i="18"/>
  <c r="D135" i="18" s="1"/>
  <c r="K21" i="18"/>
  <c r="C135" i="18" s="1"/>
  <c r="L20" i="18"/>
  <c r="D134" i="18" s="1"/>
  <c r="K20" i="18"/>
  <c r="L19" i="18"/>
  <c r="D133" i="18" s="1"/>
  <c r="K19" i="18"/>
  <c r="C133" i="18" s="1"/>
  <c r="L18" i="18"/>
  <c r="D132" i="18" s="1"/>
  <c r="K18" i="18"/>
  <c r="L17" i="18"/>
  <c r="D131" i="18" s="1"/>
  <c r="K17" i="18"/>
  <c r="L16" i="18"/>
  <c r="D130" i="18" s="1"/>
  <c r="K16" i="18"/>
  <c r="L15" i="18"/>
  <c r="D129" i="18" s="1"/>
  <c r="K15" i="18"/>
  <c r="C129" i="18" s="1"/>
  <c r="L14" i="18"/>
  <c r="D128" i="18" s="1"/>
  <c r="K14" i="18"/>
  <c r="L13" i="18"/>
  <c r="L28" i="18" s="1"/>
  <c r="K13" i="18"/>
  <c r="K28" i="18" s="1"/>
  <c r="I61" i="17"/>
  <c r="H61" i="17"/>
  <c r="G61" i="17"/>
  <c r="F61" i="17"/>
  <c r="E61" i="17"/>
  <c r="D61" i="17"/>
  <c r="C61" i="17"/>
  <c r="B61" i="17"/>
  <c r="K60" i="17"/>
  <c r="C70" i="17" s="1"/>
  <c r="J60" i="17"/>
  <c r="B70" i="17" s="1"/>
  <c r="K59" i="17"/>
  <c r="K61" i="17" s="1"/>
  <c r="J59" i="17"/>
  <c r="J61" i="17" s="1"/>
  <c r="K58" i="17"/>
  <c r="J58" i="17"/>
  <c r="I51" i="17"/>
  <c r="H51" i="17"/>
  <c r="G51" i="17"/>
  <c r="F51" i="17"/>
  <c r="E51" i="17"/>
  <c r="D51" i="17"/>
  <c r="C51" i="17"/>
  <c r="B51" i="17"/>
  <c r="K50" i="17"/>
  <c r="J50" i="17"/>
  <c r="K49" i="17"/>
  <c r="K51" i="17" s="1"/>
  <c r="J49" i="17"/>
  <c r="B69" i="17" s="1"/>
  <c r="B71" i="17" s="1"/>
  <c r="K48" i="17"/>
  <c r="J48" i="17"/>
  <c r="I21" i="17"/>
  <c r="H21" i="17"/>
  <c r="G21" i="17"/>
  <c r="F21" i="17"/>
  <c r="E21" i="17"/>
  <c r="D21" i="17"/>
  <c r="C21" i="17"/>
  <c r="B21" i="17"/>
  <c r="K20" i="17"/>
  <c r="J20" i="17"/>
  <c r="K19" i="17"/>
  <c r="K21" i="17" s="1"/>
  <c r="J19" i="17"/>
  <c r="J21" i="17" s="1"/>
  <c r="K18" i="17"/>
  <c r="C68" i="17" s="1"/>
  <c r="J18" i="17"/>
  <c r="B68" i="17" s="1"/>
  <c r="I61" i="16"/>
  <c r="H61" i="16"/>
  <c r="G61" i="16"/>
  <c r="F61" i="16"/>
  <c r="E61" i="16"/>
  <c r="D61" i="16"/>
  <c r="C61" i="16"/>
  <c r="B61" i="16"/>
  <c r="K60" i="16"/>
  <c r="C70" i="16" s="1"/>
  <c r="J60" i="16"/>
  <c r="B70" i="16" s="1"/>
  <c r="K59" i="16"/>
  <c r="K61" i="16" s="1"/>
  <c r="J59" i="16"/>
  <c r="J61" i="16" s="1"/>
  <c r="K58" i="16"/>
  <c r="J58" i="16"/>
  <c r="I51" i="16"/>
  <c r="H51" i="16"/>
  <c r="G51" i="16"/>
  <c r="F51" i="16"/>
  <c r="E51" i="16"/>
  <c r="D51" i="16"/>
  <c r="C51" i="16"/>
  <c r="B51" i="16"/>
  <c r="K50" i="16"/>
  <c r="J50" i="16"/>
  <c r="K49" i="16"/>
  <c r="K51" i="16" s="1"/>
  <c r="J49" i="16"/>
  <c r="J51" i="16" s="1"/>
  <c r="K48" i="16"/>
  <c r="J48" i="16"/>
  <c r="I21" i="16"/>
  <c r="H21" i="16"/>
  <c r="G21" i="16"/>
  <c r="F21" i="16"/>
  <c r="E21" i="16"/>
  <c r="D21" i="16"/>
  <c r="C21" i="16"/>
  <c r="B21" i="16"/>
  <c r="K20" i="16"/>
  <c r="J20" i="16"/>
  <c r="K19" i="16"/>
  <c r="K21" i="16" s="1"/>
  <c r="J19" i="16"/>
  <c r="B69" i="16" s="1"/>
  <c r="K18" i="16"/>
  <c r="C68" i="16" s="1"/>
  <c r="J18" i="16"/>
  <c r="B68" i="16" s="1"/>
  <c r="B71" i="16" s="1"/>
  <c r="I61" i="15"/>
  <c r="H61" i="15"/>
  <c r="G61" i="15"/>
  <c r="F61" i="15"/>
  <c r="E61" i="15"/>
  <c r="D61" i="15"/>
  <c r="C61" i="15"/>
  <c r="B61" i="15"/>
  <c r="K60" i="15"/>
  <c r="C70" i="15" s="1"/>
  <c r="J60" i="15"/>
  <c r="B70" i="15" s="1"/>
  <c r="K59" i="15"/>
  <c r="K61" i="15" s="1"/>
  <c r="J59" i="15"/>
  <c r="J61" i="15" s="1"/>
  <c r="K58" i="15"/>
  <c r="J58" i="15"/>
  <c r="I51" i="15"/>
  <c r="H51" i="15"/>
  <c r="G51" i="15"/>
  <c r="F51" i="15"/>
  <c r="E51" i="15"/>
  <c r="D51" i="15"/>
  <c r="C51" i="15"/>
  <c r="B51" i="15"/>
  <c r="K50" i="15"/>
  <c r="J50" i="15"/>
  <c r="K49" i="15"/>
  <c r="K51" i="15" s="1"/>
  <c r="J49" i="15"/>
  <c r="B69" i="15" s="1"/>
  <c r="K48" i="15"/>
  <c r="J48" i="15"/>
  <c r="I21" i="15"/>
  <c r="H21" i="15"/>
  <c r="G21" i="15"/>
  <c r="F21" i="15"/>
  <c r="E21" i="15"/>
  <c r="D21" i="15"/>
  <c r="C21" i="15"/>
  <c r="B21" i="15"/>
  <c r="K20" i="15"/>
  <c r="J20" i="15"/>
  <c r="K19" i="15"/>
  <c r="K21" i="15" s="1"/>
  <c r="J19" i="15"/>
  <c r="J21" i="15" s="1"/>
  <c r="K18" i="15"/>
  <c r="C68" i="15" s="1"/>
  <c r="J18" i="15"/>
  <c r="B68" i="15" s="1"/>
  <c r="B71" i="15" s="1"/>
  <c r="I61" i="14"/>
  <c r="H61" i="14"/>
  <c r="G61" i="14"/>
  <c r="F61" i="14"/>
  <c r="E61" i="14"/>
  <c r="D61" i="14"/>
  <c r="C61" i="14"/>
  <c r="B61" i="14"/>
  <c r="K60" i="14"/>
  <c r="C70" i="14" s="1"/>
  <c r="J60" i="14"/>
  <c r="B70" i="14" s="1"/>
  <c r="K59" i="14"/>
  <c r="K61" i="14" s="1"/>
  <c r="J59" i="14"/>
  <c r="J61" i="14" s="1"/>
  <c r="K58" i="14"/>
  <c r="J58" i="14"/>
  <c r="I51" i="14"/>
  <c r="H51" i="14"/>
  <c r="G51" i="14"/>
  <c r="F51" i="14"/>
  <c r="E51" i="14"/>
  <c r="D51" i="14"/>
  <c r="C51" i="14"/>
  <c r="B51" i="14"/>
  <c r="K50" i="14"/>
  <c r="J50" i="14"/>
  <c r="K49" i="14"/>
  <c r="K51" i="14" s="1"/>
  <c r="J49" i="14"/>
  <c r="J51" i="14" s="1"/>
  <c r="K48" i="14"/>
  <c r="J48" i="14"/>
  <c r="I21" i="14"/>
  <c r="H21" i="14"/>
  <c r="G21" i="14"/>
  <c r="F21" i="14"/>
  <c r="E21" i="14"/>
  <c r="D21" i="14"/>
  <c r="C21" i="14"/>
  <c r="B21" i="14"/>
  <c r="K20" i="14"/>
  <c r="J20" i="14"/>
  <c r="K19" i="14"/>
  <c r="K21" i="14" s="1"/>
  <c r="J19" i="14"/>
  <c r="J21" i="14" s="1"/>
  <c r="K18" i="14"/>
  <c r="C68" i="14" s="1"/>
  <c r="J18" i="14"/>
  <c r="B68" i="14" s="1"/>
  <c r="F221" i="13"/>
  <c r="F215" i="13"/>
  <c r="E212" i="13"/>
  <c r="F210" i="13"/>
  <c r="E206" i="13"/>
  <c r="F204" i="13"/>
  <c r="F198" i="13"/>
  <c r="F214" i="13" s="1"/>
  <c r="F196" i="13"/>
  <c r="J152" i="13"/>
  <c r="I152" i="13"/>
  <c r="H152" i="13"/>
  <c r="G152" i="13"/>
  <c r="F152" i="13"/>
  <c r="E152" i="13"/>
  <c r="D152" i="13"/>
  <c r="C152" i="13"/>
  <c r="J136" i="13"/>
  <c r="I136" i="13"/>
  <c r="H136" i="13"/>
  <c r="G136" i="13"/>
  <c r="F136" i="13"/>
  <c r="E136" i="13"/>
  <c r="D136" i="13"/>
  <c r="C136" i="13"/>
  <c r="J128" i="13"/>
  <c r="I128" i="13"/>
  <c r="H128" i="13"/>
  <c r="G128" i="13"/>
  <c r="F128" i="13"/>
  <c r="E128" i="13"/>
  <c r="D128" i="13"/>
  <c r="C128" i="13"/>
  <c r="J102" i="13"/>
  <c r="I102" i="13"/>
  <c r="H102" i="13"/>
  <c r="G102" i="13"/>
  <c r="F102" i="13"/>
  <c r="E102" i="13"/>
  <c r="D102" i="13"/>
  <c r="C102" i="13"/>
  <c r="J86" i="13"/>
  <c r="I86" i="13"/>
  <c r="H86" i="13"/>
  <c r="G86" i="13"/>
  <c r="F86" i="13"/>
  <c r="E86" i="13"/>
  <c r="D86" i="13"/>
  <c r="C86" i="13"/>
  <c r="J78" i="13"/>
  <c r="I78" i="13"/>
  <c r="H78" i="13"/>
  <c r="G78" i="13"/>
  <c r="F78" i="13"/>
  <c r="E78" i="13"/>
  <c r="D78" i="13"/>
  <c r="C78" i="13"/>
  <c r="J43" i="13"/>
  <c r="I43" i="13"/>
  <c r="H43" i="13"/>
  <c r="G43" i="13"/>
  <c r="F43" i="13"/>
  <c r="E43" i="13"/>
  <c r="D43" i="13"/>
  <c r="C43" i="13"/>
  <c r="J27" i="13"/>
  <c r="I27" i="13"/>
  <c r="H27" i="13"/>
  <c r="G27" i="13"/>
  <c r="F27" i="13"/>
  <c r="E27" i="13"/>
  <c r="D27" i="13"/>
  <c r="C27" i="13"/>
  <c r="J19" i="13"/>
  <c r="I19" i="13"/>
  <c r="H19" i="13"/>
  <c r="G19" i="13"/>
  <c r="F19" i="13"/>
  <c r="E19" i="13"/>
  <c r="D19" i="13"/>
  <c r="C19" i="13"/>
  <c r="F221" i="12"/>
  <c r="F214" i="12"/>
  <c r="F215" i="12" s="1"/>
  <c r="E207" i="12"/>
  <c r="E203" i="12"/>
  <c r="E199" i="12"/>
  <c r="F196" i="12"/>
  <c r="E188" i="12"/>
  <c r="J152" i="12"/>
  <c r="I152" i="12"/>
  <c r="H152" i="12"/>
  <c r="G152" i="12"/>
  <c r="F152" i="12"/>
  <c r="E152" i="12"/>
  <c r="D152" i="12"/>
  <c r="C152" i="12"/>
  <c r="J136" i="12"/>
  <c r="I136" i="12"/>
  <c r="H136" i="12"/>
  <c r="G136" i="12"/>
  <c r="F136" i="12"/>
  <c r="E136" i="12"/>
  <c r="D136" i="12"/>
  <c r="C136" i="12"/>
  <c r="J128" i="12"/>
  <c r="I128" i="12"/>
  <c r="H128" i="12"/>
  <c r="G128" i="12"/>
  <c r="F128" i="12"/>
  <c r="E128" i="12"/>
  <c r="D128" i="12"/>
  <c r="C128" i="12"/>
  <c r="J102" i="12"/>
  <c r="I102" i="12"/>
  <c r="H102" i="12"/>
  <c r="G102" i="12"/>
  <c r="F102" i="12"/>
  <c r="E102" i="12"/>
  <c r="D102" i="12"/>
  <c r="C102" i="12"/>
  <c r="J86" i="12"/>
  <c r="I86" i="12"/>
  <c r="H86" i="12"/>
  <c r="G86" i="12"/>
  <c r="F86" i="12"/>
  <c r="E86" i="12"/>
  <c r="D86" i="12"/>
  <c r="C86" i="12"/>
  <c r="J78" i="12"/>
  <c r="I78" i="12"/>
  <c r="H78" i="12"/>
  <c r="G78" i="12"/>
  <c r="F78" i="12"/>
  <c r="E78" i="12"/>
  <c r="D78" i="12"/>
  <c r="C78" i="12"/>
  <c r="J43" i="12"/>
  <c r="I43" i="12"/>
  <c r="H43" i="12"/>
  <c r="G43" i="12"/>
  <c r="F43" i="12"/>
  <c r="E43" i="12"/>
  <c r="D43" i="12"/>
  <c r="C43" i="12"/>
  <c r="J27" i="12"/>
  <c r="I27" i="12"/>
  <c r="H27" i="12"/>
  <c r="G27" i="12"/>
  <c r="F27" i="12"/>
  <c r="E27" i="12"/>
  <c r="D27" i="12"/>
  <c r="C27" i="12"/>
  <c r="J19" i="12"/>
  <c r="I19" i="12"/>
  <c r="H19" i="12"/>
  <c r="G19" i="12"/>
  <c r="F19" i="12"/>
  <c r="E19" i="12"/>
  <c r="D19" i="12"/>
  <c r="C19" i="12"/>
  <c r="F221" i="11"/>
  <c r="F214" i="11"/>
  <c r="F215" i="11" s="1"/>
  <c r="E208" i="11"/>
  <c r="E204" i="11"/>
  <c r="E200" i="11"/>
  <c r="F196" i="11"/>
  <c r="E195" i="11"/>
  <c r="J152" i="11"/>
  <c r="I152" i="11"/>
  <c r="H152" i="11"/>
  <c r="G152" i="11"/>
  <c r="F152" i="11"/>
  <c r="E152" i="11"/>
  <c r="D152" i="11"/>
  <c r="C152" i="11"/>
  <c r="J136" i="11"/>
  <c r="I136" i="11"/>
  <c r="H136" i="11"/>
  <c r="G136" i="11"/>
  <c r="F136" i="11"/>
  <c r="E136" i="11"/>
  <c r="D136" i="11"/>
  <c r="C136" i="11"/>
  <c r="J128" i="11"/>
  <c r="I128" i="11"/>
  <c r="H128" i="11"/>
  <c r="G128" i="11"/>
  <c r="F128" i="11"/>
  <c r="E128" i="11"/>
  <c r="D128" i="11"/>
  <c r="C128" i="11"/>
  <c r="J102" i="11"/>
  <c r="I102" i="11"/>
  <c r="H102" i="11"/>
  <c r="G102" i="11"/>
  <c r="F102" i="11"/>
  <c r="E102" i="11"/>
  <c r="D102" i="11"/>
  <c r="C102" i="11"/>
  <c r="J86" i="11"/>
  <c r="I86" i="11"/>
  <c r="H86" i="11"/>
  <c r="G86" i="11"/>
  <c r="F86" i="11"/>
  <c r="E86" i="11"/>
  <c r="D86" i="11"/>
  <c r="C86" i="11"/>
  <c r="J78" i="11"/>
  <c r="I78" i="11"/>
  <c r="H78" i="11"/>
  <c r="G78" i="11"/>
  <c r="F78" i="11"/>
  <c r="E78" i="11"/>
  <c r="D78" i="11"/>
  <c r="C78" i="11"/>
  <c r="J43" i="11"/>
  <c r="I43" i="11"/>
  <c r="H43" i="11"/>
  <c r="G43" i="11"/>
  <c r="F43" i="11"/>
  <c r="E43" i="11"/>
  <c r="D43" i="11"/>
  <c r="C43" i="11"/>
  <c r="J27" i="11"/>
  <c r="I27" i="11"/>
  <c r="H27" i="11"/>
  <c r="G27" i="11"/>
  <c r="F27" i="11"/>
  <c r="E27" i="11"/>
  <c r="D27" i="11"/>
  <c r="C27" i="11"/>
  <c r="J19" i="11"/>
  <c r="I19" i="11"/>
  <c r="H19" i="11"/>
  <c r="G19" i="11"/>
  <c r="F19" i="11"/>
  <c r="E19" i="11"/>
  <c r="D19" i="11"/>
  <c r="C19" i="11"/>
  <c r="F221" i="10"/>
  <c r="F214" i="10"/>
  <c r="F215" i="10" s="1"/>
  <c r="F196" i="10"/>
  <c r="J152" i="10"/>
  <c r="I152" i="10"/>
  <c r="H152" i="10"/>
  <c r="G152" i="10"/>
  <c r="F152" i="10"/>
  <c r="E152" i="10"/>
  <c r="D152" i="10"/>
  <c r="C152" i="10"/>
  <c r="J136" i="10"/>
  <c r="I136" i="10"/>
  <c r="H136" i="10"/>
  <c r="G136" i="10"/>
  <c r="F136" i="10"/>
  <c r="E136" i="10"/>
  <c r="D136" i="10"/>
  <c r="C136" i="10"/>
  <c r="J128" i="10"/>
  <c r="I128" i="10"/>
  <c r="H128" i="10"/>
  <c r="G128" i="10"/>
  <c r="F128" i="10"/>
  <c r="E128" i="10"/>
  <c r="D128" i="10"/>
  <c r="C128" i="10"/>
  <c r="J102" i="10"/>
  <c r="I102" i="10"/>
  <c r="H102" i="10"/>
  <c r="G102" i="10"/>
  <c r="F102" i="10"/>
  <c r="E102" i="10"/>
  <c r="D102" i="10"/>
  <c r="C102" i="10"/>
  <c r="J86" i="10"/>
  <c r="I86" i="10"/>
  <c r="H86" i="10"/>
  <c r="G86" i="10"/>
  <c r="F86" i="10"/>
  <c r="E86" i="10"/>
  <c r="D86" i="10"/>
  <c r="C86" i="10"/>
  <c r="J78" i="10"/>
  <c r="I78" i="10"/>
  <c r="H78" i="10"/>
  <c r="G78" i="10"/>
  <c r="F78" i="10"/>
  <c r="E78" i="10"/>
  <c r="D78" i="10"/>
  <c r="C78" i="10"/>
  <c r="J43" i="10"/>
  <c r="I43" i="10"/>
  <c r="H43" i="10"/>
  <c r="G43" i="10"/>
  <c r="F43" i="10"/>
  <c r="E43" i="10"/>
  <c r="D43" i="10"/>
  <c r="C43" i="10"/>
  <c r="J27" i="10"/>
  <c r="I27" i="10"/>
  <c r="H27" i="10"/>
  <c r="G27" i="10"/>
  <c r="F27" i="10"/>
  <c r="E27" i="10"/>
  <c r="D27" i="10"/>
  <c r="C27" i="10"/>
  <c r="J19" i="10"/>
  <c r="I19" i="10"/>
  <c r="H19" i="10"/>
  <c r="G19" i="10"/>
  <c r="F19" i="10"/>
  <c r="E19" i="10"/>
  <c r="D19" i="10"/>
  <c r="C19" i="10"/>
  <c r="D183" i="9"/>
  <c r="C182" i="9"/>
  <c r="D181" i="9"/>
  <c r="C177" i="9"/>
  <c r="E213" i="13" s="1"/>
  <c r="C175" i="9"/>
  <c r="E211" i="13" s="1"/>
  <c r="C173" i="9"/>
  <c r="E209" i="13" s="1"/>
  <c r="D172" i="9"/>
  <c r="C171" i="9"/>
  <c r="E207" i="13" s="1"/>
  <c r="D170" i="9"/>
  <c r="C169" i="9"/>
  <c r="E205" i="13" s="1"/>
  <c r="D168" i="9"/>
  <c r="C167" i="9"/>
  <c r="E203" i="13" s="1"/>
  <c r="D166" i="9"/>
  <c r="C165" i="9"/>
  <c r="E201" i="13" s="1"/>
  <c r="D164" i="9"/>
  <c r="C163" i="9"/>
  <c r="E199" i="13" s="1"/>
  <c r="D162" i="9"/>
  <c r="D159" i="9"/>
  <c r="C158" i="9"/>
  <c r="E194" i="13" s="1"/>
  <c r="D157" i="9"/>
  <c r="C156" i="9"/>
  <c r="E192" i="13" s="1"/>
  <c r="D153" i="9"/>
  <c r="C150" i="9"/>
  <c r="E186" i="13" s="1"/>
  <c r="D149" i="9"/>
  <c r="J141" i="9"/>
  <c r="I141" i="9"/>
  <c r="H141" i="9"/>
  <c r="G141" i="9"/>
  <c r="F141" i="9"/>
  <c r="E141" i="9"/>
  <c r="D141" i="9"/>
  <c r="C141" i="9"/>
  <c r="L140" i="9"/>
  <c r="K140" i="9"/>
  <c r="L139" i="9"/>
  <c r="K139" i="9"/>
  <c r="L138" i="9"/>
  <c r="K138" i="9"/>
  <c r="L137" i="9"/>
  <c r="K137" i="9"/>
  <c r="K141" i="9" s="1"/>
  <c r="J135" i="9"/>
  <c r="I135" i="9"/>
  <c r="H135" i="9"/>
  <c r="G135" i="9"/>
  <c r="F135" i="9"/>
  <c r="E135" i="9"/>
  <c r="D135" i="9"/>
  <c r="C135" i="9"/>
  <c r="L134" i="9"/>
  <c r="K134" i="9"/>
  <c r="L133" i="9"/>
  <c r="K133" i="9"/>
  <c r="L132" i="9"/>
  <c r="K132" i="9"/>
  <c r="L131" i="9"/>
  <c r="K131" i="9"/>
  <c r="L130" i="9"/>
  <c r="K130" i="9"/>
  <c r="L129" i="9"/>
  <c r="K129" i="9"/>
  <c r="L128" i="9"/>
  <c r="K128" i="9"/>
  <c r="L127" i="9"/>
  <c r="K127" i="9"/>
  <c r="L126" i="9"/>
  <c r="K126" i="9"/>
  <c r="L125" i="9"/>
  <c r="K125" i="9"/>
  <c r="L124" i="9"/>
  <c r="K124" i="9"/>
  <c r="L123" i="9"/>
  <c r="K123" i="9"/>
  <c r="L122" i="9"/>
  <c r="K122" i="9"/>
  <c r="L121" i="9"/>
  <c r="D165" i="9" s="1"/>
  <c r="K121" i="9"/>
  <c r="L120" i="9"/>
  <c r="K120" i="9"/>
  <c r="C164" i="9" s="1"/>
  <c r="E200" i="13" s="1"/>
  <c r="L119" i="9"/>
  <c r="L135" i="9" s="1"/>
  <c r="K119" i="9"/>
  <c r="L118" i="9"/>
  <c r="K118" i="9"/>
  <c r="K135" i="9" s="1"/>
  <c r="L116" i="9"/>
  <c r="J116" i="9"/>
  <c r="I116" i="9"/>
  <c r="I103" i="9" s="1"/>
  <c r="H116" i="9"/>
  <c r="G116" i="9"/>
  <c r="F116" i="9"/>
  <c r="E116" i="9"/>
  <c r="E103" i="9" s="1"/>
  <c r="D116" i="9"/>
  <c r="C116" i="9"/>
  <c r="L115" i="9"/>
  <c r="K115" i="9"/>
  <c r="L114" i="9"/>
  <c r="K114" i="9"/>
  <c r="L113" i="9"/>
  <c r="K113" i="9"/>
  <c r="C157" i="9" s="1"/>
  <c r="E193" i="13" s="1"/>
  <c r="L112" i="9"/>
  <c r="K112" i="9"/>
  <c r="L111" i="9"/>
  <c r="K111" i="9"/>
  <c r="L110" i="9"/>
  <c r="K110" i="9"/>
  <c r="L109" i="9"/>
  <c r="K109" i="9"/>
  <c r="L108" i="9"/>
  <c r="K108" i="9"/>
  <c r="L107" i="9"/>
  <c r="K107" i="9"/>
  <c r="L106" i="9"/>
  <c r="K106" i="9"/>
  <c r="L105" i="9"/>
  <c r="K105" i="9"/>
  <c r="L104" i="9"/>
  <c r="K104" i="9"/>
  <c r="J103" i="9"/>
  <c r="G103" i="9"/>
  <c r="F103" i="9"/>
  <c r="C103" i="9"/>
  <c r="L101" i="9"/>
  <c r="D145" i="9" s="1"/>
  <c r="F181" i="13" s="1"/>
  <c r="K101" i="9"/>
  <c r="J95" i="9"/>
  <c r="I95" i="9"/>
  <c r="H95" i="9"/>
  <c r="G95" i="9"/>
  <c r="F95" i="9"/>
  <c r="E95" i="9"/>
  <c r="D95" i="9"/>
  <c r="C95" i="9"/>
  <c r="L94" i="9"/>
  <c r="K94" i="9"/>
  <c r="L93" i="9"/>
  <c r="K93" i="9"/>
  <c r="L92" i="9"/>
  <c r="K92" i="9"/>
  <c r="L91" i="9"/>
  <c r="K91" i="9"/>
  <c r="J89" i="9"/>
  <c r="I89" i="9"/>
  <c r="H89" i="9"/>
  <c r="G89" i="9"/>
  <c r="F89" i="9"/>
  <c r="E89" i="9"/>
  <c r="D89" i="9"/>
  <c r="D61" i="9" s="1"/>
  <c r="L61" i="9" s="1"/>
  <c r="C89" i="9"/>
  <c r="L88" i="9"/>
  <c r="K88" i="9"/>
  <c r="L87" i="9"/>
  <c r="D176" i="9" s="1"/>
  <c r="K87" i="9"/>
  <c r="L86" i="9"/>
  <c r="K86" i="9"/>
  <c r="L85" i="9"/>
  <c r="D174" i="9" s="1"/>
  <c r="K85" i="9"/>
  <c r="L84" i="9"/>
  <c r="K84" i="9"/>
  <c r="L82" i="9"/>
  <c r="K82" i="9"/>
  <c r="L81" i="9"/>
  <c r="K81" i="9"/>
  <c r="L80" i="9"/>
  <c r="K80" i="9"/>
  <c r="L79" i="9"/>
  <c r="K79" i="9"/>
  <c r="L78" i="9"/>
  <c r="K78" i="9"/>
  <c r="L77" i="9"/>
  <c r="K77" i="9"/>
  <c r="L76" i="9"/>
  <c r="L89" i="9" s="1"/>
  <c r="K76" i="9"/>
  <c r="L75" i="9"/>
  <c r="K75" i="9"/>
  <c r="K89" i="9" s="1"/>
  <c r="L73" i="9"/>
  <c r="J73" i="9"/>
  <c r="I73" i="9"/>
  <c r="I61" i="9" s="1"/>
  <c r="H73" i="9"/>
  <c r="G73" i="9"/>
  <c r="F73" i="9"/>
  <c r="E73" i="9"/>
  <c r="E61" i="9" s="1"/>
  <c r="D73" i="9"/>
  <c r="C73" i="9"/>
  <c r="L72" i="9"/>
  <c r="K72" i="9"/>
  <c r="L71" i="9"/>
  <c r="K71" i="9"/>
  <c r="L70" i="9"/>
  <c r="K70" i="9"/>
  <c r="L69" i="9"/>
  <c r="K69" i="9"/>
  <c r="L68" i="9"/>
  <c r="K68" i="9"/>
  <c r="L67" i="9"/>
  <c r="K67" i="9"/>
  <c r="L66" i="9"/>
  <c r="K66" i="9"/>
  <c r="L65" i="9"/>
  <c r="K65" i="9"/>
  <c r="L64" i="9"/>
  <c r="K64" i="9"/>
  <c r="L63" i="9"/>
  <c r="K63" i="9"/>
  <c r="L62" i="9"/>
  <c r="K62" i="9"/>
  <c r="K73" i="9" s="1"/>
  <c r="J61" i="9"/>
  <c r="H61" i="9"/>
  <c r="G61" i="9"/>
  <c r="F61" i="9"/>
  <c r="C61" i="9"/>
  <c r="L59" i="9"/>
  <c r="K59" i="9"/>
  <c r="L51" i="9"/>
  <c r="J51" i="9"/>
  <c r="I51" i="9"/>
  <c r="H51" i="9"/>
  <c r="G51" i="9"/>
  <c r="F51" i="9"/>
  <c r="E51" i="9"/>
  <c r="D51" i="9"/>
  <c r="C51" i="9"/>
  <c r="L50" i="9"/>
  <c r="K50" i="9"/>
  <c r="C184" i="9" s="1"/>
  <c r="L49" i="9"/>
  <c r="D182" i="9" s="1"/>
  <c r="K49" i="9"/>
  <c r="K51" i="9" s="1"/>
  <c r="J47" i="9"/>
  <c r="J19" i="9" s="1"/>
  <c r="I47" i="9"/>
  <c r="H47" i="9"/>
  <c r="G47" i="9"/>
  <c r="G19" i="9" s="1"/>
  <c r="F47" i="9"/>
  <c r="F19" i="9" s="1"/>
  <c r="E47" i="9"/>
  <c r="D47" i="9"/>
  <c r="C47" i="9"/>
  <c r="C19" i="9" s="1"/>
  <c r="L46" i="9"/>
  <c r="D177" i="9" s="1"/>
  <c r="K46" i="9"/>
  <c r="L45" i="9"/>
  <c r="K45" i="9"/>
  <c r="C176" i="9" s="1"/>
  <c r="L44" i="9"/>
  <c r="D175" i="9" s="1"/>
  <c r="K44" i="9"/>
  <c r="L43" i="9"/>
  <c r="K43" i="9"/>
  <c r="C174" i="9" s="1"/>
  <c r="E210" i="13" s="1"/>
  <c r="L42" i="9"/>
  <c r="D173" i="9" s="1"/>
  <c r="K42" i="9"/>
  <c r="L41" i="9"/>
  <c r="K41" i="9"/>
  <c r="C172" i="9" s="1"/>
  <c r="E208" i="13" s="1"/>
  <c r="L40" i="9"/>
  <c r="D171" i="9" s="1"/>
  <c r="K40" i="9"/>
  <c r="L39" i="9"/>
  <c r="K39" i="9"/>
  <c r="C170" i="9" s="1"/>
  <c r="L38" i="9"/>
  <c r="D169" i="9" s="1"/>
  <c r="K38" i="9"/>
  <c r="L37" i="9"/>
  <c r="K37" i="9"/>
  <c r="C168" i="9" s="1"/>
  <c r="E204" i="13" s="1"/>
  <c r="L36" i="9"/>
  <c r="D167" i="9" s="1"/>
  <c r="K36" i="9"/>
  <c r="L35" i="9"/>
  <c r="K35" i="9"/>
  <c r="C166" i="9" s="1"/>
  <c r="E202" i="13" s="1"/>
  <c r="L34" i="9"/>
  <c r="D163" i="9" s="1"/>
  <c r="K34" i="9"/>
  <c r="L33" i="9"/>
  <c r="K33" i="9"/>
  <c r="C162" i="9" s="1"/>
  <c r="L31" i="9"/>
  <c r="J31" i="9"/>
  <c r="I31" i="9"/>
  <c r="I19" i="9" s="1"/>
  <c r="H31" i="9"/>
  <c r="G31" i="9"/>
  <c r="F31" i="9"/>
  <c r="E31" i="9"/>
  <c r="E19" i="9" s="1"/>
  <c r="D31" i="9"/>
  <c r="C31" i="9"/>
  <c r="L30" i="9"/>
  <c r="K30" i="9"/>
  <c r="L29" i="9"/>
  <c r="D158" i="9" s="1"/>
  <c r="K29" i="9"/>
  <c r="L28" i="9"/>
  <c r="D156" i="9" s="1"/>
  <c r="K28" i="9"/>
  <c r="L27" i="9"/>
  <c r="D155" i="9" s="1"/>
  <c r="K27" i="9"/>
  <c r="C155" i="9" s="1"/>
  <c r="E191" i="13" s="1"/>
  <c r="L26" i="9"/>
  <c r="D154" i="9" s="1"/>
  <c r="K26" i="9"/>
  <c r="C154" i="9" s="1"/>
  <c r="E190" i="13" s="1"/>
  <c r="L25" i="9"/>
  <c r="K25" i="9"/>
  <c r="C153" i="9" s="1"/>
  <c r="E189" i="13" s="1"/>
  <c r="L24" i="9"/>
  <c r="D152" i="9" s="1"/>
  <c r="K24" i="9"/>
  <c r="C152" i="9" s="1"/>
  <c r="E188" i="13" s="1"/>
  <c r="L23" i="9"/>
  <c r="D151" i="9" s="1"/>
  <c r="K23" i="9"/>
  <c r="C151" i="9" s="1"/>
  <c r="E187" i="13" s="1"/>
  <c r="L22" i="9"/>
  <c r="D150" i="9" s="1"/>
  <c r="K22" i="9"/>
  <c r="L21" i="9"/>
  <c r="K21" i="9"/>
  <c r="C149" i="9" s="1"/>
  <c r="E185" i="13" s="1"/>
  <c r="L20" i="9"/>
  <c r="D148" i="9" s="1"/>
  <c r="K20" i="9"/>
  <c r="K31" i="9" s="1"/>
  <c r="H19" i="9"/>
  <c r="D19" i="9"/>
  <c r="L17" i="9"/>
  <c r="K17" i="9"/>
  <c r="C145" i="9" s="1"/>
  <c r="E181" i="13" s="1"/>
  <c r="D184" i="8"/>
  <c r="C171" i="8"/>
  <c r="C169" i="8"/>
  <c r="E205" i="12" s="1"/>
  <c r="C167" i="8"/>
  <c r="C165" i="8"/>
  <c r="E201" i="12" s="1"/>
  <c r="C163" i="8"/>
  <c r="D159" i="8"/>
  <c r="C158" i="8"/>
  <c r="E194" i="12" s="1"/>
  <c r="D156" i="8"/>
  <c r="D154" i="8"/>
  <c r="D152" i="8"/>
  <c r="D150" i="8"/>
  <c r="D148" i="8"/>
  <c r="L141" i="8"/>
  <c r="J141" i="8"/>
  <c r="I141" i="8"/>
  <c r="H141" i="8"/>
  <c r="G141" i="8"/>
  <c r="F141" i="8"/>
  <c r="E141" i="8"/>
  <c r="D141" i="8"/>
  <c r="C141" i="8"/>
  <c r="L140" i="8"/>
  <c r="K140" i="8"/>
  <c r="L139" i="8"/>
  <c r="K139" i="8"/>
  <c r="L138" i="8"/>
  <c r="D182" i="8" s="1"/>
  <c r="K138" i="8"/>
  <c r="L137" i="8"/>
  <c r="K137" i="8"/>
  <c r="K141" i="8" s="1"/>
  <c r="J135" i="8"/>
  <c r="I135" i="8"/>
  <c r="H135" i="8"/>
  <c r="H103" i="8" s="1"/>
  <c r="G135" i="8"/>
  <c r="F135" i="8"/>
  <c r="F103" i="8" s="1"/>
  <c r="E135" i="8"/>
  <c r="D135" i="8"/>
  <c r="C135" i="8"/>
  <c r="L134" i="8"/>
  <c r="K134" i="8"/>
  <c r="L133" i="8"/>
  <c r="K133" i="8"/>
  <c r="L132" i="8"/>
  <c r="K132" i="8"/>
  <c r="L131" i="8"/>
  <c r="K131" i="8"/>
  <c r="L130" i="8"/>
  <c r="K130" i="8"/>
  <c r="L129" i="8"/>
  <c r="K129" i="8"/>
  <c r="L128" i="8"/>
  <c r="K128" i="8"/>
  <c r="L127" i="8"/>
  <c r="K127" i="8"/>
  <c r="L126" i="8"/>
  <c r="K126" i="8"/>
  <c r="L125" i="8"/>
  <c r="K125" i="8"/>
  <c r="L124" i="8"/>
  <c r="K124" i="8"/>
  <c r="L123" i="8"/>
  <c r="K123" i="8"/>
  <c r="L122" i="8"/>
  <c r="D166" i="8" s="1"/>
  <c r="K122" i="8"/>
  <c r="L121" i="8"/>
  <c r="D165" i="8" s="1"/>
  <c r="K121" i="8"/>
  <c r="L120" i="8"/>
  <c r="D164" i="8" s="1"/>
  <c r="K120" i="8"/>
  <c r="C164" i="8" s="1"/>
  <c r="E200" i="12" s="1"/>
  <c r="L119" i="8"/>
  <c r="K119" i="8"/>
  <c r="L118" i="8"/>
  <c r="L135" i="8" s="1"/>
  <c r="K118" i="8"/>
  <c r="K135" i="8" s="1"/>
  <c r="L116" i="8"/>
  <c r="J116" i="8"/>
  <c r="I116" i="8"/>
  <c r="I103" i="8" s="1"/>
  <c r="H116" i="8"/>
  <c r="G116" i="8"/>
  <c r="F116" i="8"/>
  <c r="E116" i="8"/>
  <c r="E103" i="8" s="1"/>
  <c r="D116" i="8"/>
  <c r="C116" i="8"/>
  <c r="L115" i="8"/>
  <c r="K115" i="8"/>
  <c r="L114" i="8"/>
  <c r="K114" i="8"/>
  <c r="L113" i="8"/>
  <c r="D157" i="8" s="1"/>
  <c r="K113" i="8"/>
  <c r="C157" i="8" s="1"/>
  <c r="E193" i="12" s="1"/>
  <c r="L112" i="8"/>
  <c r="K112" i="8"/>
  <c r="L111" i="8"/>
  <c r="K111" i="8"/>
  <c r="L110" i="8"/>
  <c r="K110" i="8"/>
  <c r="L109" i="8"/>
  <c r="K109" i="8"/>
  <c r="L108" i="8"/>
  <c r="K108" i="8"/>
  <c r="L107" i="8"/>
  <c r="K107" i="8"/>
  <c r="L106" i="8"/>
  <c r="K106" i="8"/>
  <c r="L105" i="8"/>
  <c r="K105" i="8"/>
  <c r="L104" i="8"/>
  <c r="K104" i="8"/>
  <c r="K116" i="8" s="1"/>
  <c r="J103" i="8"/>
  <c r="G103" i="8"/>
  <c r="D103" i="8"/>
  <c r="C103" i="8"/>
  <c r="L101" i="8"/>
  <c r="K101" i="8"/>
  <c r="L95" i="8"/>
  <c r="J95" i="8"/>
  <c r="I95" i="8"/>
  <c r="H95" i="8"/>
  <c r="G95" i="8"/>
  <c r="F95" i="8"/>
  <c r="E95" i="8"/>
  <c r="D95" i="8"/>
  <c r="C95" i="8"/>
  <c r="L94" i="8"/>
  <c r="K94" i="8"/>
  <c r="L93" i="8"/>
  <c r="D183" i="8" s="1"/>
  <c r="K93" i="8"/>
  <c r="C183" i="8" s="1"/>
  <c r="L92" i="8"/>
  <c r="K92" i="8"/>
  <c r="L91" i="8"/>
  <c r="D181" i="8" s="1"/>
  <c r="K91" i="8"/>
  <c r="K95" i="8" s="1"/>
  <c r="J89" i="8"/>
  <c r="I89" i="8"/>
  <c r="H89" i="8"/>
  <c r="H61" i="8" s="1"/>
  <c r="G89" i="8"/>
  <c r="F89" i="8"/>
  <c r="E89" i="8"/>
  <c r="D89" i="8"/>
  <c r="D61" i="8" s="1"/>
  <c r="L61" i="8" s="1"/>
  <c r="C89" i="8"/>
  <c r="L88" i="8"/>
  <c r="K88" i="8"/>
  <c r="C177" i="8" s="1"/>
  <c r="E213" i="12" s="1"/>
  <c r="L87" i="8"/>
  <c r="K87" i="8"/>
  <c r="L86" i="8"/>
  <c r="K86" i="8"/>
  <c r="C175" i="8" s="1"/>
  <c r="E211" i="12" s="1"/>
  <c r="L85" i="8"/>
  <c r="K85" i="8"/>
  <c r="L84" i="8"/>
  <c r="K84" i="8"/>
  <c r="C173" i="8" s="1"/>
  <c r="E209" i="12" s="1"/>
  <c r="L82" i="8"/>
  <c r="K82" i="8"/>
  <c r="L81" i="8"/>
  <c r="K81" i="8"/>
  <c r="L80" i="8"/>
  <c r="K80" i="8"/>
  <c r="L79" i="8"/>
  <c r="K79" i="8"/>
  <c r="L78" i="8"/>
  <c r="K78" i="8"/>
  <c r="L77" i="8"/>
  <c r="K77" i="8"/>
  <c r="L76" i="8"/>
  <c r="K76" i="8"/>
  <c r="L75" i="8"/>
  <c r="L89" i="8" s="1"/>
  <c r="K75" i="8"/>
  <c r="K89" i="8" s="1"/>
  <c r="L73" i="8"/>
  <c r="J73" i="8"/>
  <c r="I73" i="8"/>
  <c r="H73" i="8"/>
  <c r="G73" i="8"/>
  <c r="F73" i="8"/>
  <c r="E73" i="8"/>
  <c r="D73" i="8"/>
  <c r="C73" i="8"/>
  <c r="L72" i="8"/>
  <c r="K72" i="8"/>
  <c r="L71" i="8"/>
  <c r="K71" i="8"/>
  <c r="L70" i="8"/>
  <c r="K70" i="8"/>
  <c r="L69" i="8"/>
  <c r="K69" i="8"/>
  <c r="L68" i="8"/>
  <c r="K68" i="8"/>
  <c r="L67" i="8"/>
  <c r="K67" i="8"/>
  <c r="L66" i="8"/>
  <c r="K66" i="8"/>
  <c r="L65" i="8"/>
  <c r="K65" i="8"/>
  <c r="L64" i="8"/>
  <c r="K64" i="8"/>
  <c r="L63" i="8"/>
  <c r="K63" i="8"/>
  <c r="L62" i="8"/>
  <c r="K62" i="8"/>
  <c r="K73" i="8" s="1"/>
  <c r="J61" i="8"/>
  <c r="I61" i="8"/>
  <c r="G61" i="8"/>
  <c r="F61" i="8"/>
  <c r="E61" i="8"/>
  <c r="C61" i="8"/>
  <c r="K61" i="8" s="1"/>
  <c r="L59" i="8"/>
  <c r="K59" i="8"/>
  <c r="L51" i="8"/>
  <c r="J51" i="8"/>
  <c r="I51" i="8"/>
  <c r="H51" i="8"/>
  <c r="G51" i="8"/>
  <c r="F51" i="8"/>
  <c r="E51" i="8"/>
  <c r="D51" i="8"/>
  <c r="C51" i="8"/>
  <c r="L50" i="8"/>
  <c r="K50" i="8"/>
  <c r="C184" i="8" s="1"/>
  <c r="L49" i="8"/>
  <c r="K49" i="8"/>
  <c r="C182" i="8" s="1"/>
  <c r="J47" i="8"/>
  <c r="I47" i="8"/>
  <c r="H47" i="8"/>
  <c r="G47" i="8"/>
  <c r="G19" i="8" s="1"/>
  <c r="F47" i="8"/>
  <c r="F19" i="8" s="1"/>
  <c r="E47" i="8"/>
  <c r="D47" i="8"/>
  <c r="C47" i="8"/>
  <c r="C19" i="8" s="1"/>
  <c r="K19" i="8" s="1"/>
  <c r="L46" i="8"/>
  <c r="D177" i="8" s="1"/>
  <c r="K46" i="8"/>
  <c r="L45" i="8"/>
  <c r="D176" i="8" s="1"/>
  <c r="K45" i="8"/>
  <c r="C176" i="8" s="1"/>
  <c r="E212" i="12" s="1"/>
  <c r="L44" i="8"/>
  <c r="D175" i="8" s="1"/>
  <c r="K44" i="8"/>
  <c r="L43" i="8"/>
  <c r="D174" i="8" s="1"/>
  <c r="K43" i="8"/>
  <c r="C174" i="8" s="1"/>
  <c r="E210" i="12" s="1"/>
  <c r="L42" i="8"/>
  <c r="D173" i="8" s="1"/>
  <c r="K42" i="8"/>
  <c r="L41" i="8"/>
  <c r="D172" i="8" s="1"/>
  <c r="K41" i="8"/>
  <c r="C172" i="8" s="1"/>
  <c r="E208" i="12" s="1"/>
  <c r="L40" i="8"/>
  <c r="D171" i="8" s="1"/>
  <c r="K40" i="8"/>
  <c r="L39" i="8"/>
  <c r="D170" i="8" s="1"/>
  <c r="K39" i="8"/>
  <c r="C170" i="8" s="1"/>
  <c r="E206" i="12" s="1"/>
  <c r="L38" i="8"/>
  <c r="D169" i="8" s="1"/>
  <c r="K38" i="8"/>
  <c r="L37" i="8"/>
  <c r="D168" i="8" s="1"/>
  <c r="K37" i="8"/>
  <c r="C168" i="8" s="1"/>
  <c r="E204" i="12" s="1"/>
  <c r="L36" i="8"/>
  <c r="D167" i="8" s="1"/>
  <c r="K36" i="8"/>
  <c r="L35" i="8"/>
  <c r="K35" i="8"/>
  <c r="C166" i="8" s="1"/>
  <c r="E202" i="12" s="1"/>
  <c r="L34" i="8"/>
  <c r="D163" i="8" s="1"/>
  <c r="K34" i="8"/>
  <c r="L33" i="8"/>
  <c r="L47" i="8" s="1"/>
  <c r="K33" i="8"/>
  <c r="K47" i="8" s="1"/>
  <c r="L31" i="8"/>
  <c r="J31" i="8"/>
  <c r="I31" i="8"/>
  <c r="H31" i="8"/>
  <c r="G31" i="8"/>
  <c r="F31" i="8"/>
  <c r="E31" i="8"/>
  <c r="D31" i="8"/>
  <c r="D19" i="8" s="1"/>
  <c r="L19" i="8" s="1"/>
  <c r="C31" i="8"/>
  <c r="L30" i="8"/>
  <c r="K30" i="8"/>
  <c r="C159" i="8" s="1"/>
  <c r="E195" i="12" s="1"/>
  <c r="L29" i="8"/>
  <c r="D158" i="8" s="1"/>
  <c r="K29" i="8"/>
  <c r="L28" i="8"/>
  <c r="K28" i="8"/>
  <c r="C156" i="8" s="1"/>
  <c r="E192" i="12" s="1"/>
  <c r="L27" i="8"/>
  <c r="D155" i="8" s="1"/>
  <c r="K27" i="8"/>
  <c r="C155" i="8" s="1"/>
  <c r="E191" i="12" s="1"/>
  <c r="L26" i="8"/>
  <c r="K26" i="8"/>
  <c r="C154" i="8" s="1"/>
  <c r="E190" i="12" s="1"/>
  <c r="L25" i="8"/>
  <c r="D153" i="8" s="1"/>
  <c r="K25" i="8"/>
  <c r="C153" i="8" s="1"/>
  <c r="E189" i="12" s="1"/>
  <c r="L24" i="8"/>
  <c r="K24" i="8"/>
  <c r="C152" i="8" s="1"/>
  <c r="L23" i="8"/>
  <c r="D151" i="8" s="1"/>
  <c r="K23" i="8"/>
  <c r="C151" i="8" s="1"/>
  <c r="E187" i="12" s="1"/>
  <c r="L22" i="8"/>
  <c r="K22" i="8"/>
  <c r="C150" i="8" s="1"/>
  <c r="E186" i="12" s="1"/>
  <c r="L21" i="8"/>
  <c r="D149" i="8" s="1"/>
  <c r="K21" i="8"/>
  <c r="C149" i="8" s="1"/>
  <c r="E185" i="12" s="1"/>
  <c r="L20" i="8"/>
  <c r="K20" i="8"/>
  <c r="C148" i="8" s="1"/>
  <c r="J19" i="8"/>
  <c r="I19" i="8"/>
  <c r="H19" i="8"/>
  <c r="E19" i="8"/>
  <c r="L17" i="8"/>
  <c r="D145" i="8" s="1"/>
  <c r="F181" i="12" s="1"/>
  <c r="K17" i="8"/>
  <c r="C145" i="8" s="1"/>
  <c r="E181" i="12" s="1"/>
  <c r="D184" i="7"/>
  <c r="C183" i="7"/>
  <c r="D181" i="7"/>
  <c r="D185" i="7" s="1"/>
  <c r="C181" i="7"/>
  <c r="C172" i="7"/>
  <c r="C170" i="7"/>
  <c r="E206" i="11" s="1"/>
  <c r="C168" i="7"/>
  <c r="C166" i="7"/>
  <c r="E202" i="11" s="1"/>
  <c r="C164" i="7"/>
  <c r="C162" i="7"/>
  <c r="E198" i="11" s="1"/>
  <c r="C159" i="7"/>
  <c r="D157" i="7"/>
  <c r="C157" i="7"/>
  <c r="E193" i="11" s="1"/>
  <c r="D156" i="7"/>
  <c r="D155" i="7"/>
  <c r="D154" i="7"/>
  <c r="D152" i="7"/>
  <c r="D151" i="7"/>
  <c r="D150" i="7"/>
  <c r="D148" i="7"/>
  <c r="L141" i="7"/>
  <c r="J141" i="7"/>
  <c r="I141" i="7"/>
  <c r="H141" i="7"/>
  <c r="G141" i="7"/>
  <c r="F141" i="7"/>
  <c r="E141" i="7"/>
  <c r="D141" i="7"/>
  <c r="C141" i="7"/>
  <c r="L140" i="7"/>
  <c r="K140" i="7"/>
  <c r="L139" i="7"/>
  <c r="D183" i="7" s="1"/>
  <c r="K139" i="7"/>
  <c r="L138" i="7"/>
  <c r="K138" i="7"/>
  <c r="L137" i="7"/>
  <c r="K137" i="7"/>
  <c r="K141" i="7" s="1"/>
  <c r="J135" i="7"/>
  <c r="I135" i="7"/>
  <c r="H135" i="7"/>
  <c r="G135" i="7"/>
  <c r="F135" i="7"/>
  <c r="F103" i="7" s="1"/>
  <c r="E135" i="7"/>
  <c r="D135" i="7"/>
  <c r="D103" i="7" s="1"/>
  <c r="C135" i="7"/>
  <c r="L134" i="7"/>
  <c r="K134" i="7"/>
  <c r="L133" i="7"/>
  <c r="K133" i="7"/>
  <c r="L132" i="7"/>
  <c r="K132" i="7"/>
  <c r="L131" i="7"/>
  <c r="K131" i="7"/>
  <c r="L130" i="7"/>
  <c r="K130" i="7"/>
  <c r="L129" i="7"/>
  <c r="K129" i="7"/>
  <c r="L128" i="7"/>
  <c r="K128" i="7"/>
  <c r="L127" i="7"/>
  <c r="K127" i="7"/>
  <c r="L126" i="7"/>
  <c r="K126" i="7"/>
  <c r="L125" i="7"/>
  <c r="D169" i="7" s="1"/>
  <c r="K125" i="7"/>
  <c r="L124" i="7"/>
  <c r="K124" i="7"/>
  <c r="L123" i="7"/>
  <c r="K123" i="7"/>
  <c r="L122" i="7"/>
  <c r="K122" i="7"/>
  <c r="L121" i="7"/>
  <c r="D165" i="7" s="1"/>
  <c r="K121" i="7"/>
  <c r="C165" i="7" s="1"/>
  <c r="E201" i="11" s="1"/>
  <c r="L120" i="7"/>
  <c r="D164" i="7" s="1"/>
  <c r="K120" i="7"/>
  <c r="L119" i="7"/>
  <c r="K119" i="7"/>
  <c r="K135" i="7" s="1"/>
  <c r="L118" i="7"/>
  <c r="L135" i="7" s="1"/>
  <c r="K118" i="7"/>
  <c r="L116" i="7"/>
  <c r="J116" i="7"/>
  <c r="I116" i="7"/>
  <c r="H116" i="7"/>
  <c r="G116" i="7"/>
  <c r="G103" i="7" s="1"/>
  <c r="F116" i="7"/>
  <c r="E116" i="7"/>
  <c r="D116" i="7"/>
  <c r="C116" i="7"/>
  <c r="C103" i="7" s="1"/>
  <c r="K103" i="7" s="1"/>
  <c r="L115" i="7"/>
  <c r="K115" i="7"/>
  <c r="L114" i="7"/>
  <c r="D158" i="7" s="1"/>
  <c r="K114" i="7"/>
  <c r="L113" i="7"/>
  <c r="K113" i="7"/>
  <c r="L112" i="7"/>
  <c r="K112" i="7"/>
  <c r="L111" i="7"/>
  <c r="K111" i="7"/>
  <c r="L110" i="7"/>
  <c r="K110" i="7"/>
  <c r="L109" i="7"/>
  <c r="K109" i="7"/>
  <c r="L108" i="7"/>
  <c r="K108" i="7"/>
  <c r="L107" i="7"/>
  <c r="K107" i="7"/>
  <c r="L106" i="7"/>
  <c r="K106" i="7"/>
  <c r="L105" i="7"/>
  <c r="K105" i="7"/>
  <c r="L104" i="7"/>
  <c r="K104" i="7"/>
  <c r="K116" i="7" s="1"/>
  <c r="J103" i="7"/>
  <c r="I103" i="7"/>
  <c r="H103" i="7"/>
  <c r="E103" i="7"/>
  <c r="L101" i="7"/>
  <c r="K101" i="7"/>
  <c r="L95" i="7"/>
  <c r="J95" i="7"/>
  <c r="I95" i="7"/>
  <c r="H95" i="7"/>
  <c r="G95" i="7"/>
  <c r="F95" i="7"/>
  <c r="E95" i="7"/>
  <c r="D95" i="7"/>
  <c r="C95" i="7"/>
  <c r="L94" i="7"/>
  <c r="K94" i="7"/>
  <c r="L93" i="7"/>
  <c r="K93" i="7"/>
  <c r="L92" i="7"/>
  <c r="K92" i="7"/>
  <c r="L91" i="7"/>
  <c r="K91" i="7"/>
  <c r="K95" i="7" s="1"/>
  <c r="J89" i="7"/>
  <c r="J61" i="7" s="1"/>
  <c r="I89" i="7"/>
  <c r="H89" i="7"/>
  <c r="G89" i="7"/>
  <c r="F89" i="7"/>
  <c r="F61" i="7" s="1"/>
  <c r="E89" i="7"/>
  <c r="D89" i="7"/>
  <c r="C89" i="7"/>
  <c r="L88" i="7"/>
  <c r="K88" i="7"/>
  <c r="L87" i="7"/>
  <c r="K87" i="7"/>
  <c r="C176" i="7" s="1"/>
  <c r="E212" i="11" s="1"/>
  <c r="L86" i="7"/>
  <c r="D175" i="7" s="1"/>
  <c r="K86" i="7"/>
  <c r="L85" i="7"/>
  <c r="K85" i="7"/>
  <c r="C174" i="7" s="1"/>
  <c r="E210" i="11" s="1"/>
  <c r="L84" i="7"/>
  <c r="K84" i="7"/>
  <c r="L82" i="7"/>
  <c r="K82" i="7"/>
  <c r="L81" i="7"/>
  <c r="K81" i="7"/>
  <c r="L80" i="7"/>
  <c r="K80" i="7"/>
  <c r="L79" i="7"/>
  <c r="K79" i="7"/>
  <c r="L78" i="7"/>
  <c r="K78" i="7"/>
  <c r="L77" i="7"/>
  <c r="K77" i="7"/>
  <c r="L76" i="7"/>
  <c r="K76" i="7"/>
  <c r="K89" i="7" s="1"/>
  <c r="L75" i="7"/>
  <c r="L89" i="7" s="1"/>
  <c r="K75" i="7"/>
  <c r="L73" i="7"/>
  <c r="J73" i="7"/>
  <c r="I73" i="7"/>
  <c r="H73" i="7"/>
  <c r="G73" i="7"/>
  <c r="F73" i="7"/>
  <c r="E73" i="7"/>
  <c r="D73" i="7"/>
  <c r="C73" i="7"/>
  <c r="L72" i="7"/>
  <c r="K72" i="7"/>
  <c r="L71" i="7"/>
  <c r="K71" i="7"/>
  <c r="L70" i="7"/>
  <c r="K70" i="7"/>
  <c r="L69" i="7"/>
  <c r="K69" i="7"/>
  <c r="L68" i="7"/>
  <c r="K68" i="7"/>
  <c r="L67" i="7"/>
  <c r="K67" i="7"/>
  <c r="L66" i="7"/>
  <c r="K66" i="7"/>
  <c r="L65" i="7"/>
  <c r="K65" i="7"/>
  <c r="L64" i="7"/>
  <c r="K64" i="7"/>
  <c r="C150" i="7" s="1"/>
  <c r="E186" i="11" s="1"/>
  <c r="L63" i="7"/>
  <c r="D149" i="7" s="1"/>
  <c r="K63" i="7"/>
  <c r="K73" i="7" s="1"/>
  <c r="L62" i="7"/>
  <c r="K62" i="7"/>
  <c r="I61" i="7"/>
  <c r="H61" i="7"/>
  <c r="G61" i="7"/>
  <c r="E61" i="7"/>
  <c r="D61" i="7"/>
  <c r="L61" i="7" s="1"/>
  <c r="C61" i="7"/>
  <c r="K61" i="7" s="1"/>
  <c r="L59" i="7"/>
  <c r="D145" i="7" s="1"/>
  <c r="F181" i="11" s="1"/>
  <c r="K59" i="7"/>
  <c r="L51" i="7"/>
  <c r="J51" i="7"/>
  <c r="I51" i="7"/>
  <c r="H51" i="7"/>
  <c r="G51" i="7"/>
  <c r="F51" i="7"/>
  <c r="E51" i="7"/>
  <c r="D51" i="7"/>
  <c r="C51" i="7"/>
  <c r="L50" i="7"/>
  <c r="K50" i="7"/>
  <c r="C184" i="7" s="1"/>
  <c r="L49" i="7"/>
  <c r="D182" i="7" s="1"/>
  <c r="K49" i="7"/>
  <c r="K51" i="7" s="1"/>
  <c r="J47" i="7"/>
  <c r="I47" i="7"/>
  <c r="H47" i="7"/>
  <c r="G47" i="7"/>
  <c r="F47" i="7"/>
  <c r="E47" i="7"/>
  <c r="D47" i="7"/>
  <c r="C47" i="7"/>
  <c r="L46" i="7"/>
  <c r="D177" i="7" s="1"/>
  <c r="K46" i="7"/>
  <c r="C177" i="7" s="1"/>
  <c r="E213" i="11" s="1"/>
  <c r="L45" i="7"/>
  <c r="D176" i="7" s="1"/>
  <c r="K45" i="7"/>
  <c r="L44" i="7"/>
  <c r="K44" i="7"/>
  <c r="C175" i="7" s="1"/>
  <c r="E211" i="11" s="1"/>
  <c r="L43" i="7"/>
  <c r="D174" i="7" s="1"/>
  <c r="K43" i="7"/>
  <c r="L42" i="7"/>
  <c r="D173" i="7" s="1"/>
  <c r="K42" i="7"/>
  <c r="C173" i="7" s="1"/>
  <c r="E209" i="11" s="1"/>
  <c r="L41" i="7"/>
  <c r="D172" i="7" s="1"/>
  <c r="K41" i="7"/>
  <c r="L40" i="7"/>
  <c r="D171" i="7" s="1"/>
  <c r="K40" i="7"/>
  <c r="C171" i="7" s="1"/>
  <c r="E207" i="11" s="1"/>
  <c r="L39" i="7"/>
  <c r="D170" i="7" s="1"/>
  <c r="K39" i="7"/>
  <c r="L38" i="7"/>
  <c r="K38" i="7"/>
  <c r="C169" i="7" s="1"/>
  <c r="E205" i="11" s="1"/>
  <c r="L37" i="7"/>
  <c r="D168" i="7" s="1"/>
  <c r="K37" i="7"/>
  <c r="L36" i="7"/>
  <c r="D167" i="7" s="1"/>
  <c r="K36" i="7"/>
  <c r="C167" i="7" s="1"/>
  <c r="E203" i="11" s="1"/>
  <c r="L35" i="7"/>
  <c r="D166" i="7" s="1"/>
  <c r="K35" i="7"/>
  <c r="L34" i="7"/>
  <c r="D163" i="7" s="1"/>
  <c r="K34" i="7"/>
  <c r="C163" i="7" s="1"/>
  <c r="E199" i="11" s="1"/>
  <c r="L33" i="7"/>
  <c r="L47" i="7" s="1"/>
  <c r="K33" i="7"/>
  <c r="K47" i="7" s="1"/>
  <c r="L31" i="7"/>
  <c r="J31" i="7"/>
  <c r="I31" i="7"/>
  <c r="H31" i="7"/>
  <c r="G31" i="7"/>
  <c r="F31" i="7"/>
  <c r="E31" i="7"/>
  <c r="D31" i="7"/>
  <c r="C31" i="7"/>
  <c r="L30" i="7"/>
  <c r="D159" i="7" s="1"/>
  <c r="K30" i="7"/>
  <c r="L29" i="7"/>
  <c r="K29" i="7"/>
  <c r="C158" i="7" s="1"/>
  <c r="E194" i="11" s="1"/>
  <c r="L28" i="7"/>
  <c r="K28" i="7"/>
  <c r="C156" i="7" s="1"/>
  <c r="E192" i="11" s="1"/>
  <c r="L27" i="7"/>
  <c r="K27" i="7"/>
  <c r="C155" i="7" s="1"/>
  <c r="E191" i="11" s="1"/>
  <c r="L26" i="7"/>
  <c r="K26" i="7"/>
  <c r="C154" i="7" s="1"/>
  <c r="E190" i="11" s="1"/>
  <c r="L25" i="7"/>
  <c r="D153" i="7" s="1"/>
  <c r="K25" i="7"/>
  <c r="C153" i="7" s="1"/>
  <c r="E189" i="11" s="1"/>
  <c r="L24" i="7"/>
  <c r="K24" i="7"/>
  <c r="C152" i="7" s="1"/>
  <c r="E188" i="11" s="1"/>
  <c r="L23" i="7"/>
  <c r="K23" i="7"/>
  <c r="C151" i="7" s="1"/>
  <c r="E187" i="11" s="1"/>
  <c r="L22" i="7"/>
  <c r="L21" i="7"/>
  <c r="K21" i="7"/>
  <c r="C149" i="7" s="1"/>
  <c r="E185" i="11" s="1"/>
  <c r="L20" i="7"/>
  <c r="K20" i="7"/>
  <c r="I19" i="7"/>
  <c r="G19" i="7"/>
  <c r="E19" i="7"/>
  <c r="C19" i="7"/>
  <c r="K19" i="7" s="1"/>
  <c r="L17" i="7"/>
  <c r="K17" i="7"/>
  <c r="C145" i="7" s="1"/>
  <c r="E181" i="11" s="1"/>
  <c r="D183" i="6"/>
  <c r="D181" i="6"/>
  <c r="D172" i="6"/>
  <c r="D170" i="6"/>
  <c r="D168" i="6"/>
  <c r="D166" i="6"/>
  <c r="C166" i="6"/>
  <c r="E202" i="10" s="1"/>
  <c r="D164" i="6"/>
  <c r="D162" i="6"/>
  <c r="D159" i="6"/>
  <c r="D157" i="6"/>
  <c r="C157" i="6"/>
  <c r="E193" i="10" s="1"/>
  <c r="J141" i="6"/>
  <c r="I141" i="6"/>
  <c r="H141" i="6"/>
  <c r="G141" i="6"/>
  <c r="F141" i="6"/>
  <c r="E141" i="6"/>
  <c r="D141" i="6"/>
  <c r="C141" i="6"/>
  <c r="L140" i="6"/>
  <c r="K140" i="6"/>
  <c r="L139" i="6"/>
  <c r="K139" i="6"/>
  <c r="L138" i="6"/>
  <c r="K138" i="6"/>
  <c r="L137" i="6"/>
  <c r="K137" i="6"/>
  <c r="K141" i="6" s="1"/>
  <c r="J135" i="6"/>
  <c r="I135" i="6"/>
  <c r="H135" i="6"/>
  <c r="G135" i="6"/>
  <c r="F135" i="6"/>
  <c r="E135" i="6"/>
  <c r="D135" i="6"/>
  <c r="C135" i="6"/>
  <c r="L134" i="6"/>
  <c r="K134" i="6"/>
  <c r="L133" i="6"/>
  <c r="K133" i="6"/>
  <c r="L132" i="6"/>
  <c r="K132" i="6"/>
  <c r="L131" i="6"/>
  <c r="K131" i="6"/>
  <c r="L130" i="6"/>
  <c r="K130" i="6"/>
  <c r="L129" i="6"/>
  <c r="K129" i="6"/>
  <c r="L128" i="6"/>
  <c r="K128" i="6"/>
  <c r="C172" i="6" s="1"/>
  <c r="E208" i="10" s="1"/>
  <c r="L127" i="6"/>
  <c r="K127" i="6"/>
  <c r="L126" i="6"/>
  <c r="K126" i="6"/>
  <c r="L125" i="6"/>
  <c r="K125" i="6"/>
  <c r="L124" i="6"/>
  <c r="K124" i="6"/>
  <c r="L123" i="6"/>
  <c r="K123" i="6"/>
  <c r="L122" i="6"/>
  <c r="K122" i="6"/>
  <c r="L121" i="6"/>
  <c r="D165" i="6" s="1"/>
  <c r="K121" i="6"/>
  <c r="C165" i="6" s="1"/>
  <c r="E201" i="10" s="1"/>
  <c r="L120" i="6"/>
  <c r="K120" i="6"/>
  <c r="C164" i="6" s="1"/>
  <c r="E200" i="10" s="1"/>
  <c r="L119" i="6"/>
  <c r="L135" i="6" s="1"/>
  <c r="K119" i="6"/>
  <c r="K135" i="6" s="1"/>
  <c r="L118" i="6"/>
  <c r="K118" i="6"/>
  <c r="J116" i="6"/>
  <c r="I116" i="6"/>
  <c r="I103" i="6" s="1"/>
  <c r="H116" i="6"/>
  <c r="H103" i="6" s="1"/>
  <c r="G116" i="6"/>
  <c r="F116" i="6"/>
  <c r="E116" i="6"/>
  <c r="D116" i="6"/>
  <c r="D103" i="6" s="1"/>
  <c r="C116" i="6"/>
  <c r="C103" i="6" s="1"/>
  <c r="K103" i="6" s="1"/>
  <c r="L115" i="6"/>
  <c r="K115" i="6"/>
  <c r="L114" i="6"/>
  <c r="K114" i="6"/>
  <c r="L113" i="6"/>
  <c r="K113" i="6"/>
  <c r="L112" i="6"/>
  <c r="K112" i="6"/>
  <c r="L111" i="6"/>
  <c r="K111" i="6"/>
  <c r="L110" i="6"/>
  <c r="K110" i="6"/>
  <c r="L109" i="6"/>
  <c r="K109" i="6"/>
  <c r="L108" i="6"/>
  <c r="K108" i="6"/>
  <c r="L107" i="6"/>
  <c r="K107" i="6"/>
  <c r="L106" i="6"/>
  <c r="K106" i="6"/>
  <c r="C150" i="6" s="1"/>
  <c r="E186" i="10" s="1"/>
  <c r="L105" i="6"/>
  <c r="K105" i="6"/>
  <c r="L104" i="6"/>
  <c r="L116" i="6" s="1"/>
  <c r="K104" i="6"/>
  <c r="K116" i="6" s="1"/>
  <c r="J103" i="6"/>
  <c r="G103" i="6"/>
  <c r="F103" i="6"/>
  <c r="E103" i="6"/>
  <c r="L101" i="6"/>
  <c r="D145" i="6" s="1"/>
  <c r="F181" i="10" s="1"/>
  <c r="K101" i="6"/>
  <c r="J95" i="6"/>
  <c r="I95" i="6"/>
  <c r="H95" i="6"/>
  <c r="G95" i="6"/>
  <c r="F95" i="6"/>
  <c r="E95" i="6"/>
  <c r="D95" i="6"/>
  <c r="C95" i="6"/>
  <c r="L94" i="6"/>
  <c r="K94" i="6"/>
  <c r="L93" i="6"/>
  <c r="K93" i="6"/>
  <c r="C183" i="6" s="1"/>
  <c r="L92" i="6"/>
  <c r="K92" i="6"/>
  <c r="L91" i="6"/>
  <c r="K91" i="6"/>
  <c r="C181" i="6" s="1"/>
  <c r="J89" i="6"/>
  <c r="I89" i="6"/>
  <c r="H89" i="6"/>
  <c r="G89" i="6"/>
  <c r="F89" i="6"/>
  <c r="E89" i="6"/>
  <c r="D89" i="6"/>
  <c r="C89" i="6"/>
  <c r="L88" i="6"/>
  <c r="K88" i="6"/>
  <c r="L87" i="6"/>
  <c r="D176" i="6" s="1"/>
  <c r="K87" i="6"/>
  <c r="C176" i="6" s="1"/>
  <c r="E212" i="10" s="1"/>
  <c r="L86" i="6"/>
  <c r="K86" i="6"/>
  <c r="L85" i="6"/>
  <c r="D174" i="6" s="1"/>
  <c r="K85" i="6"/>
  <c r="C174" i="6" s="1"/>
  <c r="E210" i="10" s="1"/>
  <c r="L84" i="6"/>
  <c r="K84" i="6"/>
  <c r="L82" i="6"/>
  <c r="K82" i="6"/>
  <c r="C171" i="6" s="1"/>
  <c r="E207" i="10" s="1"/>
  <c r="L81" i="6"/>
  <c r="K81" i="6"/>
  <c r="C170" i="6" s="1"/>
  <c r="E206" i="10" s="1"/>
  <c r="L80" i="6"/>
  <c r="K80" i="6"/>
  <c r="L79" i="6"/>
  <c r="K79" i="6"/>
  <c r="L78" i="6"/>
  <c r="K78" i="6"/>
  <c r="C167" i="6" s="1"/>
  <c r="E203" i="10" s="1"/>
  <c r="L77" i="6"/>
  <c r="K77" i="6"/>
  <c r="L76" i="6"/>
  <c r="L89" i="6" s="1"/>
  <c r="K76" i="6"/>
  <c r="C163" i="6" s="1"/>
  <c r="E199" i="10" s="1"/>
  <c r="L75" i="6"/>
  <c r="K75" i="6"/>
  <c r="C162" i="6" s="1"/>
  <c r="J73" i="6"/>
  <c r="I73" i="6"/>
  <c r="H73" i="6"/>
  <c r="G73" i="6"/>
  <c r="F73" i="6"/>
  <c r="E73" i="6"/>
  <c r="D73" i="6"/>
  <c r="C73" i="6"/>
  <c r="L72" i="6"/>
  <c r="K72" i="6"/>
  <c r="L71" i="6"/>
  <c r="K71" i="6"/>
  <c r="C158" i="6" s="1"/>
  <c r="E194" i="10" s="1"/>
  <c r="L70" i="6"/>
  <c r="K70" i="6"/>
  <c r="L69" i="6"/>
  <c r="K69" i="6"/>
  <c r="C155" i="6" s="1"/>
  <c r="E191" i="10" s="1"/>
  <c r="L68" i="6"/>
  <c r="K68" i="6"/>
  <c r="C154" i="6" s="1"/>
  <c r="E190" i="10" s="1"/>
  <c r="L67" i="6"/>
  <c r="K67" i="6"/>
  <c r="C153" i="6" s="1"/>
  <c r="E189" i="10" s="1"/>
  <c r="L66" i="6"/>
  <c r="K66" i="6"/>
  <c r="L65" i="6"/>
  <c r="K65" i="6"/>
  <c r="L64" i="6"/>
  <c r="K64" i="6"/>
  <c r="L63" i="6"/>
  <c r="L73" i="6" s="1"/>
  <c r="K63" i="6"/>
  <c r="K73" i="6" s="1"/>
  <c r="L62" i="6"/>
  <c r="K62" i="6"/>
  <c r="C148" i="6" s="1"/>
  <c r="J61" i="6"/>
  <c r="I61" i="6"/>
  <c r="H61" i="6"/>
  <c r="G61" i="6"/>
  <c r="F61" i="6"/>
  <c r="E61" i="6"/>
  <c r="D61" i="6"/>
  <c r="L61" i="6" s="1"/>
  <c r="C61" i="6"/>
  <c r="K61" i="6" s="1"/>
  <c r="L59" i="6"/>
  <c r="K59" i="6"/>
  <c r="C145" i="6" s="1"/>
  <c r="E181" i="10" s="1"/>
  <c r="J51" i="6"/>
  <c r="I51" i="6"/>
  <c r="H51" i="6"/>
  <c r="G51" i="6"/>
  <c r="F51" i="6"/>
  <c r="E51" i="6"/>
  <c r="D51" i="6"/>
  <c r="C51" i="6"/>
  <c r="L50" i="6"/>
  <c r="K50" i="6"/>
  <c r="C184" i="6" s="1"/>
  <c r="L49" i="6"/>
  <c r="D182" i="6" s="1"/>
  <c r="K49" i="6"/>
  <c r="C182" i="6" s="1"/>
  <c r="J47" i="6"/>
  <c r="J19" i="6" s="1"/>
  <c r="I47" i="6"/>
  <c r="H47" i="6"/>
  <c r="G47" i="6"/>
  <c r="F47" i="6"/>
  <c r="E47" i="6"/>
  <c r="D47" i="6"/>
  <c r="C47" i="6"/>
  <c r="L46" i="6"/>
  <c r="D177" i="6" s="1"/>
  <c r="K46" i="6"/>
  <c r="C177" i="6" s="1"/>
  <c r="E213" i="10" s="1"/>
  <c r="L45" i="6"/>
  <c r="K45" i="6"/>
  <c r="L44" i="6"/>
  <c r="D175" i="6" s="1"/>
  <c r="K44" i="6"/>
  <c r="C175" i="6" s="1"/>
  <c r="E211" i="10" s="1"/>
  <c r="L43" i="6"/>
  <c r="K43" i="6"/>
  <c r="L42" i="6"/>
  <c r="D173" i="6" s="1"/>
  <c r="K42" i="6"/>
  <c r="C173" i="6" s="1"/>
  <c r="E209" i="10" s="1"/>
  <c r="L41" i="6"/>
  <c r="K41" i="6"/>
  <c r="L40" i="6"/>
  <c r="D171" i="6" s="1"/>
  <c r="K40" i="6"/>
  <c r="L39" i="6"/>
  <c r="K39" i="6"/>
  <c r="L38" i="6"/>
  <c r="D169" i="6" s="1"/>
  <c r="K38" i="6"/>
  <c r="C169" i="6" s="1"/>
  <c r="E205" i="10" s="1"/>
  <c r="L37" i="6"/>
  <c r="K37" i="6"/>
  <c r="C168" i="6" s="1"/>
  <c r="E204" i="10" s="1"/>
  <c r="L36" i="6"/>
  <c r="D167" i="6" s="1"/>
  <c r="K36" i="6"/>
  <c r="L35" i="6"/>
  <c r="K35" i="6"/>
  <c r="L34" i="6"/>
  <c r="D163" i="6" s="1"/>
  <c r="K34" i="6"/>
  <c r="L33" i="6"/>
  <c r="L47" i="6" s="1"/>
  <c r="K33" i="6"/>
  <c r="K47" i="6" s="1"/>
  <c r="J31" i="6"/>
  <c r="I31" i="6"/>
  <c r="H31" i="6"/>
  <c r="G31" i="6"/>
  <c r="G19" i="6" s="1"/>
  <c r="F31" i="6"/>
  <c r="E31" i="6"/>
  <c r="D31" i="6"/>
  <c r="D19" i="6" s="1"/>
  <c r="L19" i="6" s="1"/>
  <c r="C31" i="6"/>
  <c r="L30" i="6"/>
  <c r="K30" i="6"/>
  <c r="C159" i="6" s="1"/>
  <c r="E195" i="10" s="1"/>
  <c r="L29" i="6"/>
  <c r="D158" i="6" s="1"/>
  <c r="K29" i="6"/>
  <c r="L28" i="6"/>
  <c r="D156" i="6" s="1"/>
  <c r="K28" i="6"/>
  <c r="C156" i="6" s="1"/>
  <c r="E192" i="10" s="1"/>
  <c r="L27" i="6"/>
  <c r="D155" i="6" s="1"/>
  <c r="K27" i="6"/>
  <c r="L26" i="6"/>
  <c r="D154" i="6" s="1"/>
  <c r="K26" i="6"/>
  <c r="L25" i="6"/>
  <c r="D153" i="6" s="1"/>
  <c r="K25" i="6"/>
  <c r="L24" i="6"/>
  <c r="D152" i="6" s="1"/>
  <c r="K24" i="6"/>
  <c r="C152" i="6" s="1"/>
  <c r="E188" i="10" s="1"/>
  <c r="L23" i="6"/>
  <c r="D151" i="6" s="1"/>
  <c r="K23" i="6"/>
  <c r="C151" i="6" s="1"/>
  <c r="E187" i="10" s="1"/>
  <c r="L22" i="6"/>
  <c r="D150" i="6" s="1"/>
  <c r="L21" i="6"/>
  <c r="D149" i="6" s="1"/>
  <c r="K21" i="6"/>
  <c r="K31" i="6" s="1"/>
  <c r="L20" i="6"/>
  <c r="D148" i="6" s="1"/>
  <c r="K20" i="6"/>
  <c r="H19" i="6"/>
  <c r="F19" i="6"/>
  <c r="C19" i="6"/>
  <c r="L17" i="6"/>
  <c r="K17" i="6"/>
  <c r="E44" i="23" l="1"/>
  <c r="G43" i="24"/>
  <c r="S9" i="25"/>
  <c r="S10" i="25" s="1"/>
  <c r="F43" i="23"/>
  <c r="F44" i="23" s="1"/>
  <c r="F24" i="24"/>
  <c r="F44" i="24" s="1"/>
  <c r="E6" i="23"/>
  <c r="G5" i="24"/>
  <c r="G6" i="24" s="1"/>
  <c r="G26" i="23"/>
  <c r="G43" i="23" s="1"/>
  <c r="G13" i="24"/>
  <c r="G24" i="24" s="1"/>
  <c r="G44" i="24" s="1"/>
  <c r="E6" i="25"/>
  <c r="R9" i="25"/>
  <c r="R10" i="25" s="1"/>
  <c r="R44" i="25" s="1"/>
  <c r="E10" i="25"/>
  <c r="E44" i="25" s="1"/>
  <c r="S13" i="25"/>
  <c r="S24" i="25" s="1"/>
  <c r="E33" i="25"/>
  <c r="S33" i="25" s="1"/>
  <c r="S43" i="25" s="1"/>
  <c r="E43" i="25"/>
  <c r="G9" i="23"/>
  <c r="G10" i="23" s="1"/>
  <c r="G44" i="23" s="1"/>
  <c r="E43" i="24"/>
  <c r="E44" i="24" s="1"/>
  <c r="C127" i="18"/>
  <c r="C128" i="18"/>
  <c r="C130" i="18"/>
  <c r="C132" i="18"/>
  <c r="C134" i="18"/>
  <c r="C136" i="18"/>
  <c r="C138" i="18"/>
  <c r="C140" i="18"/>
  <c r="C127" i="19"/>
  <c r="C142" i="19" s="1"/>
  <c r="C127" i="20"/>
  <c r="C142" i="20" s="1"/>
  <c r="C127" i="21"/>
  <c r="C142" i="21" s="1"/>
  <c r="D127" i="18"/>
  <c r="D142" i="18" s="1"/>
  <c r="D127" i="19"/>
  <c r="D142" i="19" s="1"/>
  <c r="D127" i="20"/>
  <c r="D142" i="20" s="1"/>
  <c r="D127" i="21"/>
  <c r="D142" i="21" s="1"/>
  <c r="E218" i="13"/>
  <c r="E218" i="11"/>
  <c r="E218" i="12"/>
  <c r="E218" i="10"/>
  <c r="E198" i="10"/>
  <c r="E214" i="10" s="1"/>
  <c r="C178" i="6"/>
  <c r="D186" i="7"/>
  <c r="D160" i="8"/>
  <c r="E220" i="12"/>
  <c r="E220" i="11"/>
  <c r="E220" i="10"/>
  <c r="E220" i="13"/>
  <c r="E184" i="10"/>
  <c r="C160" i="6"/>
  <c r="E217" i="12"/>
  <c r="E221" i="12" s="1"/>
  <c r="E217" i="11"/>
  <c r="E217" i="10"/>
  <c r="E217" i="13"/>
  <c r="E221" i="13" s="1"/>
  <c r="C185" i="6"/>
  <c r="E219" i="13"/>
  <c r="E219" i="10"/>
  <c r="E219" i="12"/>
  <c r="E219" i="11"/>
  <c r="D160" i="7"/>
  <c r="L103" i="8"/>
  <c r="L103" i="7"/>
  <c r="L31" i="6"/>
  <c r="K95" i="6"/>
  <c r="C149" i="6"/>
  <c r="E185" i="10" s="1"/>
  <c r="D162" i="7"/>
  <c r="D178" i="7" s="1"/>
  <c r="D179" i="7" s="1"/>
  <c r="C160" i="8"/>
  <c r="D162" i="8"/>
  <c r="D178" i="8" s="1"/>
  <c r="D179" i="8" s="1"/>
  <c r="L19" i="9"/>
  <c r="C159" i="9"/>
  <c r="E195" i="13" s="1"/>
  <c r="L47" i="9"/>
  <c r="K103" i="9"/>
  <c r="K116" i="9"/>
  <c r="C148" i="9"/>
  <c r="F222" i="10"/>
  <c r="F222" i="13"/>
  <c r="J51" i="15"/>
  <c r="J21" i="16"/>
  <c r="E19" i="6"/>
  <c r="K19" i="6" s="1"/>
  <c r="I19" i="6"/>
  <c r="D184" i="6"/>
  <c r="L95" i="6"/>
  <c r="L141" i="6"/>
  <c r="D178" i="6"/>
  <c r="D185" i="6"/>
  <c r="D19" i="7"/>
  <c r="H19" i="7"/>
  <c r="K103" i="8"/>
  <c r="C181" i="9"/>
  <c r="C183" i="9"/>
  <c r="K95" i="9"/>
  <c r="E184" i="12"/>
  <c r="E196" i="12" s="1"/>
  <c r="B69" i="14"/>
  <c r="B71" i="14" s="1"/>
  <c r="K51" i="6"/>
  <c r="K89" i="6"/>
  <c r="F222" i="12"/>
  <c r="J51" i="17"/>
  <c r="D160" i="6"/>
  <c r="L51" i="6"/>
  <c r="L103" i="6"/>
  <c r="K31" i="7"/>
  <c r="C148" i="7"/>
  <c r="F19" i="7"/>
  <c r="J19" i="7"/>
  <c r="C185" i="7"/>
  <c r="D185" i="8"/>
  <c r="D186" i="8" s="1"/>
  <c r="D178" i="9"/>
  <c r="C182" i="7"/>
  <c r="K31" i="8"/>
  <c r="K51" i="8"/>
  <c r="C162" i="8"/>
  <c r="C181" i="8"/>
  <c r="C185" i="8" s="1"/>
  <c r="E198" i="13"/>
  <c r="E214" i="13" s="1"/>
  <c r="C178" i="9"/>
  <c r="K19" i="9"/>
  <c r="K47" i="9"/>
  <c r="D184" i="9"/>
  <c r="D185" i="9" s="1"/>
  <c r="K61" i="9"/>
  <c r="L95" i="9"/>
  <c r="D103" i="9"/>
  <c r="H103" i="9"/>
  <c r="L141" i="9"/>
  <c r="C69" i="14"/>
  <c r="C71" i="14" s="1"/>
  <c r="C69" i="15"/>
  <c r="C71" i="15" s="1"/>
  <c r="C69" i="16"/>
  <c r="C71" i="16" s="1"/>
  <c r="C69" i="17"/>
  <c r="C71" i="17" s="1"/>
  <c r="E214" i="11"/>
  <c r="C178" i="7"/>
  <c r="D160" i="9"/>
  <c r="F222" i="11"/>
  <c r="S44" i="25" l="1"/>
  <c r="C142" i="18"/>
  <c r="E184" i="11"/>
  <c r="E196" i="11" s="1"/>
  <c r="E215" i="11" s="1"/>
  <c r="C160" i="7"/>
  <c r="C179" i="7" s="1"/>
  <c r="C186" i="7" s="1"/>
  <c r="E215" i="13"/>
  <c r="L19" i="7"/>
  <c r="E184" i="13"/>
  <c r="E196" i="13" s="1"/>
  <c r="C160" i="9"/>
  <c r="C179" i="9" s="1"/>
  <c r="E222" i="13"/>
  <c r="C179" i="6"/>
  <c r="C186" i="6" s="1"/>
  <c r="L103" i="9"/>
  <c r="C185" i="9"/>
  <c r="E221" i="10"/>
  <c r="E196" i="10"/>
  <c r="E215" i="10" s="1"/>
  <c r="E198" i="12"/>
  <c r="E214" i="12" s="1"/>
  <c r="E215" i="12" s="1"/>
  <c r="E222" i="12" s="1"/>
  <c r="C178" i="8"/>
  <c r="C179" i="8" s="1"/>
  <c r="C186" i="8" s="1"/>
  <c r="D179" i="9"/>
  <c r="D186" i="9" s="1"/>
  <c r="D179" i="6"/>
  <c r="D186" i="6" s="1"/>
  <c r="E221" i="11"/>
  <c r="E222" i="11" l="1"/>
  <c r="E222" i="10"/>
  <c r="C186" i="9"/>
</calcChain>
</file>

<file path=xl/sharedStrings.xml><?xml version="1.0" encoding="utf-8"?>
<sst xmlns="http://schemas.openxmlformats.org/spreadsheetml/2006/main" count="3317" uniqueCount="236">
  <si>
    <t>ÀREA FINANCIERA</t>
  </si>
  <si>
    <t>CTE-5</t>
  </si>
  <si>
    <t>UNIDAD DE CIRUGIA CARDIOVASCULAR DE GUATEMALA</t>
  </si>
  <si>
    <t>5a. AVENIDA 6-22 ZONA 11</t>
  </si>
  <si>
    <t>dgunicar@yahoo.es                            Tel. 24163000</t>
  </si>
  <si>
    <t>Programación y ejecucion mensual por tipo de gasto año  2021, Expresado en Quetzales primer cuatrimestre 2021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</si>
  <si>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</si>
  <si>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</si>
  <si>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</si>
  <si>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</si>
  <si>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</si>
  <si>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</si>
  <si>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</si>
  <si>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</si>
  <si>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</si>
  <si>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</si>
  <si>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</si>
  <si>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</si>
  <si>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</si>
  <si>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</si>
  <si>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</si>
  <si>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MANTO. Y REPARACION DE EQUIPO DE COMPUTO</t>
  </si>
  <si>
    <t>MANT. Y REP. DE OTRAS MAQUINAS Y EQUIPO</t>
  </si>
  <si>
    <t>MANTO. Y REPARACION DE EDIFICIOS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</si>
  <si>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</si>
  <si>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</si>
  <si>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</si>
  <si>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</si>
  <si>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</si>
  <si>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</si>
  <si>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</si>
  <si>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</si>
  <si>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</si>
  <si>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</si>
  <si>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</si>
  <si>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</si>
  <si>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</si>
  <si>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</si>
  <si>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</si>
  <si>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</si>
  <si>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</si>
  <si>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</si>
  <si>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</si>
  <si>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</si>
  <si>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</si>
  <si>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PROPIEDAD PLANTA Y EQUIPO</t>
  </si>
  <si>
    <t>EQUIPO MEDICO SANITARIO Y DE LABORATORIO</t>
  </si>
  <si>
    <t>OTRAS MAQUINARIAS Y EQUIPOS</t>
  </si>
  <si>
    <t>TOTAL PROPIEDAD PLANTA Y EQUIPO</t>
  </si>
  <si>
    <t>Programación y ejecucion mensual por tipo de gasto año  2021, Expresado en Quetzales segundo cuatrimestre 2021</t>
  </si>
  <si>
    <t>MAYO</t>
  </si>
  <si>
    <t>JUNIO</t>
  </si>
  <si>
    <t>JULIO</t>
  </si>
  <si>
    <t>AGOSTO</t>
  </si>
  <si>
    <t>EQUIPO DE OFICINA</t>
  </si>
  <si>
    <t>EQUIPO DE COMPUTACION</t>
  </si>
  <si>
    <t>Programación y ejecucion mensual por tipo de gasto año  2021, Expresado en Quetzales tercer cuatrimestre 2021</t>
  </si>
  <si>
    <t>SEPTIEMBRE</t>
  </si>
  <si>
    <t>OCTUBRE</t>
  </si>
  <si>
    <t>NOVIEMBRE</t>
  </si>
  <si>
    <t>DICIEMBRE</t>
  </si>
  <si>
    <t>OTROS ESTUDIOS Y/O SERVICIOS</t>
  </si>
  <si>
    <t>PAPEL DE ESCRITORIO</t>
  </si>
  <si>
    <t>PRODUCTOS DE PAPEL O CARTON</t>
  </si>
  <si>
    <t>UTILES DE OFICINA</t>
  </si>
  <si>
    <t>RESUMEN AÑO 2021</t>
  </si>
  <si>
    <t>TOTAL ANUAL</t>
  </si>
  <si>
    <t>MANT. Y REP. DE OTRAS MAQUINARIAS Y EQUIPO</t>
  </si>
  <si>
    <t>MANTO. Y REPARACION DE INSTALACIONES</t>
  </si>
  <si>
    <t>TOTAL GASTOS DE FUNCIONAMIENTO</t>
  </si>
  <si>
    <t>SUMA PROPIEDAD PLANTA Y EQUIPO</t>
  </si>
  <si>
    <t>TOTAL GENERAL</t>
  </si>
  <si>
    <t>Elaborado por:</t>
  </si>
  <si>
    <t>______________________________</t>
  </si>
  <si>
    <t xml:space="preserve">                               Autorizado por: </t>
  </si>
  <si>
    <t>_____________________________</t>
  </si>
  <si>
    <t>P.C. Víctor Cresencio Reyes Porres</t>
  </si>
  <si>
    <t xml:space="preserve">        Dr. José Raul Cruz Molina</t>
  </si>
  <si>
    <t xml:space="preserve">              Jefe de Contabilidad</t>
  </si>
  <si>
    <t xml:space="preserve">                Director General</t>
  </si>
  <si>
    <t>Fecha:</t>
  </si>
  <si>
    <t>10 de febrero 2021</t>
  </si>
  <si>
    <t>10 de marzo 2021</t>
  </si>
  <si>
    <t>10 de abril 2021</t>
  </si>
  <si>
    <t>___________________________________</t>
  </si>
  <si>
    <t>Dr. Walter Antonio Mazariegos Samayoa</t>
  </si>
  <si>
    <t xml:space="preserve">                  Director General a.i.</t>
  </si>
  <si>
    <t>10 de mayo 2021</t>
  </si>
  <si>
    <t>CTE-5-A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</si>
  <si>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</si>
  <si>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</si>
  <si>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</si>
  <si>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</si>
  <si>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</si>
  <si>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</si>
  <si>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</si>
  <si>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</si>
  <si>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</si>
  <si>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</si>
  <si>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</si>
  <si>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</si>
  <si>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</si>
  <si>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</si>
  <si>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</si>
  <si>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PROGRAMACION POR TIPO DE GASTO AÑO 2020</t>
  </si>
  <si>
    <t>RESUMEN AL 31 DE ENERO 2021</t>
  </si>
  <si>
    <t>COMPROMETIDO</t>
  </si>
  <si>
    <t>________________________</t>
  </si>
  <si>
    <t xml:space="preserve">Autorizado por: </t>
  </si>
  <si>
    <t>_________________________</t>
  </si>
  <si>
    <t>Víctor Cresencio Reyes Porres</t>
  </si>
  <si>
    <t>Dr. José Raul Cruz Molina</t>
  </si>
  <si>
    <t>Jefe de Contabilidad</t>
  </si>
  <si>
    <t>Director General</t>
  </si>
  <si>
    <t>RESUMEN AL 28 DE FEBRERO 2021</t>
  </si>
  <si>
    <t>Este no fue enviado</t>
  </si>
  <si>
    <t>ANEXO DE CTE-5</t>
  </si>
  <si>
    <t>RESUMEN AL 31 DE MARZO 2021</t>
  </si>
  <si>
    <t>RESUMEN AL 30 DE ABRIL 2021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</si>
  <si>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</si>
  <si>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</si>
  <si>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</si>
  <si>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</si>
  <si>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 xml:space="preserve">                       Director General a.i.</t>
  </si>
  <si>
    <t>CTE-7</t>
  </si>
  <si>
    <t>CORREO ELECTRÓNICO Y TELÉFONO</t>
  </si>
  <si>
    <t>Ejecucion de avance fìnanciero programado-ejecutado por categoria del gasto primer cuatrimestre 2021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</si>
  <si>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</si>
  <si>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</si>
  <si>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</si>
  <si>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</si>
  <si>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</si>
  <si>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</si>
  <si>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</si>
  <si>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</si>
  <si>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</si>
  <si>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</si>
  <si>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Ejecucion y/o avance fisico mensual por categoría del gasto real y presupuestado del mes</t>
  </si>
  <si>
    <t>Mayo</t>
  </si>
  <si>
    <t>Junio</t>
  </si>
  <si>
    <t>Octubre</t>
  </si>
  <si>
    <t>Noviembre</t>
  </si>
  <si>
    <t>Diciembre</t>
  </si>
  <si>
    <t>Ejecucion de avance fìnanciero programado-ejecutado por categoria del gasto segundo cuatrimestre 2021</t>
  </si>
  <si>
    <t>Ejecucion de avance fìnanciero programado-ejecutado por categoria del gasto tercer cuatrimestre 2021</t>
  </si>
  <si>
    <t>Propiedad Planta y Equipo</t>
  </si>
  <si>
    <t>Resumen año 2021</t>
  </si>
  <si>
    <t>año 2021</t>
  </si>
  <si>
    <t xml:space="preserve">        Jefe de Contabilidad</t>
  </si>
  <si>
    <t xml:space="preserve">                      Director General a.i.</t>
  </si>
  <si>
    <t>CTE-9</t>
  </si>
  <si>
    <t>Programacion de metas fisicas versus ejecucion (mensual) primer cuatrimestre</t>
  </si>
  <si>
    <t xml:space="preserve">Servicio 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</si>
  <si>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</si>
  <si>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</si>
  <si>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</si>
  <si>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</si>
  <si>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</si>
  <si>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</si>
  <si>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</si>
  <si>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</si>
  <si>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</si>
  <si>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</si>
  <si>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</si>
  <si>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</si>
  <si>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</si>
  <si>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</si>
  <si>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</si>
  <si>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</si>
  <si>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</si>
  <si>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 xml:space="preserve">No. </t>
  </si>
  <si>
    <t>Meta 1</t>
  </si>
  <si>
    <t>Meta 2</t>
  </si>
  <si>
    <t>Meta 3</t>
  </si>
  <si>
    <t>Meta 4</t>
  </si>
  <si>
    <t>Servicio</t>
  </si>
  <si>
    <t>Programacion de metas fisicas versus ejecucion (mensual) segundo cuatrimestre</t>
  </si>
  <si>
    <t>Programacion de metas fisicas versus ejecucion (mensual) tercer cuatrimestre</t>
  </si>
  <si>
    <t xml:space="preserve">                    Autorizado por: </t>
  </si>
  <si>
    <t xml:space="preserve"> VÍctor Cresencio Reyes Porres</t>
  </si>
  <si>
    <t xml:space="preserve">          Jefe de Contabilidad</t>
  </si>
  <si>
    <t xml:space="preserve">               10 de febrero 2,021</t>
  </si>
  <si>
    <t>Total cuatrimestre</t>
  </si>
  <si>
    <t xml:space="preserve">               10 de marzo 2,021</t>
  </si>
  <si>
    <t xml:space="preserve">               10 de abril 2,021</t>
  </si>
  <si>
    <t>_______________________________________</t>
  </si>
  <si>
    <t xml:space="preserve">    Dr. Walter Antonio Mazariegos Samayoa</t>
  </si>
  <si>
    <t xml:space="preserve">                          Director General a.i.</t>
  </si>
  <si>
    <t xml:space="preserve">               10 de mayo 2,021</t>
  </si>
  <si>
    <t>FONDOS ESTATALES</t>
  </si>
  <si>
    <t>PRESUPUESTO ENERO AÑO 2,021</t>
  </si>
  <si>
    <t>PRESUPUESTO 2021</t>
  </si>
  <si>
    <t>ASIGNACION DEL ESTADO</t>
  </si>
  <si>
    <t>TOTAL ASIGNACION DEL ESTADO</t>
  </si>
  <si>
    <t>011</t>
  </si>
  <si>
    <t>TOTAL RECURSO HUMANO</t>
  </si>
  <si>
    <t>GASTOS GENERALES</t>
  </si>
  <si>
    <t>MANT. DE SOFTWARE</t>
  </si>
  <si>
    <t>MAT. Y REP. DE OTRAS MAQ. Y EQUIPO</t>
  </si>
  <si>
    <t>MAT. Y REP. DE EDIFICIOS</t>
  </si>
  <si>
    <t>PRENDAS DE VESTIR</t>
  </si>
  <si>
    <t>ESPECIES TIMBRADAS Y VALORES</t>
  </si>
  <si>
    <t>TOTAL GENERAL EGRESOS</t>
  </si>
  <si>
    <t>Nota:  Presupuesto pendiente de aprobacion, por parte de la comision tecnica del Ministerio</t>
  </si>
  <si>
    <t>de Salud Publica y Asistencia Social.</t>
  </si>
  <si>
    <t>_______________________________</t>
  </si>
  <si>
    <t>PRESUPUESTO FEBRERO 2,021</t>
  </si>
  <si>
    <t>INGRESOS</t>
  </si>
  <si>
    <t>TRANSFERENCIAS (+-), AMPLIACION</t>
  </si>
  <si>
    <t>PRESUPUESTO AJUSTADO 2,021</t>
  </si>
  <si>
    <t>EJECUTADO</t>
  </si>
  <si>
    <t>SALDO</t>
  </si>
  <si>
    <t>TRANSFERENCIAS (+-)</t>
  </si>
  <si>
    <t>PRESUPUESTO MARZO 2,021</t>
  </si>
  <si>
    <t>PRESUPUESTO AL 30-04-2,021</t>
  </si>
  <si>
    <t>EJECUTADO A ENERO 2021</t>
  </si>
  <si>
    <t>EJECUTADO A FEBRERO 2021</t>
  </si>
  <si>
    <t>EJECUTADO A MARZO 2021</t>
  </si>
  <si>
    <t>EJECUTADO A ABRIL 2021</t>
  </si>
  <si>
    <t>EJECUTADO A MAYO 2021</t>
  </si>
  <si>
    <t>EJECUTADO A JUNIO 2021</t>
  </si>
  <si>
    <t>EJECUTADO A JULIO 2021</t>
  </si>
  <si>
    <t>EJECUTADO A AGOSTO 2021</t>
  </si>
  <si>
    <t>EJECUTADO A SEPTIEMBRE 2021</t>
  </si>
  <si>
    <t>EJECUTADO A OCTUBRE 2021</t>
  </si>
  <si>
    <t>EJECUTADO A NOVIEMBRE 2021</t>
  </si>
  <si>
    <t>EJECUTADO A DICIEMBRE 2021</t>
  </si>
  <si>
    <t>APORTES MINISTERIO DE SALUD PUBLICA Y ASISTENCIA SOCIAL AÑO 2,021</t>
  </si>
  <si>
    <t>MES</t>
  </si>
  <si>
    <t>VALOR</t>
  </si>
  <si>
    <t>FECHA</t>
  </si>
  <si>
    <t>RECIBO</t>
  </si>
  <si>
    <t>N/A</t>
  </si>
  <si>
    <t>TOTALES…</t>
  </si>
  <si>
    <t>Victor Cresencio Reyes Porres</t>
  </si>
  <si>
    <t>UNICAR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</si>
</sst>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&quot;Q&quot;#,##0.00"/>
    <numFmt numFmtId="167" formatCode="#,##0.00;[Red]#,##0.00"/>
    <numFmt numFmtId="168" formatCode="0_);[Red]\(0\)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Cambria"/>
      <family val="1"/>
    </font>
    <font>
      <sz val="12"/>
      <name val="Arial"/>
      <family val="2"/>
    </font>
    <font>
      <b/>
      <sz val="10"/>
      <name val="Arial"/>
      <family val="2"/>
    </font>
    <font>
      <sz val="8.5"/>
      <name val="Book Antiqua"/>
      <family val="1"/>
    </font>
    <font>
      <sz val="10"/>
      <name val="Arial"/>
      <family val="2"/>
    </font>
    <font>
      <sz val="10"/>
      <color theme="0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</cellStyleXfs>
  <cellXfs count="314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Border="1" applyAlignment="1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2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/>
    <xf numFmtId="0" fontId="7" fillId="0" borderId="13" xfId="0" applyFont="1" applyBorder="1" applyAlignment="1">
      <alignment horizontal="center"/>
    </xf>
    <xf numFmtId="0" fontId="3" fillId="0" borderId="0" xfId="0" applyFont="1" applyBorder="1" applyAlignment="1">
      <alignment horizontal="center" vertical="justify"/>
    </xf>
    <xf numFmtId="49" fontId="8" fillId="0" borderId="12" xfId="0" applyNumberFormat="1" applyFont="1" applyBorder="1" applyAlignment="1">
      <alignment horizontal="center"/>
    </xf>
    <xf numFmtId="164" fontId="7" fillId="0" borderId="12" xfId="2" applyFont="1" applyBorder="1"/>
    <xf numFmtId="0" fontId="0" fillId="0" borderId="0" xfId="0" applyBorder="1"/>
    <xf numFmtId="0" fontId="9" fillId="0" borderId="12" xfId="0" applyFont="1" applyBorder="1"/>
    <xf numFmtId="0" fontId="10" fillId="0" borderId="12" xfId="0" applyFont="1" applyBorder="1"/>
    <xf numFmtId="43" fontId="9" fillId="0" borderId="12" xfId="0" applyNumberFormat="1" applyFont="1" applyBorder="1"/>
    <xf numFmtId="164" fontId="9" fillId="0" borderId="12" xfId="0" applyNumberFormat="1" applyFont="1" applyBorder="1"/>
    <xf numFmtId="164" fontId="10" fillId="0" borderId="12" xfId="2" applyFont="1" applyBorder="1"/>
    <xf numFmtId="0" fontId="11" fillId="0" borderId="12" xfId="0" applyFont="1" applyBorder="1" applyAlignment="1">
      <alignment horizontal="center"/>
    </xf>
    <xf numFmtId="37" fontId="9" fillId="0" borderId="14" xfId="0" applyNumberFormat="1" applyFont="1" applyBorder="1"/>
    <xf numFmtId="164" fontId="11" fillId="0" borderId="12" xfId="2" applyFont="1" applyBorder="1"/>
    <xf numFmtId="37" fontId="10" fillId="0" borderId="15" xfId="0" applyNumberFormat="1" applyFont="1" applyBorder="1"/>
    <xf numFmtId="164" fontId="12" fillId="0" borderId="15" xfId="2" applyFont="1" applyBorder="1"/>
    <xf numFmtId="37" fontId="10" fillId="0" borderId="14" xfId="0" applyNumberFormat="1" applyFont="1" applyBorder="1"/>
    <xf numFmtId="164" fontId="11" fillId="0" borderId="14" xfId="2" applyFont="1" applyBorder="1"/>
    <xf numFmtId="37" fontId="10" fillId="0" borderId="16" xfId="0" applyNumberFormat="1" applyFont="1" applyBorder="1"/>
    <xf numFmtId="0" fontId="13" fillId="0" borderId="12" xfId="0" applyFont="1" applyBorder="1"/>
    <xf numFmtId="37" fontId="10" fillId="0" borderId="10" xfId="0" applyNumberFormat="1" applyFont="1" applyBorder="1"/>
    <xf numFmtId="0" fontId="13" fillId="0" borderId="6" xfId="0" applyFont="1" applyBorder="1"/>
    <xf numFmtId="0" fontId="13" fillId="0" borderId="17" xfId="0" applyFont="1" applyBorder="1"/>
    <xf numFmtId="37" fontId="9" fillId="0" borderId="18" xfId="0" applyNumberFormat="1" applyFont="1" applyBorder="1"/>
    <xf numFmtId="37" fontId="10" fillId="0" borderId="19" xfId="0" applyNumberFormat="1" applyFont="1" applyBorder="1"/>
    <xf numFmtId="164" fontId="12" fillId="0" borderId="12" xfId="0" applyNumberFormat="1" applyFont="1" applyBorder="1"/>
    <xf numFmtId="0" fontId="13" fillId="0" borderId="0" xfId="0" applyFont="1"/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37" fontId="10" fillId="0" borderId="12" xfId="0" applyNumberFormat="1" applyFont="1" applyBorder="1"/>
    <xf numFmtId="164" fontId="12" fillId="0" borderId="12" xfId="2" applyFont="1" applyBorder="1"/>
    <xf numFmtId="0" fontId="13" fillId="0" borderId="20" xfId="0" applyFont="1" applyBorder="1"/>
    <xf numFmtId="37" fontId="10" fillId="0" borderId="21" xfId="0" applyNumberFormat="1" applyFont="1" applyBorder="1"/>
    <xf numFmtId="0" fontId="13" fillId="0" borderId="16" xfId="0" applyFont="1" applyBorder="1"/>
    <xf numFmtId="0" fontId="13" fillId="0" borderId="22" xfId="0" applyFont="1" applyBorder="1"/>
    <xf numFmtId="0" fontId="13" fillId="0" borderId="11" xfId="0" applyFont="1" applyBorder="1"/>
    <xf numFmtId="0" fontId="13" fillId="0" borderId="14" xfId="0" applyFont="1" applyBorder="1"/>
    <xf numFmtId="164" fontId="14" fillId="0" borderId="12" xfId="2" applyFont="1" applyBorder="1"/>
    <xf numFmtId="164" fontId="15" fillId="0" borderId="12" xfId="2" applyFont="1" applyBorder="1"/>
    <xf numFmtId="0" fontId="3" fillId="0" borderId="0" xfId="0" applyFont="1"/>
    <xf numFmtId="43" fontId="0" fillId="0" borderId="0" xfId="0" applyNumberFormat="1"/>
    <xf numFmtId="164" fontId="0" fillId="0" borderId="0" xfId="0" applyNumberFormat="1"/>
    <xf numFmtId="0" fontId="8" fillId="0" borderId="12" xfId="0" applyFont="1" applyBorder="1"/>
    <xf numFmtId="43" fontId="8" fillId="0" borderId="12" xfId="0" applyNumberFormat="1" applyFont="1" applyBorder="1"/>
    <xf numFmtId="164" fontId="16" fillId="0" borderId="0" xfId="0" applyNumberFormat="1" applyFont="1"/>
    <xf numFmtId="43" fontId="17" fillId="0" borderId="0" xfId="0" applyNumberFormat="1" applyFont="1"/>
    <xf numFmtId="0" fontId="15" fillId="0" borderId="12" xfId="0" applyFont="1" applyBorder="1" applyAlignment="1">
      <alignment horizontal="center"/>
    </xf>
    <xf numFmtId="164" fontId="18" fillId="0" borderId="15" xfId="2" applyFont="1" applyBorder="1"/>
    <xf numFmtId="164" fontId="15" fillId="0" borderId="14" xfId="2" applyFont="1" applyBorder="1"/>
    <xf numFmtId="164" fontId="1" fillId="0" borderId="0" xfId="2" applyFont="1"/>
    <xf numFmtId="164" fontId="18" fillId="0" borderId="12" xfId="2" applyFont="1" applyBorder="1"/>
    <xf numFmtId="0" fontId="0" fillId="0" borderId="12" xfId="0" applyBorder="1"/>
    <xf numFmtId="37" fontId="9" fillId="0" borderId="12" xfId="0" applyNumberFormat="1" applyFont="1" applyBorder="1"/>
    <xf numFmtId="43" fontId="15" fillId="0" borderId="0" xfId="0" applyNumberFormat="1" applyFont="1"/>
    <xf numFmtId="164" fontId="7" fillId="0" borderId="23" xfId="2" applyFont="1" applyBorder="1"/>
    <xf numFmtId="40" fontId="19" fillId="0" borderId="0" xfId="0" applyNumberFormat="1" applyFont="1"/>
    <xf numFmtId="164" fontId="7" fillId="0" borderId="0" xfId="2" applyFont="1" applyBorder="1"/>
    <xf numFmtId="164" fontId="20" fillId="0" borderId="0" xfId="0" applyNumberFormat="1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Font="1" applyAlignment="1">
      <alignment horizontal="center" vertical="center" wrapText="1"/>
    </xf>
    <xf numFmtId="164" fontId="8" fillId="0" borderId="12" xfId="0" applyNumberFormat="1" applyFont="1" applyBorder="1"/>
    <xf numFmtId="0" fontId="3" fillId="0" borderId="2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164" fontId="15" fillId="0" borderId="0" xfId="2" applyFont="1"/>
    <xf numFmtId="0" fontId="3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14" xfId="0" applyFont="1" applyBorder="1"/>
    <xf numFmtId="0" fontId="7" fillId="0" borderId="26" xfId="0" applyFont="1" applyBorder="1" applyAlignment="1">
      <alignment horizontal="center"/>
    </xf>
    <xf numFmtId="0" fontId="7" fillId="0" borderId="19" xfId="0" applyFont="1" applyBorder="1"/>
    <xf numFmtId="164" fontId="7" fillId="0" borderId="27" xfId="2" applyFont="1" applyBorder="1"/>
    <xf numFmtId="164" fontId="10" fillId="0" borderId="27" xfId="2" applyFont="1" applyBorder="1"/>
    <xf numFmtId="37" fontId="10" fillId="0" borderId="28" xfId="0" applyNumberFormat="1" applyFont="1" applyBorder="1"/>
    <xf numFmtId="164" fontId="7" fillId="0" borderId="5" xfId="2" applyFont="1" applyBorder="1"/>
    <xf numFmtId="164" fontId="10" fillId="0" borderId="17" xfId="2" applyFont="1" applyBorder="1"/>
    <xf numFmtId="164" fontId="9" fillId="0" borderId="14" xfId="2" applyFont="1" applyBorder="1"/>
    <xf numFmtId="43" fontId="2" fillId="0" borderId="0" xfId="0" applyNumberFormat="1" applyFont="1"/>
    <xf numFmtId="164" fontId="10" fillId="0" borderId="23" xfId="2" applyFont="1" applyBorder="1"/>
    <xf numFmtId="164" fontId="10" fillId="0" borderId="0" xfId="2" applyFont="1" applyBorder="1"/>
    <xf numFmtId="0" fontId="19" fillId="0" borderId="0" xfId="0" applyFont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1" fillId="0" borderId="0" xfId="0" applyFont="1" applyBorder="1" applyAlignment="1">
      <alignment horizontal="center"/>
    </xf>
    <xf numFmtId="165" fontId="6" fillId="0" borderId="0" xfId="2" applyNumberFormat="1" applyFont="1" applyFill="1" applyBorder="1" applyAlignment="1">
      <alignment horizontal="center" wrapText="1"/>
    </xf>
    <xf numFmtId="165" fontId="6" fillId="0" borderId="0" xfId="2" applyNumberFormat="1" applyFont="1" applyFill="1" applyBorder="1" applyAlignment="1">
      <alignment wrapText="1"/>
    </xf>
    <xf numFmtId="165" fontId="22" fillId="0" borderId="0" xfId="2" applyNumberFormat="1" applyFont="1" applyFill="1" applyBorder="1" applyAlignment="1">
      <alignment horizontal="center" wrapText="1"/>
    </xf>
    <xf numFmtId="165" fontId="23" fillId="0" borderId="27" xfId="2" applyNumberFormat="1" applyFont="1" applyFill="1" applyBorder="1" applyAlignment="1">
      <alignment horizontal="center" vertical="center" wrapText="1"/>
    </xf>
    <xf numFmtId="165" fontId="23" fillId="0" borderId="12" xfId="2" applyNumberFormat="1" applyFont="1" applyFill="1" applyBorder="1" applyAlignment="1">
      <alignment horizontal="center" wrapText="1"/>
    </xf>
    <xf numFmtId="165" fontId="23" fillId="0" borderId="12" xfId="2" applyNumberFormat="1" applyFont="1" applyFill="1" applyBorder="1" applyAlignment="1">
      <alignment horizontal="center"/>
    </xf>
    <xf numFmtId="165" fontId="23" fillId="0" borderId="14" xfId="2" applyNumberFormat="1" applyFont="1" applyFill="1" applyBorder="1" applyAlignment="1">
      <alignment horizontal="center" vertical="center" wrapText="1"/>
    </xf>
    <xf numFmtId="165" fontId="24" fillId="0" borderId="12" xfId="2" applyNumberFormat="1" applyFont="1" applyFill="1" applyBorder="1" applyAlignment="1">
      <alignment horizontal="center"/>
    </xf>
    <xf numFmtId="165" fontId="23" fillId="0" borderId="12" xfId="2" applyNumberFormat="1" applyFont="1" applyFill="1" applyBorder="1" applyAlignment="1">
      <alignment horizontal="center"/>
    </xf>
    <xf numFmtId="165" fontId="23" fillId="0" borderId="0" xfId="2" applyNumberFormat="1" applyFont="1" applyFill="1" applyBorder="1"/>
    <xf numFmtId="165" fontId="25" fillId="0" borderId="12" xfId="2" applyNumberFormat="1" applyFont="1" applyBorder="1" applyAlignment="1">
      <alignment vertical="top" wrapText="1"/>
    </xf>
    <xf numFmtId="164" fontId="26" fillId="0" borderId="12" xfId="2" applyFont="1" applyBorder="1"/>
    <xf numFmtId="164" fontId="9" fillId="0" borderId="12" xfId="2" applyFont="1" applyBorder="1"/>
    <xf numFmtId="164" fontId="27" fillId="0" borderId="12" xfId="2" applyFont="1" applyBorder="1"/>
    <xf numFmtId="39" fontId="1" fillId="0" borderId="0" xfId="2" applyNumberFormat="1" applyFont="1" applyBorder="1"/>
    <xf numFmtId="164" fontId="13" fillId="0" borderId="12" xfId="2" applyFont="1" applyBorder="1"/>
    <xf numFmtId="164" fontId="28" fillId="0" borderId="12" xfId="2" applyFont="1" applyBorder="1"/>
    <xf numFmtId="164" fontId="29" fillId="0" borderId="12" xfId="2" applyFont="1" applyBorder="1"/>
    <xf numFmtId="165" fontId="1" fillId="0" borderId="0" xfId="2" applyNumberFormat="1" applyFont="1" applyBorder="1"/>
    <xf numFmtId="39" fontId="13" fillId="0" borderId="0" xfId="0" applyNumberFormat="1" applyFont="1"/>
    <xf numFmtId="39" fontId="30" fillId="0" borderId="0" xfId="0" applyNumberFormat="1" applyFont="1"/>
    <xf numFmtId="165" fontId="30" fillId="0" borderId="0" xfId="0" applyNumberFormat="1" applyFont="1"/>
    <xf numFmtId="39" fontId="3" fillId="0" borderId="0" xfId="0" applyNumberFormat="1" applyFont="1"/>
    <xf numFmtId="39" fontId="0" fillId="0" borderId="0" xfId="0" applyNumberFormat="1" applyFont="1"/>
    <xf numFmtId="165" fontId="25" fillId="0" borderId="29" xfId="2" applyNumberFormat="1" applyFont="1" applyFill="1" applyBorder="1" applyAlignment="1">
      <alignment horizontal="center" wrapText="1"/>
    </xf>
    <xf numFmtId="165" fontId="23" fillId="0" borderId="0" xfId="2" applyNumberFormat="1" applyFont="1" applyFill="1" applyBorder="1" applyAlignment="1">
      <alignment wrapText="1"/>
    </xf>
    <xf numFmtId="165" fontId="25" fillId="0" borderId="27" xfId="2" applyNumberFormat="1" applyFont="1" applyFill="1" applyBorder="1" applyAlignment="1">
      <alignment horizontal="center" vertical="center" wrapText="1"/>
    </xf>
    <xf numFmtId="165" fontId="25" fillId="0" borderId="12" xfId="2" applyNumberFormat="1" applyFont="1" applyFill="1" applyBorder="1" applyAlignment="1">
      <alignment horizontal="center"/>
    </xf>
    <xf numFmtId="165" fontId="25" fillId="0" borderId="12" xfId="2" applyNumberFormat="1" applyFont="1" applyFill="1" applyBorder="1" applyAlignment="1">
      <alignment horizontal="center"/>
    </xf>
    <xf numFmtId="165" fontId="25" fillId="0" borderId="14" xfId="2" applyNumberFormat="1" applyFont="1" applyFill="1" applyBorder="1" applyAlignment="1">
      <alignment horizontal="center" vertical="center" wrapText="1"/>
    </xf>
    <xf numFmtId="165" fontId="31" fillId="0" borderId="12" xfId="2" applyNumberFormat="1" applyFont="1" applyFill="1" applyBorder="1" applyAlignment="1">
      <alignment horizontal="center"/>
    </xf>
    <xf numFmtId="165" fontId="13" fillId="0" borderId="12" xfId="2" applyNumberFormat="1" applyFont="1" applyBorder="1"/>
    <xf numFmtId="39" fontId="13" fillId="0" borderId="12" xfId="2" applyNumberFormat="1" applyFont="1" applyBorder="1"/>
    <xf numFmtId="165" fontId="25" fillId="0" borderId="12" xfId="2" applyNumberFormat="1" applyFont="1" applyBorder="1" applyAlignment="1">
      <alignment horizontal="left" wrapText="1"/>
    </xf>
    <xf numFmtId="0" fontId="0" fillId="0" borderId="0" xfId="0" applyFont="1"/>
    <xf numFmtId="0" fontId="0" fillId="0" borderId="0" xfId="0" applyFont="1" applyBorder="1"/>
    <xf numFmtId="165" fontId="25" fillId="0" borderId="30" xfId="2" applyNumberFormat="1" applyFont="1" applyFill="1" applyBorder="1" applyAlignment="1">
      <alignment horizontal="center"/>
    </xf>
    <xf numFmtId="165" fontId="25" fillId="0" borderId="19" xfId="2" applyNumberFormat="1" applyFont="1" applyFill="1" applyBorder="1" applyAlignment="1">
      <alignment horizontal="center"/>
    </xf>
    <xf numFmtId="165" fontId="25" fillId="0" borderId="31" xfId="2" applyNumberFormat="1" applyFont="1" applyFill="1" applyBorder="1" applyAlignment="1">
      <alignment horizontal="center"/>
    </xf>
    <xf numFmtId="165" fontId="25" fillId="0" borderId="0" xfId="2" applyNumberFormat="1" applyFont="1" applyBorder="1" applyAlignment="1">
      <alignment horizontal="left" wrapText="1"/>
    </xf>
    <xf numFmtId="165" fontId="13" fillId="0" borderId="0" xfId="2" applyNumberFormat="1" applyFont="1" applyBorder="1"/>
    <xf numFmtId="39" fontId="13" fillId="0" borderId="0" xfId="2" applyNumberFormat="1" applyFont="1" applyBorder="1"/>
    <xf numFmtId="165" fontId="23" fillId="0" borderId="0" xfId="2" applyNumberFormat="1" applyFont="1" applyFill="1" applyBorder="1" applyAlignment="1">
      <alignment vertical="top" wrapText="1"/>
    </xf>
    <xf numFmtId="165" fontId="23" fillId="0" borderId="0" xfId="2" applyNumberFormat="1" applyFont="1" applyFill="1" applyBorder="1" applyAlignment="1">
      <alignment horizontal="center" vertical="top" wrapText="1"/>
    </xf>
    <xf numFmtId="165" fontId="23" fillId="0" borderId="0" xfId="2" applyNumberFormat="1" applyFont="1" applyFill="1" applyBorder="1" applyAlignment="1">
      <alignment horizontal="center" wrapText="1"/>
    </xf>
    <xf numFmtId="165" fontId="25" fillId="0" borderId="0" xfId="2" applyNumberFormat="1" applyFont="1" applyBorder="1" applyAlignment="1">
      <alignment vertical="top" wrapText="1"/>
    </xf>
    <xf numFmtId="164" fontId="32" fillId="0" borderId="0" xfId="2" applyFont="1" applyBorder="1"/>
    <xf numFmtId="164" fontId="28" fillId="0" borderId="0" xfId="2" applyFont="1" applyBorder="1"/>
    <xf numFmtId="165" fontId="25" fillId="0" borderId="0" xfId="2" applyNumberFormat="1" applyFont="1" applyFill="1" applyBorder="1" applyAlignment="1">
      <alignment horizontal="center" wrapText="1"/>
    </xf>
    <xf numFmtId="165" fontId="25" fillId="0" borderId="12" xfId="2" applyNumberFormat="1" applyFont="1" applyFill="1" applyBorder="1" applyAlignment="1">
      <alignment horizontal="center" wrapText="1"/>
    </xf>
    <xf numFmtId="165" fontId="23" fillId="0" borderId="0" xfId="2" applyNumberFormat="1" applyFont="1" applyBorder="1" applyAlignment="1">
      <alignment vertical="top" wrapText="1"/>
    </xf>
    <xf numFmtId="164" fontId="33" fillId="0" borderId="0" xfId="2" applyFont="1" applyBorder="1"/>
    <xf numFmtId="164" fontId="34" fillId="0" borderId="0" xfId="2" applyFont="1" applyBorder="1"/>
    <xf numFmtId="165" fontId="23" fillId="0" borderId="0" xfId="2" applyNumberFormat="1" applyFont="1" applyBorder="1" applyAlignment="1">
      <alignment horizontal="left" wrapText="1"/>
    </xf>
    <xf numFmtId="165" fontId="23" fillId="0" borderId="12" xfId="2" applyNumberFormat="1" applyFont="1" applyBorder="1" applyAlignment="1">
      <alignment vertical="top" wrapText="1"/>
    </xf>
    <xf numFmtId="164" fontId="35" fillId="0" borderId="12" xfId="2" applyFont="1" applyBorder="1"/>
    <xf numFmtId="164" fontId="33" fillId="0" borderId="12" xfId="2" applyFont="1" applyBorder="1"/>
    <xf numFmtId="0" fontId="18" fillId="0" borderId="0" xfId="0" applyFont="1" applyAlignment="1">
      <alignment horizontal="center"/>
    </xf>
    <xf numFmtId="164" fontId="18" fillId="0" borderId="23" xfId="2" applyFont="1" applyBorder="1"/>
    <xf numFmtId="164" fontId="18" fillId="0" borderId="0" xfId="2" applyFont="1" applyBorder="1"/>
    <xf numFmtId="0" fontId="3" fillId="0" borderId="1" xfId="0" applyFont="1" applyFill="1" applyBorder="1" applyAlignment="1">
      <alignment horizontal="center"/>
    </xf>
    <xf numFmtId="0" fontId="36" fillId="0" borderId="0" xfId="0" applyFont="1"/>
    <xf numFmtId="165" fontId="23" fillId="0" borderId="0" xfId="2" applyNumberFormat="1" applyFont="1" applyFill="1" applyBorder="1" applyAlignment="1">
      <alignment horizontal="center" wrapText="1"/>
    </xf>
    <xf numFmtId="0" fontId="3" fillId="0" borderId="32" xfId="0" applyFont="1" applyBorder="1" applyAlignment="1">
      <alignment horizontal="center"/>
    </xf>
    <xf numFmtId="165" fontId="23" fillId="0" borderId="33" xfId="2" applyNumberFormat="1" applyFont="1" applyFill="1" applyBorder="1" applyAlignment="1">
      <alignment horizontal="center" vertical="center" wrapText="1"/>
    </xf>
    <xf numFmtId="165" fontId="23" fillId="0" borderId="25" xfId="2" applyNumberFormat="1" applyFont="1" applyFill="1" applyBorder="1" applyAlignment="1">
      <alignment horizontal="center" wrapText="1"/>
    </xf>
    <xf numFmtId="165" fontId="23" fillId="0" borderId="25" xfId="2" applyNumberFormat="1" applyFont="1" applyFill="1" applyBorder="1" applyAlignment="1">
      <alignment horizontal="center"/>
    </xf>
    <xf numFmtId="165" fontId="23" fillId="0" borderId="34" xfId="2" applyNumberFormat="1" applyFont="1" applyFill="1" applyBorder="1" applyAlignment="1">
      <alignment horizontal="center"/>
    </xf>
    <xf numFmtId="0" fontId="3" fillId="0" borderId="35" xfId="0" applyFont="1" applyBorder="1" applyAlignment="1">
      <alignment horizontal="center"/>
    </xf>
    <xf numFmtId="165" fontId="23" fillId="0" borderId="36" xfId="2" applyNumberFormat="1" applyFont="1" applyFill="1" applyBorder="1" applyAlignment="1">
      <alignment horizontal="center" vertical="center" wrapText="1"/>
    </xf>
    <xf numFmtId="165" fontId="23" fillId="0" borderId="15" xfId="2" applyNumberFormat="1" applyFont="1" applyFill="1" applyBorder="1" applyAlignment="1">
      <alignment horizontal="center"/>
    </xf>
    <xf numFmtId="165" fontId="23" fillId="0" borderId="37" xfId="2" applyNumberFormat="1" applyFont="1" applyFill="1" applyBorder="1" applyAlignment="1">
      <alignment horizontal="center"/>
    </xf>
    <xf numFmtId="0" fontId="34" fillId="0" borderId="38" xfId="0" applyFont="1" applyBorder="1" applyAlignment="1">
      <alignment horizontal="center"/>
    </xf>
    <xf numFmtId="165" fontId="37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9" xfId="2" applyNumberFormat="1" applyFont="1" applyBorder="1" applyAlignment="1">
      <alignment horizontal="center"/>
    </xf>
    <xf numFmtId="0" fontId="34" fillId="0" borderId="40" xfId="0" applyFont="1" applyBorder="1" applyAlignment="1">
      <alignment horizontal="center"/>
    </xf>
    <xf numFmtId="165" fontId="37" fillId="0" borderId="12" xfId="2" applyNumberFormat="1" applyFont="1" applyBorder="1" applyAlignment="1">
      <alignment vertical="top" wrapText="1"/>
    </xf>
    <xf numFmtId="165" fontId="37" fillId="0" borderId="12" xfId="2" applyNumberFormat="1" applyFont="1" applyBorder="1" applyAlignment="1">
      <alignment horizontal="left" wrapText="1"/>
    </xf>
    <xf numFmtId="165" fontId="23" fillId="0" borderId="2" xfId="2" applyNumberFormat="1" applyFont="1" applyBorder="1" applyAlignment="1">
      <alignment horizontal="center"/>
    </xf>
    <xf numFmtId="165" fontId="23" fillId="0" borderId="10" xfId="2" applyNumberFormat="1" applyFont="1" applyBorder="1" applyAlignment="1">
      <alignment horizontal="center"/>
    </xf>
    <xf numFmtId="1" fontId="3" fillId="0" borderId="6" xfId="2" applyNumberFormat="1" applyFont="1" applyBorder="1" applyAlignment="1">
      <alignment horizontal="center"/>
    </xf>
    <xf numFmtId="1" fontId="3" fillId="0" borderId="17" xfId="2" applyNumberFormat="1" applyFont="1" applyBorder="1" applyAlignment="1">
      <alignment horizontal="center"/>
    </xf>
    <xf numFmtId="0" fontId="3" fillId="0" borderId="0" xfId="0" applyFont="1" applyBorder="1"/>
    <xf numFmtId="0" fontId="3" fillId="0" borderId="41" xfId="0" applyFont="1" applyBorder="1" applyAlignment="1">
      <alignment horizontal="center" wrapText="1"/>
    </xf>
    <xf numFmtId="165" fontId="23" fillId="0" borderId="25" xfId="2" applyNumberFormat="1" applyFont="1" applyFill="1" applyBorder="1" applyAlignment="1">
      <alignment horizontal="center" vertical="center" wrapText="1"/>
    </xf>
    <xf numFmtId="165" fontId="23" fillId="0" borderId="25" xfId="2" applyNumberFormat="1" applyFont="1" applyFill="1" applyBorder="1" applyAlignment="1">
      <alignment horizontal="center"/>
    </xf>
    <xf numFmtId="0" fontId="3" fillId="0" borderId="40" xfId="0" applyFont="1" applyBorder="1" applyAlignment="1">
      <alignment horizontal="center" wrapText="1"/>
    </xf>
    <xf numFmtId="165" fontId="23" fillId="0" borderId="12" xfId="2" applyNumberFormat="1" applyFont="1" applyFill="1" applyBorder="1" applyAlignment="1">
      <alignment horizontal="center" vertical="center" wrapText="1"/>
    </xf>
    <xf numFmtId="165" fontId="23" fillId="0" borderId="15" xfId="2" applyNumberFormat="1" applyFont="1" applyFill="1" applyBorder="1"/>
    <xf numFmtId="0" fontId="3" fillId="0" borderId="40" xfId="0" applyFont="1" applyBorder="1"/>
    <xf numFmtId="165" fontId="23" fillId="0" borderId="14" xfId="2" applyNumberFormat="1" applyFont="1" applyBorder="1" applyAlignment="1">
      <alignment vertical="top" wrapText="1"/>
    </xf>
    <xf numFmtId="165" fontId="23" fillId="0" borderId="12" xfId="2" applyNumberFormat="1" applyFont="1" applyFill="1" applyBorder="1"/>
    <xf numFmtId="165" fontId="23" fillId="0" borderId="42" xfId="2" applyNumberFormat="1" applyFont="1" applyFill="1" applyBorder="1"/>
    <xf numFmtId="165" fontId="1" fillId="0" borderId="12" xfId="2" applyNumberFormat="1" applyFont="1" applyBorder="1"/>
    <xf numFmtId="39" fontId="1" fillId="0" borderId="12" xfId="2" applyNumberFormat="1" applyFont="1" applyBorder="1"/>
    <xf numFmtId="39" fontId="1" fillId="0" borderId="42" xfId="2" applyNumberFormat="1" applyFont="1" applyBorder="1"/>
    <xf numFmtId="165" fontId="23" fillId="0" borderId="12" xfId="2" applyNumberFormat="1" applyFont="1" applyBorder="1" applyAlignment="1">
      <alignment horizontal="left" wrapText="1"/>
    </xf>
    <xf numFmtId="165" fontId="1" fillId="0" borderId="27" xfId="2" applyNumberFormat="1" applyFont="1" applyBorder="1"/>
    <xf numFmtId="39" fontId="1" fillId="0" borderId="27" xfId="2" applyNumberFormat="1" applyFont="1" applyBorder="1"/>
    <xf numFmtId="39" fontId="1" fillId="0" borderId="43" xfId="2" applyNumberFormat="1" applyFont="1" applyBorder="1"/>
    <xf numFmtId="165" fontId="1" fillId="0" borderId="6" xfId="2" applyNumberFormat="1" applyFont="1" applyBorder="1"/>
    <xf numFmtId="39" fontId="1" fillId="0" borderId="6" xfId="2" applyNumberFormat="1" applyFont="1" applyBorder="1"/>
    <xf numFmtId="39" fontId="1" fillId="0" borderId="17" xfId="2" applyNumberFormat="1" applyFont="1" applyBorder="1"/>
    <xf numFmtId="0" fontId="3" fillId="0" borderId="24" xfId="0" applyFont="1" applyBorder="1" applyAlignment="1">
      <alignment horizontal="center"/>
    </xf>
    <xf numFmtId="165" fontId="23" fillId="0" borderId="13" xfId="2" applyNumberFormat="1" applyFont="1" applyFill="1" applyBorder="1" applyAlignment="1">
      <alignment horizontal="center" vertical="center" wrapText="1"/>
    </xf>
    <xf numFmtId="0" fontId="3" fillId="0" borderId="38" xfId="0" applyFont="1" applyBorder="1" applyAlignment="1">
      <alignment horizontal="center"/>
    </xf>
    <xf numFmtId="0" fontId="3" fillId="0" borderId="44" xfId="0" applyFont="1" applyBorder="1"/>
    <xf numFmtId="165" fontId="23" fillId="0" borderId="15" xfId="2" applyNumberFormat="1" applyFont="1" applyBorder="1" applyAlignment="1">
      <alignment horizontal="left" wrapText="1"/>
    </xf>
    <xf numFmtId="0" fontId="3" fillId="0" borderId="41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27" xfId="0" applyFont="1" applyBorder="1"/>
    <xf numFmtId="165" fontId="23" fillId="0" borderId="27" xfId="2" applyNumberFormat="1" applyFont="1" applyBorder="1" applyAlignment="1">
      <alignment horizontal="left" wrapText="1"/>
    </xf>
    <xf numFmtId="165" fontId="23" fillId="0" borderId="0" xfId="2" applyNumberFormat="1" applyFont="1" applyBorder="1" applyAlignment="1">
      <alignment horizontal="center"/>
    </xf>
    <xf numFmtId="1" fontId="3" fillId="0" borderId="0" xfId="2" applyNumberFormat="1" applyFont="1" applyBorder="1" applyAlignment="1">
      <alignment horizontal="center"/>
    </xf>
    <xf numFmtId="165" fontId="3" fillId="0" borderId="6" xfId="2" applyNumberFormat="1" applyFont="1" applyBorder="1" applyAlignment="1">
      <alignment horizontal="center"/>
    </xf>
    <xf numFmtId="165" fontId="3" fillId="0" borderId="17" xfId="2" applyNumberFormat="1" applyFont="1" applyBorder="1" applyAlignment="1">
      <alignment horizontal="center"/>
    </xf>
    <xf numFmtId="0" fontId="39" fillId="0" borderId="0" xfId="3" applyFont="1" applyFill="1" applyBorder="1" applyAlignment="1">
      <alignment horizontal="center"/>
    </xf>
    <xf numFmtId="0" fontId="38" fillId="0" borderId="0" xfId="3" applyBorder="1"/>
    <xf numFmtId="0" fontId="39" fillId="0" borderId="29" xfId="3" applyFont="1" applyFill="1" applyBorder="1" applyAlignment="1">
      <alignment horizontal="center"/>
    </xf>
    <xf numFmtId="0" fontId="40" fillId="2" borderId="12" xfId="3" applyFont="1" applyFill="1" applyBorder="1" applyAlignment="1">
      <alignment horizontal="center" vertical="center" wrapText="1"/>
    </xf>
    <xf numFmtId="0" fontId="40" fillId="2" borderId="12" xfId="3" applyFont="1" applyFill="1" applyBorder="1" applyAlignment="1">
      <alignment horizontal="center" vertical="center" wrapText="1"/>
    </xf>
    <xf numFmtId="37" fontId="41" fillId="0" borderId="11" xfId="3" applyNumberFormat="1" applyFont="1" applyFill="1" applyBorder="1" applyAlignment="1">
      <alignment horizontal="center"/>
    </xf>
    <xf numFmtId="39" fontId="41" fillId="0" borderId="26" xfId="4" applyNumberFormat="1" applyFont="1" applyFill="1" applyBorder="1"/>
    <xf numFmtId="37" fontId="41" fillId="0" borderId="36" xfId="3" applyNumberFormat="1" applyFont="1" applyFill="1" applyBorder="1" applyAlignment="1">
      <alignment horizontal="center"/>
    </xf>
    <xf numFmtId="37" fontId="42" fillId="0" borderId="36" xfId="3" applyNumberFormat="1" applyFont="1" applyFill="1" applyBorder="1"/>
    <xf numFmtId="43" fontId="42" fillId="0" borderId="15" xfId="3" applyNumberFormat="1" applyFont="1" applyFill="1" applyBorder="1"/>
    <xf numFmtId="37" fontId="42" fillId="0" borderId="0" xfId="3" applyNumberFormat="1" applyFont="1" applyFill="1" applyBorder="1" applyAlignment="1">
      <alignment horizontal="center"/>
    </xf>
    <xf numFmtId="37" fontId="42" fillId="0" borderId="0" xfId="3" applyNumberFormat="1" applyFont="1" applyFill="1" applyBorder="1"/>
    <xf numFmtId="0" fontId="42" fillId="0" borderId="0" xfId="3" applyFont="1" applyFill="1" applyBorder="1"/>
    <xf numFmtId="37" fontId="40" fillId="2" borderId="12" xfId="3" applyNumberFormat="1" applyFont="1" applyFill="1" applyBorder="1" applyAlignment="1">
      <alignment horizontal="center"/>
    </xf>
    <xf numFmtId="49" fontId="41" fillId="0" borderId="12" xfId="3" applyNumberFormat="1" applyFont="1" applyFill="1" applyBorder="1" applyAlignment="1">
      <alignment horizontal="center"/>
    </xf>
    <xf numFmtId="37" fontId="41" fillId="0" borderId="12" xfId="3" applyNumberFormat="1" applyFont="1" applyFill="1" applyBorder="1" applyAlignment="1">
      <alignment horizontal="center"/>
    </xf>
    <xf numFmtId="39" fontId="41" fillId="0" borderId="12" xfId="4" applyNumberFormat="1" applyFont="1" applyFill="1" applyBorder="1"/>
    <xf numFmtId="37" fontId="42" fillId="0" borderId="12" xfId="3" applyNumberFormat="1" applyFont="1" applyFill="1" applyBorder="1"/>
    <xf numFmtId="43" fontId="42" fillId="0" borderId="12" xfId="3" applyNumberFormat="1" applyFont="1" applyFill="1" applyBorder="1"/>
    <xf numFmtId="37" fontId="42" fillId="0" borderId="12" xfId="3" applyNumberFormat="1" applyFont="1" applyFill="1" applyBorder="1" applyAlignment="1">
      <alignment horizontal="center"/>
    </xf>
    <xf numFmtId="37" fontId="43" fillId="2" borderId="14" xfId="3" applyNumberFormat="1" applyFont="1" applyFill="1" applyBorder="1" applyAlignment="1">
      <alignment horizontal="center"/>
    </xf>
    <xf numFmtId="0" fontId="40" fillId="2" borderId="14" xfId="3" applyFont="1" applyFill="1" applyBorder="1" applyAlignment="1">
      <alignment horizontal="center" vertical="center" wrapText="1"/>
    </xf>
    <xf numFmtId="37" fontId="41" fillId="0" borderId="12" xfId="3" applyNumberFormat="1" applyFont="1" applyFill="1" applyBorder="1"/>
    <xf numFmtId="43" fontId="41" fillId="0" borderId="12" xfId="3" applyNumberFormat="1" applyFont="1" applyFill="1" applyBorder="1"/>
    <xf numFmtId="166" fontId="44" fillId="0" borderId="12" xfId="3" applyNumberFormat="1" applyFont="1" applyFill="1" applyBorder="1" applyAlignment="1">
      <alignment horizontal="left" vertical="center" wrapText="1"/>
    </xf>
    <xf numFmtId="39" fontId="41" fillId="0" borderId="12" xfId="3" applyNumberFormat="1" applyFont="1" applyFill="1" applyBorder="1"/>
    <xf numFmtId="37" fontId="41" fillId="0" borderId="27" xfId="3" applyNumberFormat="1" applyFont="1" applyFill="1" applyBorder="1" applyAlignment="1">
      <alignment horizontal="center"/>
    </xf>
    <xf numFmtId="37" fontId="41" fillId="0" borderId="27" xfId="3" applyNumberFormat="1" applyFont="1" applyFill="1" applyBorder="1"/>
    <xf numFmtId="43" fontId="42" fillId="0" borderId="27" xfId="3" applyNumberFormat="1" applyFont="1" applyFill="1" applyBorder="1"/>
    <xf numFmtId="37" fontId="43" fillId="2" borderId="12" xfId="3" applyNumberFormat="1" applyFont="1" applyFill="1" applyBorder="1" applyAlignment="1">
      <alignment horizontal="center"/>
    </xf>
    <xf numFmtId="0" fontId="41" fillId="0" borderId="12" xfId="3" applyNumberFormat="1" applyFont="1" applyFill="1" applyBorder="1" applyAlignment="1" applyProtection="1">
      <alignment vertical="center" wrapText="1"/>
    </xf>
    <xf numFmtId="37" fontId="42" fillId="0" borderId="27" xfId="3" applyNumberFormat="1" applyFont="1" applyFill="1" applyBorder="1"/>
    <xf numFmtId="39" fontId="42" fillId="0" borderId="12" xfId="4" applyNumberFormat="1" applyFont="1" applyFill="1" applyBorder="1"/>
    <xf numFmtId="0" fontId="45" fillId="0" borderId="0" xfId="3" applyFont="1" applyBorder="1" applyAlignment="1">
      <alignment horizontal="center"/>
    </xf>
    <xf numFmtId="0" fontId="45" fillId="0" borderId="0" xfId="3" applyFont="1" applyBorder="1"/>
    <xf numFmtId="0" fontId="42" fillId="0" borderId="0" xfId="3" applyFont="1" applyBorder="1" applyAlignment="1">
      <alignment horizontal="right"/>
    </xf>
    <xf numFmtId="0" fontId="46" fillId="0" borderId="0" xfId="3" applyFont="1" applyBorder="1" applyAlignment="1"/>
    <xf numFmtId="0" fontId="47" fillId="0" borderId="0" xfId="3" applyFont="1" applyBorder="1"/>
    <xf numFmtId="0" fontId="38" fillId="0" borderId="0" xfId="3" applyBorder="1" applyAlignment="1">
      <alignment horizontal="center"/>
    </xf>
    <xf numFmtId="43" fontId="47" fillId="0" borderId="0" xfId="3" applyNumberFormat="1" applyFont="1" applyBorder="1"/>
    <xf numFmtId="0" fontId="48" fillId="0" borderId="0" xfId="3" applyFont="1" applyBorder="1" applyAlignment="1">
      <alignment horizontal="center"/>
    </xf>
    <xf numFmtId="0" fontId="38" fillId="0" borderId="0" xfId="3"/>
    <xf numFmtId="0" fontId="38" fillId="0" borderId="0" xfId="3" applyAlignment="1">
      <alignment horizontal="center"/>
    </xf>
    <xf numFmtId="0" fontId="47" fillId="0" borderId="0" xfId="3" applyFont="1"/>
    <xf numFmtId="43" fontId="39" fillId="2" borderId="12" xfId="3" applyNumberFormat="1" applyFont="1" applyFill="1" applyBorder="1" applyAlignment="1">
      <alignment horizontal="center" vertical="center" wrapText="1"/>
    </xf>
    <xf numFmtId="43" fontId="40" fillId="2" borderId="12" xfId="3" applyNumberFormat="1" applyFont="1" applyFill="1" applyBorder="1" applyAlignment="1">
      <alignment horizontal="center" vertical="center" wrapText="1"/>
    </xf>
    <xf numFmtId="0" fontId="48" fillId="0" borderId="0" xfId="3" applyFont="1" applyFill="1" applyBorder="1"/>
    <xf numFmtId="40" fontId="41" fillId="0" borderId="12" xfId="3" applyNumberFormat="1" applyFont="1" applyFill="1" applyBorder="1"/>
    <xf numFmtId="167" fontId="42" fillId="0" borderId="12" xfId="3" applyNumberFormat="1" applyFont="1" applyFill="1" applyBorder="1"/>
    <xf numFmtId="0" fontId="48" fillId="0" borderId="12" xfId="3" applyFont="1" applyFill="1" applyBorder="1"/>
    <xf numFmtId="43" fontId="39" fillId="2" borderId="26" xfId="3" applyNumberFormat="1" applyFont="1" applyFill="1" applyBorder="1" applyAlignment="1">
      <alignment horizontal="center" vertical="center" wrapText="1"/>
    </xf>
    <xf numFmtId="43" fontId="40" fillId="2" borderId="26" xfId="3" applyNumberFormat="1" applyFont="1" applyFill="1" applyBorder="1" applyAlignment="1">
      <alignment horizontal="center" vertical="center" wrapText="1"/>
    </xf>
    <xf numFmtId="39" fontId="42" fillId="0" borderId="25" xfId="4" applyNumberFormat="1" applyFont="1" applyFill="1" applyBorder="1"/>
    <xf numFmtId="17" fontId="40" fillId="2" borderId="12" xfId="3" applyNumberFormat="1" applyFont="1" applyFill="1" applyBorder="1" applyAlignment="1">
      <alignment horizontal="center" vertical="center" wrapText="1"/>
    </xf>
    <xf numFmtId="17" fontId="40" fillId="2" borderId="26" xfId="3" applyNumberFormat="1" applyFont="1" applyFill="1" applyBorder="1" applyAlignment="1">
      <alignment horizontal="center" vertical="center" wrapText="1"/>
    </xf>
    <xf numFmtId="0" fontId="49" fillId="0" borderId="0" xfId="3" applyFont="1" applyBorder="1" applyAlignment="1">
      <alignment horizontal="center"/>
    </xf>
    <xf numFmtId="0" fontId="50" fillId="0" borderId="29" xfId="0" applyFont="1" applyBorder="1" applyAlignment="1">
      <alignment horizontal="center"/>
    </xf>
    <xf numFmtId="0" fontId="51" fillId="0" borderId="12" xfId="0" applyFont="1" applyBorder="1" applyAlignment="1">
      <alignment horizontal="center"/>
    </xf>
    <xf numFmtId="0" fontId="52" fillId="0" borderId="12" xfId="0" applyFont="1" applyBorder="1"/>
    <xf numFmtId="40" fontId="48" fillId="0" borderId="12" xfId="0" applyNumberFormat="1" applyFont="1" applyBorder="1"/>
    <xf numFmtId="14" fontId="52" fillId="0" borderId="12" xfId="0" applyNumberFormat="1" applyFont="1" applyBorder="1"/>
    <xf numFmtId="0" fontId="51" fillId="0" borderId="0" xfId="0" applyFont="1" applyFill="1" applyBorder="1"/>
    <xf numFmtId="40" fontId="51" fillId="0" borderId="45" xfId="0" applyNumberFormat="1" applyFont="1" applyBorder="1"/>
    <xf numFmtId="0" fontId="51" fillId="0" borderId="45" xfId="0" applyFont="1" applyBorder="1"/>
    <xf numFmtId="0" fontId="53" fillId="0" borderId="0" xfId="0" applyFont="1"/>
    <xf numFmtId="0" fontId="0" fillId="0" borderId="0" xfId="0" applyAlignment="1">
      <alignment horizontal="center"/>
    </xf>
    <xf numFmtId="40" fontId="52" fillId="0" borderId="12" xfId="0" applyNumberFormat="1" applyFont="1" applyBorder="1"/>
    <xf numFmtId="14" fontId="52" fillId="0" borderId="12" xfId="0" applyNumberFormat="1" applyFont="1" applyBorder="1" applyAlignment="1">
      <alignment horizontal="center"/>
    </xf>
    <xf numFmtId="168" fontId="52" fillId="0" borderId="12" xfId="0" applyNumberFormat="1" applyFont="1" applyBorder="1" applyAlignment="1">
      <alignment horizontal="center"/>
    </xf>
    <xf numFmtId="0" fontId="52" fillId="0" borderId="12" xfId="0" applyFont="1" applyBorder="1" applyAlignment="1">
      <alignment horizontal="center"/>
    </xf>
  </cellXfs>
  <cellStyles count="5">
    <cellStyle name="Hipervínculo" xfId="1" builtinId="8"/>
    <cellStyle name="Millares 2" xfId="2"/>
    <cellStyle name="Millares 3" xf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5800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238125</xdr:colOff>
      <xdr:row>0</xdr:row>
      <xdr:rowOff>0</xdr:rowOff>
    </xdr:from>
    <xdr:to>
      <xdr:col>6</xdr:col>
      <xdr:colOff>381000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4</xdr:row>
      <xdr:rowOff>47625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3"/>
  <sheetViews>
    <sheetView tabSelected="1" topLeftCell="A4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" t="s">
        <v>1</v>
      </c>
      <c r="L8" s="3"/>
    </row>
    <row r="10" spans="1:19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  <c r="N10" s="5"/>
      <c r="O10" s="5"/>
      <c r="P10" s="5"/>
      <c r="Q10" s="5"/>
      <c r="R10" s="5"/>
      <c r="S10" s="5"/>
    </row>
    <row r="11" spans="1:19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5"/>
      <c r="N11" s="5"/>
      <c r="O11" s="5"/>
      <c r="P11" s="5"/>
      <c r="Q11" s="5"/>
      <c r="R11" s="5"/>
      <c r="S11" s="5"/>
    </row>
    <row r="12" spans="1:19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5"/>
      <c r="N12" s="5"/>
      <c r="O12" s="5"/>
      <c r="P12" s="5"/>
      <c r="Q12" s="5"/>
      <c r="R12" s="5"/>
      <c r="S12" s="5"/>
    </row>
    <row r="13" spans="1:19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16.5" thickBot="1" x14ac:dyDescent="0.3">
      <c r="A14" s="9" t="s">
        <v>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10"/>
      <c r="P14" s="10"/>
      <c r="Q14" s="10"/>
      <c r="R14" s="10"/>
      <c r="S14" s="10"/>
    </row>
    <row r="15" spans="1:19" ht="30.75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  <c r="K15" s="16" t="s">
        <v>12</v>
      </c>
      <c r="L15" s="17"/>
      <c r="M15" s="18"/>
      <c r="N15" s="19"/>
      <c r="O15" s="19"/>
      <c r="P15" s="19"/>
      <c r="Q15" s="19"/>
      <c r="R15" s="19"/>
      <c r="S15" s="19"/>
    </row>
    <row r="16" spans="1:19" ht="15.75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  <c r="K16" s="22" t="s">
        <v>13</v>
      </c>
      <c r="L16" s="22" t="s">
        <v>14</v>
      </c>
      <c r="M16" s="23"/>
      <c r="N16" s="18"/>
      <c r="O16" s="23"/>
      <c r="P16" s="18"/>
      <c r="Q16" s="23"/>
      <c r="R16" s="18"/>
      <c r="S16" s="23"/>
    </row>
    <row r="17" spans="1:19" ht="15.75" x14ac:dyDescent="0.3">
      <c r="A17" s="24"/>
      <c r="B17" s="21" t="s">
        <v>15</v>
      </c>
      <c r="C17" s="25">
        <v>2066666.67</v>
      </c>
      <c r="D17" s="25">
        <v>1849158.37</v>
      </c>
      <c r="E17" s="25"/>
      <c r="F17" s="25"/>
      <c r="G17" s="25"/>
      <c r="H17" s="25"/>
      <c r="I17" s="25"/>
      <c r="J17" s="25"/>
      <c r="K17" s="25">
        <f>+C17+E17+G17+I17</f>
        <v>2066666.67</v>
      </c>
      <c r="L17" s="25">
        <f>+D17+F17+H17+J17</f>
        <v>1849158.37</v>
      </c>
      <c r="M17" s="26"/>
      <c r="N17" s="26"/>
      <c r="O17" s="26"/>
      <c r="P17" s="26"/>
      <c r="Q17" s="26"/>
      <c r="R17" s="26"/>
      <c r="S17" s="26"/>
    </row>
    <row r="18" spans="1:19" ht="15.75" x14ac:dyDescent="0.3">
      <c r="A18" s="27"/>
      <c r="B18" s="28"/>
      <c r="C18" s="29"/>
      <c r="D18" s="27"/>
      <c r="E18" s="30"/>
      <c r="F18" s="30"/>
      <c r="G18" s="27"/>
      <c r="H18" s="30"/>
      <c r="I18" s="27"/>
      <c r="J18" s="30"/>
      <c r="K18" s="29"/>
      <c r="L18" s="29"/>
      <c r="M18" s="26"/>
      <c r="N18" s="26"/>
      <c r="O18" s="26"/>
      <c r="P18" s="26"/>
      <c r="Q18" s="26"/>
      <c r="R18" s="26"/>
      <c r="S18" s="26"/>
    </row>
    <row r="19" spans="1:19" ht="15.75" x14ac:dyDescent="0.3">
      <c r="A19" s="27"/>
      <c r="B19" s="28" t="s">
        <v>16</v>
      </c>
      <c r="C19" s="31">
        <f t="shared" ref="C19:H19" si="0">+C31+C47</f>
        <v>2882453.13</v>
      </c>
      <c r="D19" s="31">
        <f t="shared" si="0"/>
        <v>0</v>
      </c>
      <c r="E19" s="31">
        <f t="shared" si="0"/>
        <v>0</v>
      </c>
      <c r="F19" s="31">
        <f t="shared" si="0"/>
        <v>0</v>
      </c>
      <c r="G19" s="31">
        <f t="shared" si="0"/>
        <v>0</v>
      </c>
      <c r="H19" s="31">
        <f t="shared" si="0"/>
        <v>0</v>
      </c>
      <c r="I19" s="31">
        <f>+I31+I47</f>
        <v>0</v>
      </c>
      <c r="J19" s="31">
        <f>+J31+J47</f>
        <v>0</v>
      </c>
      <c r="K19" s="31">
        <f>+C19+E19+G19+I19</f>
        <v>2882453.13</v>
      </c>
      <c r="L19" s="31">
        <f>+D19+F19+H19+J19</f>
        <v>0</v>
      </c>
      <c r="M19" s="26"/>
      <c r="N19" s="26"/>
      <c r="O19" s="26"/>
      <c r="P19" s="26"/>
      <c r="Q19" s="26"/>
      <c r="R19" s="26"/>
      <c r="S19" s="26"/>
    </row>
    <row r="20" spans="1:19" x14ac:dyDescent="0.25">
      <c r="A20" s="32"/>
      <c r="B20" s="33" t="s">
        <v>17</v>
      </c>
      <c r="C20" s="34">
        <v>0</v>
      </c>
      <c r="D20" s="34">
        <v>0</v>
      </c>
      <c r="E20" s="34"/>
      <c r="F20" s="34"/>
      <c r="G20" s="34"/>
      <c r="H20" s="34"/>
      <c r="I20" s="34"/>
      <c r="J20" s="34"/>
      <c r="K20" s="34">
        <f>+C20+E20+G20+I20</f>
        <v>0</v>
      </c>
      <c r="L20" s="34">
        <f>+D20+F20+H20+J20</f>
        <v>0</v>
      </c>
      <c r="M20" s="26"/>
      <c r="N20" s="26"/>
      <c r="O20" s="26"/>
      <c r="P20" s="26"/>
      <c r="Q20" s="26"/>
      <c r="R20" s="26"/>
      <c r="S20" s="26"/>
    </row>
    <row r="21" spans="1:19" x14ac:dyDescent="0.25">
      <c r="A21" s="32"/>
      <c r="B21" s="33" t="s">
        <v>18</v>
      </c>
      <c r="C21" s="34">
        <v>12049.58</v>
      </c>
      <c r="D21" s="34">
        <v>0</v>
      </c>
      <c r="E21" s="34"/>
      <c r="F21" s="34"/>
      <c r="G21" s="34"/>
      <c r="H21" s="34"/>
      <c r="I21" s="34"/>
      <c r="J21" s="34"/>
      <c r="K21" s="34">
        <f t="shared" ref="K21:L30" si="1">+C21+E21+G21+I21</f>
        <v>12049.58</v>
      </c>
      <c r="L21" s="34">
        <f t="shared" si="1"/>
        <v>0</v>
      </c>
      <c r="M21" s="26"/>
      <c r="N21" s="26"/>
      <c r="O21" s="26"/>
      <c r="P21" s="26"/>
      <c r="Q21" s="26"/>
      <c r="R21" s="26"/>
      <c r="S21" s="26"/>
    </row>
    <row r="22" spans="1:19" x14ac:dyDescent="0.25">
      <c r="A22" s="32"/>
      <c r="B22" s="33" t="s">
        <v>19</v>
      </c>
      <c r="C22" s="34">
        <v>0</v>
      </c>
      <c r="D22" s="34">
        <v>0</v>
      </c>
      <c r="E22" s="34"/>
      <c r="F22" s="34"/>
      <c r="G22" s="34"/>
      <c r="H22" s="34"/>
      <c r="I22" s="34"/>
      <c r="J22" s="34"/>
      <c r="K22" s="34"/>
      <c r="L22" s="34">
        <f t="shared" si="1"/>
        <v>0</v>
      </c>
      <c r="M22" s="26"/>
      <c r="N22" s="26"/>
      <c r="O22" s="26"/>
      <c r="P22" s="26"/>
      <c r="Q22" s="26"/>
      <c r="R22" s="26"/>
      <c r="S22" s="26"/>
    </row>
    <row r="23" spans="1:19" x14ac:dyDescent="0.25">
      <c r="A23" s="32"/>
      <c r="B23" s="33" t="s">
        <v>20</v>
      </c>
      <c r="C23" s="34">
        <v>0</v>
      </c>
      <c r="D23" s="34">
        <v>0</v>
      </c>
      <c r="E23" s="34"/>
      <c r="F23" s="34"/>
      <c r="G23" s="34"/>
      <c r="H23" s="34"/>
      <c r="I23" s="34"/>
      <c r="J23" s="34"/>
      <c r="K23" s="34">
        <f t="shared" si="1"/>
        <v>0</v>
      </c>
      <c r="L23" s="34">
        <f t="shared" si="1"/>
        <v>0</v>
      </c>
      <c r="M23" s="26"/>
      <c r="N23" s="26"/>
      <c r="O23" s="26"/>
      <c r="P23" s="26"/>
      <c r="Q23" s="26"/>
      <c r="R23" s="26"/>
      <c r="S23" s="26"/>
    </row>
    <row r="24" spans="1:19" x14ac:dyDescent="0.25">
      <c r="A24" s="32"/>
      <c r="B24" s="33" t="s">
        <v>21</v>
      </c>
      <c r="C24" s="34">
        <v>416.67</v>
      </c>
      <c r="D24" s="34">
        <v>0</v>
      </c>
      <c r="E24" s="34"/>
      <c r="F24" s="34"/>
      <c r="G24" s="34"/>
      <c r="H24" s="34"/>
      <c r="I24" s="34"/>
      <c r="J24" s="34"/>
      <c r="K24" s="34">
        <f>+C24+E24+G24+I24</f>
        <v>416.67</v>
      </c>
      <c r="L24" s="34">
        <f>+D24+F24+H24+J24</f>
        <v>0</v>
      </c>
      <c r="M24" s="26"/>
      <c r="N24" s="26"/>
      <c r="O24" s="26"/>
      <c r="P24" s="26"/>
      <c r="Q24" s="26"/>
      <c r="R24" s="26"/>
      <c r="S24" s="26"/>
    </row>
    <row r="25" spans="1:19" x14ac:dyDescent="0.25">
      <c r="A25" s="32"/>
      <c r="B25" s="33" t="s">
        <v>22</v>
      </c>
      <c r="C25" s="34">
        <v>3473</v>
      </c>
      <c r="D25" s="34">
        <v>0</v>
      </c>
      <c r="E25" s="34"/>
      <c r="F25" s="34"/>
      <c r="G25" s="34"/>
      <c r="H25" s="34"/>
      <c r="I25" s="34"/>
      <c r="J25" s="34"/>
      <c r="K25" s="34">
        <f t="shared" si="1"/>
        <v>3473</v>
      </c>
      <c r="L25" s="34">
        <f t="shared" si="1"/>
        <v>0</v>
      </c>
      <c r="M25" s="26"/>
      <c r="N25" s="26"/>
      <c r="O25" s="26"/>
      <c r="P25" s="26"/>
      <c r="Q25" s="26"/>
      <c r="R25" s="26"/>
      <c r="S25" s="26"/>
    </row>
    <row r="26" spans="1:19" x14ac:dyDescent="0.25">
      <c r="A26" s="32"/>
      <c r="B26" s="33" t="s">
        <v>23</v>
      </c>
      <c r="C26" s="34">
        <v>4316.67</v>
      </c>
      <c r="D26" s="34">
        <v>0</v>
      </c>
      <c r="E26" s="34"/>
      <c r="F26" s="34"/>
      <c r="G26" s="34"/>
      <c r="H26" s="34"/>
      <c r="I26" s="34"/>
      <c r="J26" s="34"/>
      <c r="K26" s="34">
        <f t="shared" si="1"/>
        <v>4316.67</v>
      </c>
      <c r="L26" s="34">
        <f t="shared" si="1"/>
        <v>0</v>
      </c>
      <c r="M26" s="26"/>
      <c r="N26" s="26"/>
      <c r="O26" s="26"/>
      <c r="P26" s="26"/>
      <c r="Q26" s="26"/>
      <c r="R26" s="26"/>
      <c r="S26" s="26"/>
    </row>
    <row r="27" spans="1:19" x14ac:dyDescent="0.25">
      <c r="A27" s="32"/>
      <c r="B27" s="33" t="s">
        <v>24</v>
      </c>
      <c r="C27" s="34">
        <v>7480.08</v>
      </c>
      <c r="D27" s="34">
        <v>0</v>
      </c>
      <c r="E27" s="34"/>
      <c r="F27" s="34"/>
      <c r="G27" s="34"/>
      <c r="H27" s="34"/>
      <c r="I27" s="34"/>
      <c r="J27" s="34"/>
      <c r="K27" s="34">
        <f t="shared" si="1"/>
        <v>7480.08</v>
      </c>
      <c r="L27" s="34">
        <f t="shared" si="1"/>
        <v>0</v>
      </c>
      <c r="M27" s="26"/>
      <c r="N27" s="26"/>
      <c r="O27" s="26"/>
      <c r="P27" s="26"/>
      <c r="Q27" s="26"/>
      <c r="R27" s="26"/>
      <c r="S27" s="26"/>
    </row>
    <row r="28" spans="1:19" x14ac:dyDescent="0.25">
      <c r="A28" s="32"/>
      <c r="B28" s="33" t="s">
        <v>25</v>
      </c>
      <c r="C28" s="34">
        <v>488150.25</v>
      </c>
      <c r="D28" s="34">
        <v>0</v>
      </c>
      <c r="E28" s="34"/>
      <c r="F28" s="34"/>
      <c r="G28" s="34"/>
      <c r="H28" s="34"/>
      <c r="I28" s="34"/>
      <c r="J28" s="34"/>
      <c r="K28" s="34">
        <f t="shared" si="1"/>
        <v>488150.25</v>
      </c>
      <c r="L28" s="34">
        <f t="shared" si="1"/>
        <v>0</v>
      </c>
      <c r="M28" s="26"/>
      <c r="N28" s="26"/>
      <c r="O28" s="26"/>
      <c r="P28" s="26"/>
      <c r="Q28" s="26"/>
      <c r="R28" s="26"/>
      <c r="S28" s="26"/>
    </row>
    <row r="29" spans="1:19" x14ac:dyDescent="0.25">
      <c r="A29" s="32"/>
      <c r="B29" s="33" t="s">
        <v>26</v>
      </c>
      <c r="C29" s="34">
        <v>41666.67</v>
      </c>
      <c r="D29" s="34">
        <v>0</v>
      </c>
      <c r="E29" s="34"/>
      <c r="F29" s="34"/>
      <c r="G29" s="34"/>
      <c r="H29" s="34"/>
      <c r="I29" s="34"/>
      <c r="J29" s="34"/>
      <c r="K29" s="34">
        <f t="shared" si="1"/>
        <v>41666.67</v>
      </c>
      <c r="L29" s="34">
        <f t="shared" si="1"/>
        <v>0</v>
      </c>
      <c r="M29" s="26"/>
      <c r="N29" s="26"/>
      <c r="O29" s="26"/>
      <c r="P29" s="26"/>
      <c r="Q29" s="26"/>
      <c r="R29" s="26"/>
      <c r="S29" s="26"/>
    </row>
    <row r="30" spans="1:19" x14ac:dyDescent="0.25">
      <c r="A30" s="32"/>
      <c r="B30" s="33" t="s">
        <v>27</v>
      </c>
      <c r="C30" s="34">
        <v>0</v>
      </c>
      <c r="D30" s="34">
        <v>0</v>
      </c>
      <c r="E30" s="34"/>
      <c r="F30" s="34"/>
      <c r="G30" s="34"/>
      <c r="H30" s="34"/>
      <c r="I30" s="34"/>
      <c r="J30" s="34"/>
      <c r="K30" s="34">
        <f t="shared" si="1"/>
        <v>0</v>
      </c>
      <c r="L30" s="34">
        <f t="shared" si="1"/>
        <v>0</v>
      </c>
      <c r="M30" s="26"/>
      <c r="N30" s="26"/>
      <c r="O30" s="26"/>
      <c r="P30" s="26"/>
      <c r="Q30" s="26"/>
      <c r="R30" s="26"/>
      <c r="S30" s="26"/>
    </row>
    <row r="31" spans="1:19" ht="16.5" thickBot="1" x14ac:dyDescent="0.35">
      <c r="A31" s="32"/>
      <c r="B31" s="35" t="s">
        <v>28</v>
      </c>
      <c r="C31" s="36">
        <f t="shared" ref="C31:L31" si="2">SUM(C20:C30)</f>
        <v>557552.92000000004</v>
      </c>
      <c r="D31" s="36">
        <f t="shared" si="2"/>
        <v>0</v>
      </c>
      <c r="E31" s="36">
        <f t="shared" si="2"/>
        <v>0</v>
      </c>
      <c r="F31" s="36">
        <f t="shared" si="2"/>
        <v>0</v>
      </c>
      <c r="G31" s="36">
        <f t="shared" si="2"/>
        <v>0</v>
      </c>
      <c r="H31" s="36">
        <f t="shared" si="2"/>
        <v>0</v>
      </c>
      <c r="I31" s="36">
        <f t="shared" si="2"/>
        <v>0</v>
      </c>
      <c r="J31" s="36">
        <f t="shared" si="2"/>
        <v>0</v>
      </c>
      <c r="K31" s="36">
        <f t="shared" si="2"/>
        <v>557552.92000000004</v>
      </c>
      <c r="L31" s="36">
        <f t="shared" si="2"/>
        <v>0</v>
      </c>
      <c r="M31" s="26"/>
      <c r="N31" s="26"/>
      <c r="O31" s="26"/>
      <c r="P31" s="26"/>
      <c r="Q31" s="26"/>
      <c r="R31" s="26"/>
      <c r="S31" s="26"/>
    </row>
    <row r="32" spans="1:19" ht="15.75" x14ac:dyDescent="0.3">
      <c r="A32" s="32"/>
      <c r="B32" s="37" t="s">
        <v>29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26"/>
      <c r="N32" s="26"/>
      <c r="O32" s="26"/>
      <c r="P32" s="26"/>
      <c r="Q32" s="26"/>
      <c r="R32" s="26"/>
      <c r="S32" s="26"/>
    </row>
    <row r="33" spans="1:19" x14ac:dyDescent="0.25">
      <c r="A33" s="32"/>
      <c r="B33" s="33" t="s">
        <v>30</v>
      </c>
      <c r="C33" s="34">
        <v>69375.89</v>
      </c>
      <c r="D33" s="34">
        <v>0</v>
      </c>
      <c r="E33" s="34"/>
      <c r="F33" s="34"/>
      <c r="G33" s="34"/>
      <c r="H33" s="34"/>
      <c r="I33" s="34"/>
      <c r="J33" s="34"/>
      <c r="K33" s="34">
        <f t="shared" ref="K33:L46" si="3">+C33+E33+G33+I33</f>
        <v>69375.89</v>
      </c>
      <c r="L33" s="34">
        <f>+D33+F33+H33+J33</f>
        <v>0</v>
      </c>
      <c r="M33" s="26"/>
      <c r="N33" s="26"/>
      <c r="O33" s="26"/>
      <c r="P33" s="26"/>
      <c r="Q33" s="26"/>
      <c r="R33" s="26"/>
      <c r="S33" s="26"/>
    </row>
    <row r="34" spans="1:19" x14ac:dyDescent="0.25">
      <c r="A34" s="32"/>
      <c r="B34" s="33" t="s">
        <v>31</v>
      </c>
      <c r="C34" s="34">
        <v>6250</v>
      </c>
      <c r="D34" s="34">
        <v>0</v>
      </c>
      <c r="E34" s="34"/>
      <c r="F34" s="34"/>
      <c r="G34" s="34"/>
      <c r="H34" s="34"/>
      <c r="I34" s="34"/>
      <c r="J34" s="34"/>
      <c r="K34" s="34">
        <f t="shared" si="3"/>
        <v>6250</v>
      </c>
      <c r="L34" s="34">
        <f t="shared" si="3"/>
        <v>0</v>
      </c>
      <c r="M34" s="26"/>
      <c r="N34" s="26"/>
      <c r="O34" s="26"/>
      <c r="P34" s="26"/>
      <c r="Q34" s="26"/>
      <c r="R34" s="26"/>
      <c r="S34" s="26"/>
    </row>
    <row r="35" spans="1:19" x14ac:dyDescent="0.25">
      <c r="A35" s="32"/>
      <c r="B35" s="33" t="s">
        <v>32</v>
      </c>
      <c r="C35" s="34">
        <v>54167.040000000001</v>
      </c>
      <c r="D35" s="34">
        <v>0</v>
      </c>
      <c r="E35" s="34"/>
      <c r="F35" s="34"/>
      <c r="G35" s="34"/>
      <c r="H35" s="34"/>
      <c r="I35" s="34"/>
      <c r="J35" s="34"/>
      <c r="K35" s="34">
        <f t="shared" si="3"/>
        <v>54167.040000000001</v>
      </c>
      <c r="L35" s="34">
        <f t="shared" si="3"/>
        <v>0</v>
      </c>
      <c r="M35" s="26"/>
      <c r="N35" s="26"/>
      <c r="O35" s="26"/>
      <c r="P35" s="26"/>
      <c r="Q35" s="26"/>
      <c r="R35" s="26"/>
      <c r="S35" s="26"/>
    </row>
    <row r="36" spans="1:19" x14ac:dyDescent="0.25">
      <c r="A36" s="32"/>
      <c r="B36" s="33" t="s">
        <v>33</v>
      </c>
      <c r="C36" s="34">
        <v>666.67</v>
      </c>
      <c r="D36" s="34">
        <v>0</v>
      </c>
      <c r="E36" s="34"/>
      <c r="F36" s="34"/>
      <c r="G36" s="34"/>
      <c r="H36" s="34"/>
      <c r="I36" s="34"/>
      <c r="J36" s="34"/>
      <c r="K36" s="34">
        <f t="shared" si="3"/>
        <v>666.67</v>
      </c>
      <c r="L36" s="34">
        <f t="shared" si="3"/>
        <v>0</v>
      </c>
      <c r="M36" s="26"/>
      <c r="N36" s="26"/>
      <c r="O36" s="26"/>
      <c r="P36" s="26"/>
      <c r="Q36" s="26"/>
      <c r="R36" s="26"/>
      <c r="S36" s="26"/>
    </row>
    <row r="37" spans="1:19" x14ac:dyDescent="0.25">
      <c r="A37" s="32"/>
      <c r="B37" s="33" t="s">
        <v>34</v>
      </c>
      <c r="C37" s="34">
        <v>402411.67</v>
      </c>
      <c r="D37" s="34">
        <v>0</v>
      </c>
      <c r="E37" s="34"/>
      <c r="F37" s="34"/>
      <c r="G37" s="34"/>
      <c r="H37" s="34"/>
      <c r="I37" s="34"/>
      <c r="J37" s="34"/>
      <c r="K37" s="34">
        <f t="shared" si="3"/>
        <v>402411.67</v>
      </c>
      <c r="L37" s="34">
        <f t="shared" si="3"/>
        <v>0</v>
      </c>
      <c r="M37" s="26"/>
      <c r="N37" s="26"/>
      <c r="O37" s="26"/>
      <c r="P37" s="26"/>
      <c r="Q37" s="26"/>
      <c r="R37" s="26"/>
      <c r="S37" s="26"/>
    </row>
    <row r="38" spans="1:19" x14ac:dyDescent="0.25">
      <c r="A38" s="32"/>
      <c r="B38" s="33" t="s">
        <v>35</v>
      </c>
      <c r="C38" s="34">
        <v>1500</v>
      </c>
      <c r="D38" s="34">
        <v>0</v>
      </c>
      <c r="E38" s="34"/>
      <c r="F38" s="34"/>
      <c r="G38" s="34"/>
      <c r="H38" s="34"/>
      <c r="I38" s="34"/>
      <c r="J38" s="34"/>
      <c r="K38" s="34">
        <f t="shared" si="3"/>
        <v>1500</v>
      </c>
      <c r="L38" s="34">
        <f t="shared" si="3"/>
        <v>0</v>
      </c>
      <c r="M38" s="26"/>
      <c r="N38" s="26"/>
      <c r="O38" s="26"/>
      <c r="P38" s="26"/>
      <c r="Q38" s="26"/>
      <c r="R38" s="26"/>
      <c r="S38" s="26"/>
    </row>
    <row r="39" spans="1:19" x14ac:dyDescent="0.25">
      <c r="A39" s="32"/>
      <c r="B39" s="33" t="s">
        <v>36</v>
      </c>
      <c r="C39" s="34">
        <v>17609</v>
      </c>
      <c r="D39" s="34">
        <v>0</v>
      </c>
      <c r="E39" s="34"/>
      <c r="F39" s="34"/>
      <c r="G39" s="34"/>
      <c r="H39" s="34"/>
      <c r="I39" s="34"/>
      <c r="J39" s="34"/>
      <c r="K39" s="34">
        <f t="shared" si="3"/>
        <v>17609</v>
      </c>
      <c r="L39" s="34">
        <f t="shared" si="3"/>
        <v>0</v>
      </c>
      <c r="M39" s="26"/>
      <c r="N39" s="26"/>
      <c r="O39" s="26"/>
      <c r="P39" s="26"/>
      <c r="Q39" s="26"/>
      <c r="R39" s="26"/>
      <c r="S39" s="26"/>
    </row>
    <row r="40" spans="1:19" x14ac:dyDescent="0.25">
      <c r="A40" s="32"/>
      <c r="B40" s="33" t="s">
        <v>37</v>
      </c>
      <c r="C40" s="34">
        <v>833.33</v>
      </c>
      <c r="D40" s="34">
        <v>0</v>
      </c>
      <c r="E40" s="34"/>
      <c r="F40" s="34"/>
      <c r="G40" s="34"/>
      <c r="H40" s="34"/>
      <c r="I40" s="34"/>
      <c r="J40" s="34"/>
      <c r="K40" s="34">
        <f t="shared" si="3"/>
        <v>833.33</v>
      </c>
      <c r="L40" s="34">
        <f t="shared" si="3"/>
        <v>0</v>
      </c>
      <c r="M40" s="26"/>
      <c r="N40" s="26"/>
      <c r="O40" s="26"/>
      <c r="P40" s="26"/>
      <c r="Q40" s="26"/>
      <c r="R40" s="26"/>
      <c r="S40" s="26"/>
    </row>
    <row r="41" spans="1:19" x14ac:dyDescent="0.25">
      <c r="A41" s="32"/>
      <c r="B41" s="33" t="s">
        <v>38</v>
      </c>
      <c r="C41" s="34">
        <v>736.66</v>
      </c>
      <c r="D41" s="34">
        <v>0</v>
      </c>
      <c r="E41" s="34"/>
      <c r="F41" s="34"/>
      <c r="G41" s="34"/>
      <c r="H41" s="34"/>
      <c r="I41" s="34"/>
      <c r="J41" s="34"/>
      <c r="K41" s="34">
        <f t="shared" si="3"/>
        <v>736.66</v>
      </c>
      <c r="L41" s="34">
        <f t="shared" si="3"/>
        <v>0</v>
      </c>
      <c r="M41" s="26"/>
      <c r="N41" s="26"/>
      <c r="O41" s="26"/>
      <c r="P41" s="26"/>
      <c r="Q41" s="26"/>
      <c r="R41" s="26"/>
      <c r="S41" s="26"/>
    </row>
    <row r="42" spans="1:19" x14ac:dyDescent="0.25">
      <c r="A42" s="32"/>
      <c r="B42" s="33" t="s">
        <v>39</v>
      </c>
      <c r="C42" s="34">
        <v>15323.42</v>
      </c>
      <c r="D42" s="34">
        <v>0</v>
      </c>
      <c r="E42" s="34"/>
      <c r="F42" s="34"/>
      <c r="G42" s="34"/>
      <c r="H42" s="34"/>
      <c r="I42" s="34"/>
      <c r="J42" s="34"/>
      <c r="K42" s="34">
        <f t="shared" si="3"/>
        <v>15323.42</v>
      </c>
      <c r="L42" s="34">
        <f t="shared" si="3"/>
        <v>0</v>
      </c>
      <c r="M42" s="26"/>
      <c r="N42" s="26"/>
      <c r="O42" s="26"/>
      <c r="P42" s="26"/>
      <c r="Q42" s="26"/>
      <c r="R42" s="26"/>
      <c r="S42" s="26"/>
    </row>
    <row r="43" spans="1:19" x14ac:dyDescent="0.25">
      <c r="A43" s="32"/>
      <c r="B43" s="33" t="s">
        <v>40</v>
      </c>
      <c r="C43" s="34">
        <v>1697691.99</v>
      </c>
      <c r="D43" s="34">
        <v>0</v>
      </c>
      <c r="E43" s="34"/>
      <c r="F43" s="34"/>
      <c r="G43" s="34"/>
      <c r="H43" s="34"/>
      <c r="I43" s="34"/>
      <c r="J43" s="34"/>
      <c r="K43" s="34">
        <f t="shared" si="3"/>
        <v>1697691.99</v>
      </c>
      <c r="L43" s="34">
        <f t="shared" si="3"/>
        <v>0</v>
      </c>
      <c r="M43" s="26"/>
      <c r="N43" s="26"/>
      <c r="O43" s="26"/>
      <c r="P43" s="26"/>
      <c r="Q43" s="26"/>
      <c r="R43" s="26"/>
      <c r="S43" s="26"/>
    </row>
    <row r="44" spans="1:19" x14ac:dyDescent="0.25">
      <c r="A44" s="32"/>
      <c r="B44" s="33" t="s">
        <v>41</v>
      </c>
      <c r="C44" s="34">
        <v>3334.83</v>
      </c>
      <c r="D44" s="34">
        <v>0</v>
      </c>
      <c r="E44" s="34"/>
      <c r="F44" s="34"/>
      <c r="G44" s="34"/>
      <c r="H44" s="34"/>
      <c r="I44" s="34"/>
      <c r="J44" s="34"/>
      <c r="K44" s="34">
        <f t="shared" si="3"/>
        <v>3334.83</v>
      </c>
      <c r="L44" s="34">
        <f t="shared" si="3"/>
        <v>0</v>
      </c>
      <c r="M44" s="26"/>
      <c r="N44" s="26"/>
      <c r="O44" s="26"/>
      <c r="P44" s="26"/>
      <c r="Q44" s="26"/>
      <c r="R44" s="26"/>
      <c r="S44" s="26"/>
    </row>
    <row r="45" spans="1:19" x14ac:dyDescent="0.25">
      <c r="A45" s="32"/>
      <c r="B45" s="33" t="s">
        <v>42</v>
      </c>
      <c r="C45" s="34">
        <v>51666.38</v>
      </c>
      <c r="D45" s="34">
        <v>0</v>
      </c>
      <c r="E45" s="34"/>
      <c r="F45" s="34"/>
      <c r="G45" s="34"/>
      <c r="H45" s="34"/>
      <c r="I45" s="34"/>
      <c r="J45" s="34"/>
      <c r="K45" s="34">
        <f t="shared" si="3"/>
        <v>51666.38</v>
      </c>
      <c r="L45" s="34">
        <f t="shared" si="3"/>
        <v>0</v>
      </c>
      <c r="M45" s="26"/>
      <c r="N45" s="26"/>
      <c r="O45" s="26"/>
      <c r="P45" s="26"/>
      <c r="Q45" s="26"/>
      <c r="R45" s="26"/>
      <c r="S45" s="26"/>
    </row>
    <row r="46" spans="1:19" x14ac:dyDescent="0.25">
      <c r="A46" s="32"/>
      <c r="B46" s="33" t="s">
        <v>43</v>
      </c>
      <c r="C46" s="34">
        <v>3333.33</v>
      </c>
      <c r="D46" s="34">
        <v>0</v>
      </c>
      <c r="E46" s="34"/>
      <c r="F46" s="34"/>
      <c r="G46" s="34"/>
      <c r="H46" s="34"/>
      <c r="I46" s="34"/>
      <c r="J46" s="34"/>
      <c r="K46" s="34">
        <f t="shared" si="3"/>
        <v>3333.33</v>
      </c>
      <c r="L46" s="34">
        <f t="shared" si="3"/>
        <v>0</v>
      </c>
      <c r="M46" s="26"/>
      <c r="N46" s="26"/>
      <c r="O46" s="26"/>
      <c r="P46" s="26"/>
      <c r="Q46" s="26"/>
      <c r="R46" s="26"/>
      <c r="S46" s="26"/>
    </row>
    <row r="47" spans="1:19" ht="16.5" thickBot="1" x14ac:dyDescent="0.35">
      <c r="A47" s="32"/>
      <c r="B47" s="39" t="s">
        <v>44</v>
      </c>
      <c r="C47" s="36">
        <f t="shared" ref="C47:L47" si="4">SUM(C33:C46)</f>
        <v>2324900.21</v>
      </c>
      <c r="D47" s="36">
        <f t="shared" si="4"/>
        <v>0</v>
      </c>
      <c r="E47" s="36">
        <f t="shared" si="4"/>
        <v>0</v>
      </c>
      <c r="F47" s="36">
        <f t="shared" si="4"/>
        <v>0</v>
      </c>
      <c r="G47" s="36">
        <f t="shared" si="4"/>
        <v>0</v>
      </c>
      <c r="H47" s="36">
        <f t="shared" si="4"/>
        <v>0</v>
      </c>
      <c r="I47" s="36">
        <f t="shared" si="4"/>
        <v>0</v>
      </c>
      <c r="J47" s="36">
        <f t="shared" si="4"/>
        <v>0</v>
      </c>
      <c r="K47" s="36">
        <f t="shared" si="4"/>
        <v>2324900.21</v>
      </c>
      <c r="L47" s="36">
        <f t="shared" si="4"/>
        <v>0</v>
      </c>
      <c r="M47" s="26"/>
      <c r="N47" s="26"/>
      <c r="O47" s="26"/>
      <c r="P47" s="26"/>
      <c r="Q47" s="26"/>
      <c r="R47" s="26"/>
      <c r="S47" s="26"/>
    </row>
    <row r="48" spans="1:19" ht="16.5" thickBot="1" x14ac:dyDescent="0.35">
      <c r="A48" s="40"/>
      <c r="B48" s="41" t="s">
        <v>45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x14ac:dyDescent="0.25">
      <c r="A49" s="40"/>
      <c r="B49" s="44" t="s">
        <v>46</v>
      </c>
      <c r="C49" s="34"/>
      <c r="D49" s="34"/>
      <c r="E49" s="34"/>
      <c r="F49" s="34"/>
      <c r="G49" s="34"/>
      <c r="H49" s="34"/>
      <c r="I49" s="34"/>
      <c r="J49" s="34"/>
      <c r="K49" s="34">
        <f>+C49+E49+G49+I49</f>
        <v>0</v>
      </c>
      <c r="L49" s="34">
        <f>+D49+F49+H49+J49</f>
        <v>0</v>
      </c>
    </row>
    <row r="50" spans="1:12" x14ac:dyDescent="0.25">
      <c r="A50" s="40"/>
      <c r="B50" s="44" t="s">
        <v>47</v>
      </c>
      <c r="C50" s="34"/>
      <c r="D50" s="34"/>
      <c r="E50" s="34"/>
      <c r="F50" s="34"/>
      <c r="G50" s="34"/>
      <c r="H50" s="34"/>
      <c r="I50" s="34">
        <v>0</v>
      </c>
      <c r="J50" s="34"/>
      <c r="K50" s="34">
        <f>+C50+E50+G50+I50</f>
        <v>0</v>
      </c>
      <c r="L50" s="34">
        <f>+D50+F50+H50+J50</f>
        <v>0</v>
      </c>
    </row>
    <row r="51" spans="1:12" ht="15.75" x14ac:dyDescent="0.3">
      <c r="A51" s="40"/>
      <c r="B51" s="45" t="s">
        <v>48</v>
      </c>
      <c r="C51" s="46">
        <f>SUM(C49:C50)</f>
        <v>0</v>
      </c>
      <c r="D51" s="46">
        <f>SUM(D49:D50)</f>
        <v>0</v>
      </c>
      <c r="E51" s="46">
        <f t="shared" ref="E51:J51" si="5">SUM(E49:E50)</f>
        <v>0</v>
      </c>
      <c r="F51" s="46">
        <f t="shared" si="5"/>
        <v>0</v>
      </c>
      <c r="G51" s="46">
        <f t="shared" si="5"/>
        <v>0</v>
      </c>
      <c r="H51" s="46">
        <f t="shared" si="5"/>
        <v>0</v>
      </c>
      <c r="I51" s="46">
        <f t="shared" si="5"/>
        <v>0</v>
      </c>
      <c r="J51" s="46">
        <f t="shared" si="5"/>
        <v>0</v>
      </c>
      <c r="K51" s="46">
        <f>SUM(K49:K50)</f>
        <v>0</v>
      </c>
      <c r="L51" s="46">
        <f>SUM(L49:L50)</f>
        <v>0</v>
      </c>
    </row>
    <row r="52" spans="1:12" x14ac:dyDescent="0.25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</row>
    <row r="53" spans="1:12" x14ac:dyDescent="0.25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</row>
    <row r="54" spans="1:12" x14ac:dyDescent="0.25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</row>
    <row r="55" spans="1:12" x14ac:dyDescent="0.25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</row>
    <row r="56" spans="1:12" ht="16.5" hidden="1" thickBot="1" x14ac:dyDescent="0.3">
      <c r="A56" s="9" t="s">
        <v>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</row>
    <row r="57" spans="1:12" ht="16.5" hidden="1" thickBot="1" x14ac:dyDescent="0.35">
      <c r="A57" s="48" t="s">
        <v>6</v>
      </c>
      <c r="B57" s="49" t="s">
        <v>7</v>
      </c>
      <c r="C57" s="50" t="s">
        <v>50</v>
      </c>
      <c r="D57" s="51"/>
      <c r="E57" s="50" t="s">
        <v>51</v>
      </c>
      <c r="F57" s="52"/>
      <c r="G57" s="50" t="s">
        <v>52</v>
      </c>
      <c r="H57" s="51"/>
      <c r="I57" s="50" t="s">
        <v>53</v>
      </c>
      <c r="J57" s="51"/>
      <c r="K57" s="53" t="s">
        <v>12</v>
      </c>
      <c r="L57" s="54"/>
    </row>
    <row r="58" spans="1:12" ht="15.75" hidden="1" x14ac:dyDescent="0.3">
      <c r="A58" s="55"/>
      <c r="B58" s="28"/>
      <c r="C58" s="56" t="s">
        <v>13</v>
      </c>
      <c r="D58" s="56" t="s">
        <v>14</v>
      </c>
      <c r="E58" s="56" t="s">
        <v>13</v>
      </c>
      <c r="F58" s="56" t="s">
        <v>14</v>
      </c>
      <c r="G58" s="56" t="s">
        <v>13</v>
      </c>
      <c r="H58" s="56" t="s">
        <v>14</v>
      </c>
      <c r="I58" s="56" t="s">
        <v>13</v>
      </c>
      <c r="J58" s="56" t="s">
        <v>14</v>
      </c>
      <c r="K58" s="56" t="s">
        <v>13</v>
      </c>
      <c r="L58" s="56" t="s">
        <v>14</v>
      </c>
    </row>
    <row r="59" spans="1:12" ht="15.75" hidden="1" x14ac:dyDescent="0.3">
      <c r="A59" s="57"/>
      <c r="B59" s="28" t="s">
        <v>15</v>
      </c>
      <c r="C59" s="25"/>
      <c r="D59" s="31"/>
      <c r="E59" s="25"/>
      <c r="F59" s="31"/>
      <c r="G59" s="31"/>
      <c r="H59" s="31"/>
      <c r="I59" s="31"/>
      <c r="J59" s="31"/>
      <c r="K59" s="31">
        <f>+C59+E59+G59+I59</f>
        <v>0</v>
      </c>
      <c r="L59" s="31">
        <f>+D59+F59+H59+J59</f>
        <v>0</v>
      </c>
    </row>
    <row r="60" spans="1:12" ht="15.75" hidden="1" x14ac:dyDescent="0.3">
      <c r="A60" s="27"/>
      <c r="B60" s="28"/>
      <c r="C60" s="27"/>
      <c r="D60" s="27"/>
      <c r="E60" s="27"/>
      <c r="F60" s="30"/>
      <c r="G60" s="30"/>
      <c r="H60" s="30"/>
      <c r="I60" s="30"/>
      <c r="J60" s="30"/>
      <c r="K60" s="29"/>
      <c r="L60" s="29"/>
    </row>
    <row r="61" spans="1:12" ht="15.75" hidden="1" x14ac:dyDescent="0.3">
      <c r="A61" s="27"/>
      <c r="B61" s="28" t="s">
        <v>16</v>
      </c>
      <c r="C61" s="31">
        <f>+C73+C89</f>
        <v>0</v>
      </c>
      <c r="D61" s="31">
        <f>+D73+D89+D95</f>
        <v>0</v>
      </c>
      <c r="E61" s="31">
        <f t="shared" ref="E61:J61" si="6">+E73+E89</f>
        <v>0</v>
      </c>
      <c r="F61" s="31">
        <f t="shared" si="6"/>
        <v>0</v>
      </c>
      <c r="G61" s="31">
        <f t="shared" si="6"/>
        <v>0</v>
      </c>
      <c r="H61" s="31">
        <f t="shared" si="6"/>
        <v>0</v>
      </c>
      <c r="I61" s="31">
        <f t="shared" si="6"/>
        <v>0</v>
      </c>
      <c r="J61" s="31">
        <f t="shared" si="6"/>
        <v>0</v>
      </c>
      <c r="K61" s="31">
        <f>+C61+E61+G61+I61</f>
        <v>0</v>
      </c>
      <c r="L61" s="31">
        <f>+D61+F61+H61+J61</f>
        <v>0</v>
      </c>
    </row>
    <row r="62" spans="1:12" hidden="1" x14ac:dyDescent="0.25">
      <c r="A62" s="32"/>
      <c r="B62" s="33" t="s">
        <v>17</v>
      </c>
      <c r="C62" s="34"/>
      <c r="D62" s="34"/>
      <c r="E62" s="34"/>
      <c r="F62" s="34"/>
      <c r="G62" s="34"/>
      <c r="H62" s="34"/>
      <c r="I62" s="34"/>
      <c r="J62" s="34"/>
      <c r="K62" s="34">
        <f>+C62+E62+G62+I62</f>
        <v>0</v>
      </c>
      <c r="L62" s="34">
        <f>+D62+F62+H62+J62</f>
        <v>0</v>
      </c>
    </row>
    <row r="63" spans="1:12" hidden="1" x14ac:dyDescent="0.25">
      <c r="A63" s="32"/>
      <c r="B63" s="33" t="s">
        <v>18</v>
      </c>
      <c r="C63" s="34"/>
      <c r="D63" s="34"/>
      <c r="E63" s="34"/>
      <c r="F63" s="34"/>
      <c r="G63" s="34"/>
      <c r="H63" s="34"/>
      <c r="I63" s="34"/>
      <c r="J63" s="34"/>
      <c r="K63" s="34">
        <f t="shared" ref="K63:L72" si="7">+C63+E63+G63+I63</f>
        <v>0</v>
      </c>
      <c r="L63" s="34">
        <f t="shared" si="7"/>
        <v>0</v>
      </c>
    </row>
    <row r="64" spans="1:12" hidden="1" x14ac:dyDescent="0.25">
      <c r="A64" s="32"/>
      <c r="B64" s="33" t="s">
        <v>19</v>
      </c>
      <c r="C64" s="34"/>
      <c r="D64" s="34"/>
      <c r="E64" s="34"/>
      <c r="F64" s="34"/>
      <c r="G64" s="34"/>
      <c r="H64" s="34"/>
      <c r="I64" s="34"/>
      <c r="J64" s="34"/>
      <c r="K64" s="34">
        <f t="shared" si="7"/>
        <v>0</v>
      </c>
      <c r="L64" s="34">
        <f t="shared" si="7"/>
        <v>0</v>
      </c>
    </row>
    <row r="65" spans="1:12" hidden="1" x14ac:dyDescent="0.25">
      <c r="A65" s="32"/>
      <c r="B65" s="33" t="s">
        <v>20</v>
      </c>
      <c r="C65" s="34"/>
      <c r="D65" s="34"/>
      <c r="E65" s="34"/>
      <c r="F65" s="34"/>
      <c r="G65" s="34"/>
      <c r="H65" s="34"/>
      <c r="I65" s="34"/>
      <c r="J65" s="34"/>
      <c r="K65" s="34">
        <f t="shared" si="7"/>
        <v>0</v>
      </c>
      <c r="L65" s="34">
        <f t="shared" si="7"/>
        <v>0</v>
      </c>
    </row>
    <row r="66" spans="1:12" hidden="1" x14ac:dyDescent="0.25">
      <c r="A66" s="32"/>
      <c r="B66" s="33" t="s">
        <v>21</v>
      </c>
      <c r="C66" s="34"/>
      <c r="D66" s="34"/>
      <c r="E66" s="34"/>
      <c r="F66" s="34"/>
      <c r="G66" s="34"/>
      <c r="H66" s="34"/>
      <c r="I66" s="34"/>
      <c r="J66" s="34"/>
      <c r="K66" s="34">
        <f>+C66+E66+G66+I66</f>
        <v>0</v>
      </c>
      <c r="L66" s="34">
        <f>+D66+F66+H66+J66</f>
        <v>0</v>
      </c>
    </row>
    <row r="67" spans="1:12" hidden="1" x14ac:dyDescent="0.25">
      <c r="A67" s="32"/>
      <c r="B67" s="33" t="s">
        <v>22</v>
      </c>
      <c r="C67" s="34"/>
      <c r="D67" s="34"/>
      <c r="E67" s="34"/>
      <c r="F67" s="34"/>
      <c r="G67" s="34"/>
      <c r="H67" s="34"/>
      <c r="I67" s="34"/>
      <c r="J67" s="34"/>
      <c r="K67" s="34">
        <f t="shared" si="7"/>
        <v>0</v>
      </c>
      <c r="L67" s="34">
        <f t="shared" si="7"/>
        <v>0</v>
      </c>
    </row>
    <row r="68" spans="1:12" hidden="1" x14ac:dyDescent="0.25">
      <c r="A68" s="32"/>
      <c r="B68" s="33" t="s">
        <v>23</v>
      </c>
      <c r="C68" s="34"/>
      <c r="D68" s="34"/>
      <c r="E68" s="34"/>
      <c r="F68" s="34"/>
      <c r="G68" s="34"/>
      <c r="H68" s="34"/>
      <c r="I68" s="34"/>
      <c r="J68" s="34"/>
      <c r="K68" s="34">
        <f t="shared" si="7"/>
        <v>0</v>
      </c>
      <c r="L68" s="34">
        <f t="shared" si="7"/>
        <v>0</v>
      </c>
    </row>
    <row r="69" spans="1:12" hidden="1" x14ac:dyDescent="0.25">
      <c r="A69" s="32"/>
      <c r="B69" s="33" t="s">
        <v>24</v>
      </c>
      <c r="C69" s="34"/>
      <c r="D69" s="34"/>
      <c r="E69" s="34"/>
      <c r="F69" s="34"/>
      <c r="G69" s="34"/>
      <c r="H69" s="34"/>
      <c r="I69" s="34"/>
      <c r="J69" s="34"/>
      <c r="K69" s="34">
        <f t="shared" si="7"/>
        <v>0</v>
      </c>
      <c r="L69" s="34">
        <f t="shared" si="7"/>
        <v>0</v>
      </c>
    </row>
    <row r="70" spans="1:12" hidden="1" x14ac:dyDescent="0.25">
      <c r="A70" s="32"/>
      <c r="B70" s="33" t="s">
        <v>25</v>
      </c>
      <c r="C70" s="34"/>
      <c r="D70" s="34"/>
      <c r="E70" s="34"/>
      <c r="F70" s="34"/>
      <c r="G70" s="34"/>
      <c r="H70" s="34"/>
      <c r="I70" s="34"/>
      <c r="J70" s="34"/>
      <c r="K70" s="34">
        <f t="shared" si="7"/>
        <v>0</v>
      </c>
      <c r="L70" s="34">
        <f t="shared" si="7"/>
        <v>0</v>
      </c>
    </row>
    <row r="71" spans="1:12" hidden="1" x14ac:dyDescent="0.25">
      <c r="A71" s="32"/>
      <c r="B71" s="33" t="s">
        <v>26</v>
      </c>
      <c r="C71" s="34"/>
      <c r="D71" s="34"/>
      <c r="E71" s="34"/>
      <c r="F71" s="34"/>
      <c r="G71" s="34"/>
      <c r="H71" s="34"/>
      <c r="I71" s="34"/>
      <c r="J71" s="34"/>
      <c r="K71" s="34">
        <f t="shared" si="7"/>
        <v>0</v>
      </c>
      <c r="L71" s="34">
        <f t="shared" si="7"/>
        <v>0</v>
      </c>
    </row>
    <row r="72" spans="1:12" hidden="1" x14ac:dyDescent="0.25">
      <c r="A72" s="32"/>
      <c r="B72" s="33" t="s">
        <v>27</v>
      </c>
      <c r="C72" s="34"/>
      <c r="D72" s="34"/>
      <c r="E72" s="34"/>
      <c r="F72" s="34"/>
      <c r="G72" s="34"/>
      <c r="H72" s="34"/>
      <c r="I72" s="34"/>
      <c r="J72" s="34"/>
      <c r="K72" s="34">
        <f t="shared" si="7"/>
        <v>0</v>
      </c>
      <c r="L72" s="34">
        <f t="shared" si="7"/>
        <v>0</v>
      </c>
    </row>
    <row r="73" spans="1:12" ht="16.5" hidden="1" thickBot="1" x14ac:dyDescent="0.35">
      <c r="A73" s="32"/>
      <c r="B73" s="35" t="s">
        <v>28</v>
      </c>
      <c r="C73" s="36">
        <f t="shared" ref="C73:L73" si="8">SUM(C62:C72)</f>
        <v>0</v>
      </c>
      <c r="D73" s="36">
        <f t="shared" si="8"/>
        <v>0</v>
      </c>
      <c r="E73" s="36">
        <f t="shared" si="8"/>
        <v>0</v>
      </c>
      <c r="F73" s="36">
        <f t="shared" si="8"/>
        <v>0</v>
      </c>
      <c r="G73" s="36">
        <f t="shared" si="8"/>
        <v>0</v>
      </c>
      <c r="H73" s="36">
        <f t="shared" si="8"/>
        <v>0</v>
      </c>
      <c r="I73" s="36">
        <f t="shared" si="8"/>
        <v>0</v>
      </c>
      <c r="J73" s="36">
        <f t="shared" si="8"/>
        <v>0</v>
      </c>
      <c r="K73" s="36">
        <f t="shared" si="8"/>
        <v>0</v>
      </c>
      <c r="L73" s="36">
        <f t="shared" si="8"/>
        <v>0</v>
      </c>
    </row>
    <row r="74" spans="1:12" ht="15.75" hidden="1" x14ac:dyDescent="0.3">
      <c r="A74" s="32"/>
      <c r="B74" s="37" t="s">
        <v>29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</row>
    <row r="75" spans="1:12" hidden="1" x14ac:dyDescent="0.25">
      <c r="A75" s="32"/>
      <c r="B75" s="33" t="s">
        <v>30</v>
      </c>
      <c r="C75" s="34"/>
      <c r="D75" s="34"/>
      <c r="E75" s="34"/>
      <c r="F75" s="34"/>
      <c r="G75" s="34"/>
      <c r="H75" s="34"/>
      <c r="I75" s="34"/>
      <c r="J75" s="34"/>
      <c r="K75" s="34">
        <f>+C75+E75+G75+I75</f>
        <v>0</v>
      </c>
      <c r="L75" s="34">
        <f>+D75+F75+H75+J75</f>
        <v>0</v>
      </c>
    </row>
    <row r="76" spans="1:12" hidden="1" x14ac:dyDescent="0.25">
      <c r="A76" s="32"/>
      <c r="B76" s="33" t="s">
        <v>31</v>
      </c>
      <c r="C76" s="34"/>
      <c r="D76" s="34"/>
      <c r="E76" s="34"/>
      <c r="F76" s="34"/>
      <c r="G76" s="34"/>
      <c r="H76" s="34"/>
      <c r="I76" s="34"/>
      <c r="J76" s="34"/>
      <c r="K76" s="34">
        <f t="shared" ref="K76:L88" si="9">+C76+E76+G76+I76</f>
        <v>0</v>
      </c>
      <c r="L76" s="34">
        <f t="shared" si="9"/>
        <v>0</v>
      </c>
    </row>
    <row r="77" spans="1:12" hidden="1" x14ac:dyDescent="0.25">
      <c r="A77" s="32"/>
      <c r="B77" s="33" t="s">
        <v>32</v>
      </c>
      <c r="C77" s="34"/>
      <c r="D77" s="34"/>
      <c r="E77" s="34"/>
      <c r="F77" s="34"/>
      <c r="G77" s="34"/>
      <c r="H77" s="34"/>
      <c r="I77" s="34"/>
      <c r="J77" s="34"/>
      <c r="K77" s="34">
        <f t="shared" si="9"/>
        <v>0</v>
      </c>
      <c r="L77" s="34">
        <f t="shared" si="9"/>
        <v>0</v>
      </c>
    </row>
    <row r="78" spans="1:12" hidden="1" x14ac:dyDescent="0.25">
      <c r="A78" s="32"/>
      <c r="B78" s="33" t="s">
        <v>33</v>
      </c>
      <c r="C78" s="34"/>
      <c r="D78" s="34"/>
      <c r="E78" s="34"/>
      <c r="F78" s="34"/>
      <c r="G78" s="34"/>
      <c r="H78" s="34"/>
      <c r="I78" s="34"/>
      <c r="J78" s="34"/>
      <c r="K78" s="34">
        <f t="shared" si="9"/>
        <v>0</v>
      </c>
      <c r="L78" s="34">
        <f t="shared" si="9"/>
        <v>0</v>
      </c>
    </row>
    <row r="79" spans="1:12" hidden="1" x14ac:dyDescent="0.25">
      <c r="A79" s="32"/>
      <c r="B79" s="33" t="s">
        <v>34</v>
      </c>
      <c r="C79" s="34"/>
      <c r="D79" s="34"/>
      <c r="E79" s="34"/>
      <c r="F79" s="34"/>
      <c r="G79" s="34"/>
      <c r="H79" s="34"/>
      <c r="I79" s="34"/>
      <c r="J79" s="34"/>
      <c r="K79" s="34">
        <f t="shared" si="9"/>
        <v>0</v>
      </c>
      <c r="L79" s="34">
        <f t="shared" si="9"/>
        <v>0</v>
      </c>
    </row>
    <row r="80" spans="1:12" hidden="1" x14ac:dyDescent="0.25">
      <c r="A80" s="32"/>
      <c r="B80" s="33" t="s">
        <v>35</v>
      </c>
      <c r="C80" s="34"/>
      <c r="D80" s="34"/>
      <c r="E80" s="34"/>
      <c r="F80" s="34"/>
      <c r="G80" s="34"/>
      <c r="H80" s="34"/>
      <c r="I80" s="34"/>
      <c r="J80" s="34"/>
      <c r="K80" s="34">
        <f t="shared" si="9"/>
        <v>0</v>
      </c>
      <c r="L80" s="34">
        <f t="shared" si="9"/>
        <v>0</v>
      </c>
    </row>
    <row r="81" spans="1:12" hidden="1" x14ac:dyDescent="0.25">
      <c r="A81" s="32"/>
      <c r="B81" s="33" t="s">
        <v>36</v>
      </c>
      <c r="C81" s="34"/>
      <c r="D81" s="34"/>
      <c r="E81" s="34"/>
      <c r="F81" s="34"/>
      <c r="G81" s="34"/>
      <c r="H81" s="34"/>
      <c r="I81" s="34"/>
      <c r="J81" s="34"/>
      <c r="K81" s="34">
        <f>+C81+E81+G81+I81</f>
        <v>0</v>
      </c>
      <c r="L81" s="34">
        <f>+D81+F81+H81+J81</f>
        <v>0</v>
      </c>
    </row>
    <row r="82" spans="1:12" hidden="1" x14ac:dyDescent="0.25">
      <c r="A82" s="32"/>
      <c r="B82" s="33" t="s">
        <v>37</v>
      </c>
      <c r="C82" s="34"/>
      <c r="D82" s="34"/>
      <c r="E82" s="34"/>
      <c r="F82" s="34"/>
      <c r="G82" s="34"/>
      <c r="H82" s="34"/>
      <c r="I82" s="34"/>
      <c r="J82" s="34"/>
      <c r="K82" s="34">
        <f>+C82+E82+G82+I82</f>
        <v>0</v>
      </c>
      <c r="L82" s="34">
        <f>+D82+F82+H82+J82</f>
        <v>0</v>
      </c>
    </row>
    <row r="83" spans="1:12" hidden="1" x14ac:dyDescent="0.25">
      <c r="A83" s="32"/>
      <c r="B83" s="33" t="s">
        <v>38</v>
      </c>
      <c r="C83" s="34"/>
      <c r="D83" s="34"/>
      <c r="E83" s="34"/>
      <c r="F83" s="34"/>
      <c r="G83" s="34"/>
      <c r="H83" s="34"/>
      <c r="I83" s="34"/>
      <c r="J83" s="34"/>
      <c r="K83" s="34"/>
      <c r="L83" s="34"/>
    </row>
    <row r="84" spans="1:12" hidden="1" x14ac:dyDescent="0.25">
      <c r="A84" s="32"/>
      <c r="B84" s="33" t="s">
        <v>39</v>
      </c>
      <c r="C84" s="34"/>
      <c r="D84" s="34"/>
      <c r="E84" s="34"/>
      <c r="F84" s="34"/>
      <c r="G84" s="34"/>
      <c r="H84" s="34"/>
      <c r="I84" s="34"/>
      <c r="J84" s="34"/>
      <c r="K84" s="34">
        <f t="shared" si="9"/>
        <v>0</v>
      </c>
      <c r="L84" s="34">
        <f t="shared" si="9"/>
        <v>0</v>
      </c>
    </row>
    <row r="85" spans="1:12" hidden="1" x14ac:dyDescent="0.25">
      <c r="A85" s="32"/>
      <c r="B85" s="33" t="s">
        <v>40</v>
      </c>
      <c r="C85" s="34"/>
      <c r="D85" s="34"/>
      <c r="E85" s="34"/>
      <c r="F85" s="34"/>
      <c r="G85" s="34"/>
      <c r="H85" s="34"/>
      <c r="I85" s="34"/>
      <c r="J85" s="34"/>
      <c r="K85" s="34">
        <f t="shared" si="9"/>
        <v>0</v>
      </c>
      <c r="L85" s="34">
        <f t="shared" si="9"/>
        <v>0</v>
      </c>
    </row>
    <row r="86" spans="1:12" hidden="1" x14ac:dyDescent="0.25">
      <c r="A86" s="32"/>
      <c r="B86" s="33" t="s">
        <v>41</v>
      </c>
      <c r="C86" s="34"/>
      <c r="D86" s="34"/>
      <c r="E86" s="34"/>
      <c r="F86" s="34"/>
      <c r="G86" s="34"/>
      <c r="H86" s="34"/>
      <c r="I86" s="34"/>
      <c r="J86" s="34"/>
      <c r="K86" s="34">
        <f t="shared" si="9"/>
        <v>0</v>
      </c>
      <c r="L86" s="34">
        <f t="shared" si="9"/>
        <v>0</v>
      </c>
    </row>
    <row r="87" spans="1:12" hidden="1" x14ac:dyDescent="0.25">
      <c r="A87" s="32"/>
      <c r="B87" s="33" t="s">
        <v>42</v>
      </c>
      <c r="C87" s="34"/>
      <c r="D87" s="34"/>
      <c r="E87" s="34"/>
      <c r="F87" s="34"/>
      <c r="G87" s="34"/>
      <c r="H87" s="34"/>
      <c r="I87" s="34"/>
      <c r="J87" s="34"/>
      <c r="K87" s="34">
        <f t="shared" si="9"/>
        <v>0</v>
      </c>
      <c r="L87" s="34">
        <f t="shared" si="9"/>
        <v>0</v>
      </c>
    </row>
    <row r="88" spans="1:12" hidden="1" x14ac:dyDescent="0.25">
      <c r="A88" s="32"/>
      <c r="B88" s="33" t="s">
        <v>43</v>
      </c>
      <c r="C88" s="34"/>
      <c r="D88" s="34"/>
      <c r="E88" s="34"/>
      <c r="F88" s="34"/>
      <c r="G88" s="34"/>
      <c r="H88" s="34"/>
      <c r="I88" s="34"/>
      <c r="J88" s="34"/>
      <c r="K88" s="34">
        <f t="shared" si="9"/>
        <v>0</v>
      </c>
      <c r="L88" s="34">
        <f t="shared" si="9"/>
        <v>0</v>
      </c>
    </row>
    <row r="89" spans="1:12" ht="15.75" hidden="1" x14ac:dyDescent="0.3">
      <c r="A89" s="32"/>
      <c r="B89" s="58" t="s">
        <v>44</v>
      </c>
      <c r="C89" s="59">
        <f t="shared" ref="C89:L89" si="10">SUM(C75:C88)</f>
        <v>0</v>
      </c>
      <c r="D89" s="59">
        <f t="shared" si="10"/>
        <v>0</v>
      </c>
      <c r="E89" s="59">
        <f t="shared" si="10"/>
        <v>0</v>
      </c>
      <c r="F89" s="59">
        <f t="shared" si="10"/>
        <v>0</v>
      </c>
      <c r="G89" s="59">
        <f t="shared" si="10"/>
        <v>0</v>
      </c>
      <c r="H89" s="59">
        <f t="shared" si="10"/>
        <v>0</v>
      </c>
      <c r="I89" s="59">
        <f t="shared" si="10"/>
        <v>0</v>
      </c>
      <c r="J89" s="59">
        <f t="shared" si="10"/>
        <v>0</v>
      </c>
      <c r="K89" s="59">
        <f t="shared" si="10"/>
        <v>0</v>
      </c>
      <c r="L89" s="59">
        <f t="shared" si="10"/>
        <v>0</v>
      </c>
    </row>
    <row r="90" spans="1:12" ht="16.5" hidden="1" thickBot="1" x14ac:dyDescent="0.35">
      <c r="A90" s="60"/>
      <c r="B90" s="61" t="s">
        <v>45</v>
      </c>
      <c r="C90" s="62"/>
      <c r="D90" s="62"/>
      <c r="E90" s="62"/>
      <c r="F90" s="62"/>
      <c r="G90" s="62"/>
      <c r="H90" s="62"/>
      <c r="I90" s="62"/>
      <c r="J90" s="62"/>
      <c r="K90" s="62"/>
      <c r="L90" s="63"/>
    </row>
    <row r="91" spans="1:12" hidden="1" x14ac:dyDescent="0.25">
      <c r="A91" s="64"/>
      <c r="B91" s="44" t="s">
        <v>54</v>
      </c>
      <c r="C91" s="38"/>
      <c r="D91" s="38"/>
      <c r="E91" s="38"/>
      <c r="F91" s="38"/>
      <c r="G91" s="34"/>
      <c r="H91" s="65"/>
      <c r="I91" s="34"/>
      <c r="J91" s="34"/>
      <c r="K91" s="38">
        <f t="shared" ref="K91:L94" si="11">+C91+E91+G91+I91</f>
        <v>0</v>
      </c>
      <c r="L91" s="34">
        <f t="shared" si="11"/>
        <v>0</v>
      </c>
    </row>
    <row r="92" spans="1:12" hidden="1" x14ac:dyDescent="0.25">
      <c r="A92" s="65"/>
      <c r="B92" s="44" t="s">
        <v>46</v>
      </c>
      <c r="C92" s="34"/>
      <c r="D92" s="34"/>
      <c r="E92" s="34"/>
      <c r="F92" s="34"/>
      <c r="G92" s="34"/>
      <c r="H92" s="40"/>
      <c r="I92" s="34"/>
      <c r="J92" s="34"/>
      <c r="K92" s="34">
        <f t="shared" si="11"/>
        <v>0</v>
      </c>
      <c r="L92" s="34">
        <f t="shared" si="11"/>
        <v>0</v>
      </c>
    </row>
    <row r="93" spans="1:12" hidden="1" x14ac:dyDescent="0.25">
      <c r="A93" s="65"/>
      <c r="B93" s="44" t="s">
        <v>55</v>
      </c>
      <c r="C93" s="34"/>
      <c r="D93" s="34"/>
      <c r="E93" s="34"/>
      <c r="F93" s="34"/>
      <c r="G93" s="34"/>
      <c r="H93" s="40"/>
      <c r="I93" s="34"/>
      <c r="J93" s="34"/>
      <c r="K93" s="34">
        <f t="shared" si="11"/>
        <v>0</v>
      </c>
      <c r="L93" s="34">
        <f t="shared" si="11"/>
        <v>0</v>
      </c>
    </row>
    <row r="94" spans="1:12" hidden="1" x14ac:dyDescent="0.25">
      <c r="A94" s="40"/>
      <c r="B94" s="44" t="s">
        <v>47</v>
      </c>
      <c r="C94" s="34"/>
      <c r="D94" s="34"/>
      <c r="E94" s="34"/>
      <c r="F94" s="34"/>
      <c r="G94" s="34"/>
      <c r="H94" s="34"/>
      <c r="I94" s="34"/>
      <c r="J94" s="34"/>
      <c r="K94" s="34">
        <f t="shared" si="11"/>
        <v>0</v>
      </c>
      <c r="L94" s="34">
        <f t="shared" si="11"/>
        <v>0</v>
      </c>
    </row>
    <row r="95" spans="1:12" ht="15.75" hidden="1" x14ac:dyDescent="0.3">
      <c r="A95" s="40"/>
      <c r="B95" s="45" t="s">
        <v>48</v>
      </c>
      <c r="C95" s="46">
        <f t="shared" ref="C95:L95" si="12">SUM(C91:C94)</f>
        <v>0</v>
      </c>
      <c r="D95" s="46">
        <f t="shared" si="12"/>
        <v>0</v>
      </c>
      <c r="E95" s="46">
        <f t="shared" si="12"/>
        <v>0</v>
      </c>
      <c r="F95" s="46">
        <f t="shared" si="12"/>
        <v>0</v>
      </c>
      <c r="G95" s="46">
        <f t="shared" si="12"/>
        <v>0</v>
      </c>
      <c r="H95" s="46">
        <f t="shared" si="12"/>
        <v>0</v>
      </c>
      <c r="I95" s="46">
        <f t="shared" si="12"/>
        <v>0</v>
      </c>
      <c r="J95" s="46">
        <f t="shared" si="12"/>
        <v>0</v>
      </c>
      <c r="K95" s="46">
        <f t="shared" si="12"/>
        <v>0</v>
      </c>
      <c r="L95" s="46">
        <f t="shared" si="12"/>
        <v>0</v>
      </c>
    </row>
    <row r="96" spans="1:12" hidden="1" x14ac:dyDescent="0.25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</row>
    <row r="97" spans="1:12" hidden="1" x14ac:dyDescent="0.25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</row>
    <row r="98" spans="1:12" ht="16.5" hidden="1" thickBot="1" x14ac:dyDescent="0.3">
      <c r="A98" s="9" t="s">
        <v>56</v>
      </c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</row>
    <row r="99" spans="1:12" ht="16.5" hidden="1" thickBot="1" x14ac:dyDescent="0.35">
      <c r="A99" s="48" t="s">
        <v>6</v>
      </c>
      <c r="B99" s="49" t="s">
        <v>7</v>
      </c>
      <c r="C99" s="50" t="s">
        <v>57</v>
      </c>
      <c r="D99" s="51"/>
      <c r="E99" s="50" t="s">
        <v>58</v>
      </c>
      <c r="F99" s="52"/>
      <c r="G99" s="50" t="s">
        <v>59</v>
      </c>
      <c r="H99" s="51"/>
      <c r="I99" s="50" t="s">
        <v>60</v>
      </c>
      <c r="J99" s="51"/>
      <c r="K99" s="53" t="s">
        <v>12</v>
      </c>
      <c r="L99" s="54"/>
    </row>
    <row r="100" spans="1:12" ht="15.75" hidden="1" x14ac:dyDescent="0.3">
      <c r="A100" s="55"/>
      <c r="B100" s="28"/>
      <c r="C100" s="56" t="s">
        <v>13</v>
      </c>
      <c r="D100" s="56" t="s">
        <v>14</v>
      </c>
      <c r="E100" s="56" t="s">
        <v>13</v>
      </c>
      <c r="F100" s="56" t="s">
        <v>14</v>
      </c>
      <c r="G100" s="56" t="s">
        <v>13</v>
      </c>
      <c r="H100" s="56" t="s">
        <v>14</v>
      </c>
      <c r="I100" s="56" t="s">
        <v>13</v>
      </c>
      <c r="J100" s="56" t="s">
        <v>14</v>
      </c>
      <c r="K100" s="56" t="s">
        <v>13</v>
      </c>
      <c r="L100" s="56" t="s">
        <v>14</v>
      </c>
    </row>
    <row r="101" spans="1:12" ht="15.75" hidden="1" x14ac:dyDescent="0.3">
      <c r="A101" s="57"/>
      <c r="B101" s="28" t="s">
        <v>15</v>
      </c>
      <c r="C101" s="31"/>
      <c r="D101" s="31"/>
      <c r="E101" s="31"/>
      <c r="F101" s="31"/>
      <c r="G101" s="31"/>
      <c r="H101" s="31"/>
      <c r="I101" s="31"/>
      <c r="J101" s="31"/>
      <c r="K101" s="31">
        <f>+C101+E101+G101+I101</f>
        <v>0</v>
      </c>
      <c r="L101" s="31">
        <f>+D101+F101+H101+J101</f>
        <v>0</v>
      </c>
    </row>
    <row r="102" spans="1:12" ht="15.75" hidden="1" x14ac:dyDescent="0.3">
      <c r="A102" s="27"/>
      <c r="B102" s="28"/>
      <c r="C102" s="30"/>
      <c r="D102" s="29"/>
      <c r="E102" s="30"/>
      <c r="F102" s="30"/>
      <c r="G102" s="30"/>
      <c r="H102" s="30"/>
      <c r="I102" s="30"/>
      <c r="J102" s="30"/>
      <c r="K102" s="29"/>
      <c r="L102" s="29"/>
    </row>
    <row r="103" spans="1:12" ht="15.75" hidden="1" x14ac:dyDescent="0.3">
      <c r="A103" s="27"/>
      <c r="B103" s="28" t="s">
        <v>16</v>
      </c>
      <c r="C103" s="31">
        <f t="shared" ref="C103:J103" si="13">+C116+C135</f>
        <v>0</v>
      </c>
      <c r="D103" s="31">
        <f t="shared" si="13"/>
        <v>0</v>
      </c>
      <c r="E103" s="31">
        <f t="shared" si="13"/>
        <v>0</v>
      </c>
      <c r="F103" s="31">
        <f t="shared" si="13"/>
        <v>0</v>
      </c>
      <c r="G103" s="31">
        <f t="shared" si="13"/>
        <v>0</v>
      </c>
      <c r="H103" s="31">
        <f t="shared" si="13"/>
        <v>0</v>
      </c>
      <c r="I103" s="31">
        <f t="shared" si="13"/>
        <v>0</v>
      </c>
      <c r="J103" s="31">
        <f t="shared" si="13"/>
        <v>0</v>
      </c>
      <c r="K103" s="31">
        <f>+C103+E103+G103+I103</f>
        <v>0</v>
      </c>
      <c r="L103" s="31">
        <f>+D103+F103+H103+J103</f>
        <v>0</v>
      </c>
    </row>
    <row r="104" spans="1:12" hidden="1" x14ac:dyDescent="0.25">
      <c r="A104" s="32"/>
      <c r="B104" s="33" t="s">
        <v>17</v>
      </c>
      <c r="C104" s="34"/>
      <c r="D104" s="34"/>
      <c r="E104" s="34"/>
      <c r="F104" s="34"/>
      <c r="G104" s="34"/>
      <c r="H104" s="34"/>
      <c r="I104" s="34"/>
      <c r="J104" s="34"/>
      <c r="K104" s="34">
        <f>+C104+E104+G104+I104</f>
        <v>0</v>
      </c>
      <c r="L104" s="34">
        <f>+D104+F104+H104+J104</f>
        <v>0</v>
      </c>
    </row>
    <row r="105" spans="1:12" hidden="1" x14ac:dyDescent="0.25">
      <c r="A105" s="32"/>
      <c r="B105" s="33" t="s">
        <v>18</v>
      </c>
      <c r="C105" s="34"/>
      <c r="D105" s="34"/>
      <c r="E105" s="34"/>
      <c r="F105" s="34"/>
      <c r="G105" s="34"/>
      <c r="H105" s="34"/>
      <c r="I105" s="34"/>
      <c r="J105" s="34"/>
      <c r="K105" s="34">
        <f t="shared" ref="K105:L115" si="14">+C105+E105+G105+I105</f>
        <v>0</v>
      </c>
      <c r="L105" s="34">
        <f t="shared" si="14"/>
        <v>0</v>
      </c>
    </row>
    <row r="106" spans="1:12" hidden="1" x14ac:dyDescent="0.25">
      <c r="A106" s="32"/>
      <c r="B106" s="33" t="s">
        <v>19</v>
      </c>
      <c r="C106" s="34"/>
      <c r="D106" s="34"/>
      <c r="E106" s="34"/>
      <c r="F106" s="34"/>
      <c r="G106" s="34"/>
      <c r="H106" s="34"/>
      <c r="I106" s="34"/>
      <c r="J106" s="34"/>
      <c r="K106" s="34">
        <f t="shared" si="14"/>
        <v>0</v>
      </c>
      <c r="L106" s="34">
        <f t="shared" si="14"/>
        <v>0</v>
      </c>
    </row>
    <row r="107" spans="1:12" hidden="1" x14ac:dyDescent="0.25">
      <c r="A107" s="32"/>
      <c r="B107" s="33" t="s">
        <v>20</v>
      </c>
      <c r="C107" s="66"/>
      <c r="D107" s="34"/>
      <c r="E107" s="66"/>
      <c r="F107" s="34"/>
      <c r="G107" s="66"/>
      <c r="H107" s="34"/>
      <c r="I107" s="34"/>
      <c r="J107" s="34"/>
      <c r="K107" s="34">
        <f t="shared" si="14"/>
        <v>0</v>
      </c>
      <c r="L107" s="34">
        <f t="shared" si="14"/>
        <v>0</v>
      </c>
    </row>
    <row r="108" spans="1:12" hidden="1" x14ac:dyDescent="0.25">
      <c r="A108" s="32"/>
      <c r="B108" s="33" t="s">
        <v>21</v>
      </c>
      <c r="C108" s="34"/>
      <c r="D108" s="34"/>
      <c r="E108" s="34"/>
      <c r="F108" s="34"/>
      <c r="G108" s="34"/>
      <c r="H108" s="34"/>
      <c r="I108" s="34"/>
      <c r="J108" s="34"/>
      <c r="K108" s="34">
        <f>+C108+E108+G108+I108</f>
        <v>0</v>
      </c>
      <c r="L108" s="34">
        <f>+D108+F108+H108+J108</f>
        <v>0</v>
      </c>
    </row>
    <row r="109" spans="1:12" hidden="1" x14ac:dyDescent="0.25">
      <c r="A109" s="32"/>
      <c r="B109" s="33" t="s">
        <v>22</v>
      </c>
      <c r="C109" s="34"/>
      <c r="D109" s="34"/>
      <c r="E109" s="34"/>
      <c r="F109" s="34"/>
      <c r="G109" s="34"/>
      <c r="H109" s="34"/>
      <c r="I109" s="34"/>
      <c r="J109" s="34"/>
      <c r="K109" s="34">
        <f t="shared" si="14"/>
        <v>0</v>
      </c>
      <c r="L109" s="34">
        <f t="shared" si="14"/>
        <v>0</v>
      </c>
    </row>
    <row r="110" spans="1:12" hidden="1" x14ac:dyDescent="0.25">
      <c r="A110" s="32"/>
      <c r="B110" s="33" t="s">
        <v>23</v>
      </c>
      <c r="C110" s="34"/>
      <c r="D110" s="34"/>
      <c r="E110" s="34"/>
      <c r="F110" s="34"/>
      <c r="G110" s="34"/>
      <c r="H110" s="34"/>
      <c r="I110" s="34"/>
      <c r="J110" s="34"/>
      <c r="K110" s="34">
        <f t="shared" si="14"/>
        <v>0</v>
      </c>
      <c r="L110" s="34">
        <f t="shared" si="14"/>
        <v>0</v>
      </c>
    </row>
    <row r="111" spans="1:12" hidden="1" x14ac:dyDescent="0.25">
      <c r="A111" s="32"/>
      <c r="B111" s="33" t="s">
        <v>24</v>
      </c>
      <c r="C111" s="34"/>
      <c r="D111" s="34"/>
      <c r="E111" s="34"/>
      <c r="F111" s="34"/>
      <c r="G111" s="34"/>
      <c r="H111" s="34"/>
      <c r="I111" s="34"/>
      <c r="J111" s="34"/>
      <c r="K111" s="34">
        <f t="shared" si="14"/>
        <v>0</v>
      </c>
      <c r="L111" s="34">
        <f t="shared" si="14"/>
        <v>0</v>
      </c>
    </row>
    <row r="112" spans="1:12" hidden="1" x14ac:dyDescent="0.25">
      <c r="A112" s="32"/>
      <c r="B112" s="33" t="s">
        <v>25</v>
      </c>
      <c r="C112" s="34"/>
      <c r="D112" s="34"/>
      <c r="E112" s="34"/>
      <c r="F112" s="34"/>
      <c r="G112" s="34"/>
      <c r="H112" s="34"/>
      <c r="I112" s="34"/>
      <c r="J112" s="34"/>
      <c r="K112" s="34">
        <f t="shared" si="14"/>
        <v>0</v>
      </c>
      <c r="L112" s="34">
        <f t="shared" si="14"/>
        <v>0</v>
      </c>
    </row>
    <row r="113" spans="1:12" hidden="1" x14ac:dyDescent="0.25">
      <c r="A113" s="32"/>
      <c r="B113" s="33" t="s">
        <v>61</v>
      </c>
      <c r="C113" s="34"/>
      <c r="D113" s="34"/>
      <c r="E113" s="34"/>
      <c r="F113" s="34"/>
      <c r="G113" s="34"/>
      <c r="H113" s="34"/>
      <c r="I113" s="34"/>
      <c r="J113" s="34"/>
      <c r="K113" s="34">
        <f t="shared" si="14"/>
        <v>0</v>
      </c>
      <c r="L113" s="34">
        <f t="shared" si="14"/>
        <v>0</v>
      </c>
    </row>
    <row r="114" spans="1:12" hidden="1" x14ac:dyDescent="0.25">
      <c r="A114" s="32"/>
      <c r="B114" s="33" t="s">
        <v>26</v>
      </c>
      <c r="C114" s="34"/>
      <c r="D114" s="34"/>
      <c r="E114" s="34"/>
      <c r="F114" s="34"/>
      <c r="G114" s="34"/>
      <c r="H114" s="34"/>
      <c r="I114" s="34"/>
      <c r="J114" s="34"/>
      <c r="K114" s="34">
        <f t="shared" si="14"/>
        <v>0</v>
      </c>
      <c r="L114" s="34">
        <f t="shared" si="14"/>
        <v>0</v>
      </c>
    </row>
    <row r="115" spans="1:12" hidden="1" x14ac:dyDescent="0.25">
      <c r="A115" s="32"/>
      <c r="B115" s="33" t="s">
        <v>27</v>
      </c>
      <c r="C115" s="34"/>
      <c r="D115" s="34"/>
      <c r="E115" s="34"/>
      <c r="F115" s="34"/>
      <c r="G115" s="34"/>
      <c r="H115" s="34"/>
      <c r="I115" s="34"/>
      <c r="J115" s="34"/>
      <c r="K115" s="34">
        <f t="shared" si="14"/>
        <v>0</v>
      </c>
      <c r="L115" s="34">
        <f t="shared" si="14"/>
        <v>0</v>
      </c>
    </row>
    <row r="116" spans="1:12" ht="16.5" hidden="1" thickBot="1" x14ac:dyDescent="0.35">
      <c r="A116" s="32"/>
      <c r="B116" s="35" t="s">
        <v>28</v>
      </c>
      <c r="C116" s="36">
        <f t="shared" ref="C116:L116" si="15">SUM(C104:C115)</f>
        <v>0</v>
      </c>
      <c r="D116" s="36">
        <f t="shared" si="15"/>
        <v>0</v>
      </c>
      <c r="E116" s="36">
        <f t="shared" si="15"/>
        <v>0</v>
      </c>
      <c r="F116" s="36">
        <f t="shared" si="15"/>
        <v>0</v>
      </c>
      <c r="G116" s="36">
        <f t="shared" si="15"/>
        <v>0</v>
      </c>
      <c r="H116" s="36">
        <f t="shared" si="15"/>
        <v>0</v>
      </c>
      <c r="I116" s="36">
        <f t="shared" si="15"/>
        <v>0</v>
      </c>
      <c r="J116" s="36">
        <f t="shared" si="15"/>
        <v>0</v>
      </c>
      <c r="K116" s="36">
        <f t="shared" si="15"/>
        <v>0</v>
      </c>
      <c r="L116" s="36">
        <f t="shared" si="15"/>
        <v>0</v>
      </c>
    </row>
    <row r="117" spans="1:12" ht="15.75" hidden="1" x14ac:dyDescent="0.3">
      <c r="A117" s="32"/>
      <c r="B117" s="37" t="s">
        <v>29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38"/>
    </row>
    <row r="118" spans="1:12" hidden="1" x14ac:dyDescent="0.25">
      <c r="A118" s="32"/>
      <c r="B118" s="33" t="s">
        <v>30</v>
      </c>
      <c r="C118" s="34"/>
      <c r="D118" s="34"/>
      <c r="E118" s="34"/>
      <c r="F118" s="34"/>
      <c r="G118" s="34"/>
      <c r="H118" s="34"/>
      <c r="I118" s="34"/>
      <c r="J118" s="34"/>
      <c r="K118" s="34">
        <f t="shared" ref="K118:L134" si="16">+C118+E118+G118+I118</f>
        <v>0</v>
      </c>
      <c r="L118" s="34">
        <f>+D118+F118+H118+J118</f>
        <v>0</v>
      </c>
    </row>
    <row r="119" spans="1:12" hidden="1" x14ac:dyDescent="0.25">
      <c r="A119" s="32"/>
      <c r="B119" s="33" t="s">
        <v>31</v>
      </c>
      <c r="C119" s="34"/>
      <c r="D119" s="34"/>
      <c r="E119" s="34"/>
      <c r="F119" s="34"/>
      <c r="G119" s="34"/>
      <c r="H119" s="34"/>
      <c r="I119" s="34"/>
      <c r="J119" s="34"/>
      <c r="K119" s="34">
        <f t="shared" si="16"/>
        <v>0</v>
      </c>
      <c r="L119" s="34">
        <f t="shared" si="16"/>
        <v>0</v>
      </c>
    </row>
    <row r="120" spans="1:12" hidden="1" x14ac:dyDescent="0.25">
      <c r="A120" s="32"/>
      <c r="B120" s="33" t="s">
        <v>62</v>
      </c>
      <c r="C120" s="34"/>
      <c r="D120" s="34"/>
      <c r="E120" s="34"/>
      <c r="F120" s="34"/>
      <c r="G120" s="34"/>
      <c r="H120" s="34"/>
      <c r="I120" s="34"/>
      <c r="J120" s="34"/>
      <c r="K120" s="34">
        <f>+C120+E120+G120+I120</f>
        <v>0</v>
      </c>
      <c r="L120" s="34">
        <f>+D120+F120+H120+J120</f>
        <v>0</v>
      </c>
    </row>
    <row r="121" spans="1:12" hidden="1" x14ac:dyDescent="0.25">
      <c r="A121" s="32"/>
      <c r="B121" s="33" t="s">
        <v>63</v>
      </c>
      <c r="C121" s="34"/>
      <c r="D121" s="34"/>
      <c r="E121" s="34"/>
      <c r="F121" s="34"/>
      <c r="G121" s="34"/>
      <c r="H121" s="34"/>
      <c r="I121" s="34"/>
      <c r="J121" s="34"/>
      <c r="K121" s="34">
        <f>+C121+E121+G121+I121</f>
        <v>0</v>
      </c>
      <c r="L121" s="34">
        <f>+D121+F121+H121+J121</f>
        <v>0</v>
      </c>
    </row>
    <row r="122" spans="1:12" hidden="1" x14ac:dyDescent="0.25">
      <c r="A122" s="32"/>
      <c r="B122" s="33" t="s">
        <v>32</v>
      </c>
      <c r="C122" s="34"/>
      <c r="D122" s="34"/>
      <c r="E122" s="34"/>
      <c r="F122" s="34"/>
      <c r="G122" s="34"/>
      <c r="H122" s="34"/>
      <c r="I122" s="34"/>
      <c r="J122" s="34"/>
      <c r="K122" s="34">
        <f t="shared" si="16"/>
        <v>0</v>
      </c>
      <c r="L122" s="34">
        <f t="shared" si="16"/>
        <v>0</v>
      </c>
    </row>
    <row r="123" spans="1:12" hidden="1" x14ac:dyDescent="0.25">
      <c r="A123" s="32"/>
      <c r="B123" s="33" t="s">
        <v>33</v>
      </c>
      <c r="C123" s="34"/>
      <c r="D123" s="34"/>
      <c r="E123" s="34"/>
      <c r="F123" s="34"/>
      <c r="G123" s="34"/>
      <c r="H123" s="34"/>
      <c r="I123" s="34"/>
      <c r="J123" s="34"/>
      <c r="K123" s="34">
        <f t="shared" si="16"/>
        <v>0</v>
      </c>
      <c r="L123" s="34">
        <f t="shared" si="16"/>
        <v>0</v>
      </c>
    </row>
    <row r="124" spans="1:12" hidden="1" x14ac:dyDescent="0.25">
      <c r="A124" s="32"/>
      <c r="B124" s="33" t="s">
        <v>34</v>
      </c>
      <c r="C124" s="34"/>
      <c r="D124" s="34"/>
      <c r="E124" s="34"/>
      <c r="F124" s="34"/>
      <c r="G124" s="34"/>
      <c r="H124" s="34"/>
      <c r="I124" s="34"/>
      <c r="J124" s="34"/>
      <c r="K124" s="34">
        <f t="shared" si="16"/>
        <v>0</v>
      </c>
      <c r="L124" s="34">
        <f t="shared" si="16"/>
        <v>0</v>
      </c>
    </row>
    <row r="125" spans="1:12" hidden="1" x14ac:dyDescent="0.25">
      <c r="A125" s="32"/>
      <c r="B125" s="33" t="s">
        <v>35</v>
      </c>
      <c r="C125" s="34"/>
      <c r="D125" s="34"/>
      <c r="E125" s="34"/>
      <c r="F125" s="34"/>
      <c r="G125" s="34"/>
      <c r="H125" s="34"/>
      <c r="I125" s="34"/>
      <c r="J125" s="34"/>
      <c r="K125" s="34">
        <f t="shared" si="16"/>
        <v>0</v>
      </c>
      <c r="L125" s="34">
        <f t="shared" si="16"/>
        <v>0</v>
      </c>
    </row>
    <row r="126" spans="1:12" hidden="1" x14ac:dyDescent="0.25">
      <c r="A126" s="32"/>
      <c r="B126" s="33" t="s">
        <v>36</v>
      </c>
      <c r="C126" s="34"/>
      <c r="D126" s="34"/>
      <c r="E126" s="34"/>
      <c r="F126" s="34"/>
      <c r="G126" s="34"/>
      <c r="H126" s="34"/>
      <c r="I126" s="34"/>
      <c r="J126" s="34"/>
      <c r="K126" s="34">
        <f t="shared" si="16"/>
        <v>0</v>
      </c>
      <c r="L126" s="34">
        <f t="shared" si="16"/>
        <v>0</v>
      </c>
    </row>
    <row r="127" spans="1:12" hidden="1" x14ac:dyDescent="0.25">
      <c r="A127" s="32"/>
      <c r="B127" s="33" t="s">
        <v>37</v>
      </c>
      <c r="C127" s="34"/>
      <c r="D127" s="34"/>
      <c r="E127" s="34"/>
      <c r="F127" s="34"/>
      <c r="G127" s="34"/>
      <c r="H127" s="34"/>
      <c r="I127" s="34"/>
      <c r="J127" s="34"/>
      <c r="K127" s="34">
        <f t="shared" si="16"/>
        <v>0</v>
      </c>
      <c r="L127" s="34">
        <f t="shared" si="16"/>
        <v>0</v>
      </c>
    </row>
    <row r="128" spans="1:12" hidden="1" x14ac:dyDescent="0.25">
      <c r="A128" s="32"/>
      <c r="B128" s="33" t="s">
        <v>38</v>
      </c>
      <c r="C128" s="34"/>
      <c r="D128" s="34"/>
      <c r="E128" s="34"/>
      <c r="F128" s="34"/>
      <c r="G128" s="34"/>
      <c r="H128" s="34"/>
      <c r="I128" s="34"/>
      <c r="J128" s="34"/>
      <c r="K128" s="34">
        <f t="shared" si="16"/>
        <v>0</v>
      </c>
      <c r="L128" s="34">
        <f t="shared" si="16"/>
        <v>0</v>
      </c>
    </row>
    <row r="129" spans="1:12" hidden="1" x14ac:dyDescent="0.25">
      <c r="A129" s="32"/>
      <c r="B129" s="33" t="s">
        <v>64</v>
      </c>
      <c r="C129" s="34"/>
      <c r="D129" s="34"/>
      <c r="E129" s="34"/>
      <c r="F129" s="34"/>
      <c r="G129" s="34"/>
      <c r="H129" s="34"/>
      <c r="I129" s="34"/>
      <c r="J129" s="34"/>
      <c r="K129" s="34">
        <f t="shared" si="16"/>
        <v>0</v>
      </c>
      <c r="L129" s="34">
        <f t="shared" si="16"/>
        <v>0</v>
      </c>
    </row>
    <row r="130" spans="1:12" hidden="1" x14ac:dyDescent="0.25">
      <c r="A130" s="32"/>
      <c r="B130" s="33" t="s">
        <v>39</v>
      </c>
      <c r="C130" s="34"/>
      <c r="D130" s="34"/>
      <c r="E130" s="34"/>
      <c r="F130" s="34"/>
      <c r="G130" s="34"/>
      <c r="H130" s="34"/>
      <c r="I130" s="34"/>
      <c r="J130" s="34"/>
      <c r="K130" s="34">
        <f t="shared" si="16"/>
        <v>0</v>
      </c>
      <c r="L130" s="34">
        <f t="shared" si="16"/>
        <v>0</v>
      </c>
    </row>
    <row r="131" spans="1:12" hidden="1" x14ac:dyDescent="0.25">
      <c r="A131" s="32"/>
      <c r="B131" s="33" t="s">
        <v>40</v>
      </c>
      <c r="C131" s="34"/>
      <c r="D131" s="34"/>
      <c r="E131" s="34"/>
      <c r="F131" s="34"/>
      <c r="G131" s="34"/>
      <c r="H131" s="34"/>
      <c r="I131" s="34"/>
      <c r="J131" s="34"/>
      <c r="K131" s="34">
        <f t="shared" si="16"/>
        <v>0</v>
      </c>
      <c r="L131" s="34">
        <f t="shared" si="16"/>
        <v>0</v>
      </c>
    </row>
    <row r="132" spans="1:12" hidden="1" x14ac:dyDescent="0.25">
      <c r="A132" s="32"/>
      <c r="B132" s="33" t="s">
        <v>41</v>
      </c>
      <c r="C132" s="34"/>
      <c r="D132" s="34"/>
      <c r="E132" s="34"/>
      <c r="F132" s="34"/>
      <c r="G132" s="34"/>
      <c r="H132" s="34"/>
      <c r="I132" s="34"/>
      <c r="J132" s="34"/>
      <c r="K132" s="34">
        <f t="shared" si="16"/>
        <v>0</v>
      </c>
      <c r="L132" s="34">
        <f t="shared" si="16"/>
        <v>0</v>
      </c>
    </row>
    <row r="133" spans="1:12" hidden="1" x14ac:dyDescent="0.25">
      <c r="A133" s="32"/>
      <c r="B133" s="33" t="s">
        <v>42</v>
      </c>
      <c r="C133" s="34"/>
      <c r="D133" s="34"/>
      <c r="E133" s="34"/>
      <c r="F133" s="34"/>
      <c r="G133" s="34"/>
      <c r="H133" s="34"/>
      <c r="I133" s="34"/>
      <c r="J133" s="34"/>
      <c r="K133" s="34">
        <f t="shared" si="16"/>
        <v>0</v>
      </c>
      <c r="L133" s="34">
        <f t="shared" si="16"/>
        <v>0</v>
      </c>
    </row>
    <row r="134" spans="1:12" hidden="1" x14ac:dyDescent="0.25">
      <c r="A134" s="32"/>
      <c r="B134" s="33" t="s">
        <v>43</v>
      </c>
      <c r="C134" s="34"/>
      <c r="D134" s="34"/>
      <c r="E134" s="34"/>
      <c r="F134" s="34"/>
      <c r="G134" s="34"/>
      <c r="H134" s="34"/>
      <c r="I134" s="34"/>
      <c r="J134" s="34"/>
      <c r="K134" s="34">
        <f t="shared" si="16"/>
        <v>0</v>
      </c>
      <c r="L134" s="34">
        <f t="shared" si="16"/>
        <v>0</v>
      </c>
    </row>
    <row r="135" spans="1:12" ht="15.75" hidden="1" x14ac:dyDescent="0.3">
      <c r="A135" s="32"/>
      <c r="B135" s="58" t="s">
        <v>44</v>
      </c>
      <c r="C135" s="59">
        <f t="shared" ref="C135:L135" si="17">SUM(C118:C134)</f>
        <v>0</v>
      </c>
      <c r="D135" s="59">
        <f t="shared" si="17"/>
        <v>0</v>
      </c>
      <c r="E135" s="59">
        <f t="shared" si="17"/>
        <v>0</v>
      </c>
      <c r="F135" s="59">
        <f t="shared" si="17"/>
        <v>0</v>
      </c>
      <c r="G135" s="59">
        <f t="shared" si="17"/>
        <v>0</v>
      </c>
      <c r="H135" s="59">
        <f t="shared" si="17"/>
        <v>0</v>
      </c>
      <c r="I135" s="59">
        <f t="shared" si="17"/>
        <v>0</v>
      </c>
      <c r="J135" s="59">
        <f t="shared" si="17"/>
        <v>0</v>
      </c>
      <c r="K135" s="59">
        <f t="shared" si="17"/>
        <v>0</v>
      </c>
      <c r="L135" s="59">
        <f t="shared" si="17"/>
        <v>0</v>
      </c>
    </row>
    <row r="136" spans="1:12" ht="16.5" hidden="1" thickBot="1" x14ac:dyDescent="0.35">
      <c r="A136" s="47"/>
      <c r="B136" s="61" t="s">
        <v>45</v>
      </c>
      <c r="C136" s="62"/>
      <c r="D136" s="62"/>
      <c r="E136" s="62"/>
      <c r="F136" s="62"/>
      <c r="G136" s="62"/>
      <c r="H136" s="62"/>
      <c r="I136" s="62"/>
      <c r="J136" s="62"/>
      <c r="K136" s="62"/>
      <c r="L136" s="63"/>
    </row>
    <row r="137" spans="1:12" hidden="1" x14ac:dyDescent="0.25">
      <c r="A137" s="47"/>
      <c r="B137" s="33" t="s">
        <v>54</v>
      </c>
      <c r="C137" s="67"/>
      <c r="D137" s="34"/>
      <c r="E137" s="67"/>
      <c r="F137" s="34"/>
      <c r="G137" s="67"/>
      <c r="H137" s="34"/>
      <c r="I137" s="34"/>
      <c r="J137" s="34"/>
      <c r="K137" s="34">
        <f t="shared" ref="K137:L140" si="18">+C137+E137+G137+I137</f>
        <v>0</v>
      </c>
      <c r="L137" s="34">
        <f t="shared" si="18"/>
        <v>0</v>
      </c>
    </row>
    <row r="138" spans="1:12" hidden="1" x14ac:dyDescent="0.25">
      <c r="A138" s="47"/>
      <c r="B138" s="33" t="s">
        <v>46</v>
      </c>
      <c r="C138" s="67"/>
      <c r="D138" s="34"/>
      <c r="E138" s="67"/>
      <c r="F138" s="34"/>
      <c r="G138" s="67"/>
      <c r="H138" s="34"/>
      <c r="I138" s="34"/>
      <c r="J138" s="34"/>
      <c r="K138" s="34">
        <f t="shared" si="18"/>
        <v>0</v>
      </c>
      <c r="L138" s="34">
        <f t="shared" si="18"/>
        <v>0</v>
      </c>
    </row>
    <row r="139" spans="1:12" hidden="1" x14ac:dyDescent="0.25">
      <c r="A139" s="47"/>
      <c r="B139" s="33" t="s">
        <v>55</v>
      </c>
      <c r="C139" s="67"/>
      <c r="D139" s="34"/>
      <c r="E139" s="67"/>
      <c r="F139" s="34"/>
      <c r="G139" s="67"/>
      <c r="H139" s="34"/>
      <c r="I139" s="34"/>
      <c r="J139" s="34"/>
      <c r="K139" s="34">
        <f t="shared" si="18"/>
        <v>0</v>
      </c>
      <c r="L139" s="34">
        <f t="shared" si="18"/>
        <v>0</v>
      </c>
    </row>
    <row r="140" spans="1:12" hidden="1" x14ac:dyDescent="0.25">
      <c r="A140" s="47"/>
      <c r="B140" s="33" t="s">
        <v>47</v>
      </c>
      <c r="C140" s="67"/>
      <c r="D140" s="34"/>
      <c r="E140" s="67"/>
      <c r="F140" s="34"/>
      <c r="G140" s="67"/>
      <c r="H140" s="34"/>
      <c r="I140" s="34"/>
      <c r="J140" s="34"/>
      <c r="K140" s="34">
        <f t="shared" si="18"/>
        <v>0</v>
      </c>
      <c r="L140" s="34">
        <f t="shared" si="18"/>
        <v>0</v>
      </c>
    </row>
    <row r="141" spans="1:12" ht="15.75" hidden="1" x14ac:dyDescent="0.3">
      <c r="A141" s="47"/>
      <c r="B141" s="58" t="s">
        <v>48</v>
      </c>
      <c r="C141" s="46">
        <f>SUM(C137:C140)</f>
        <v>0</v>
      </c>
      <c r="D141" s="46">
        <f t="shared" ref="D141:J141" si="19">SUM(D137:D140)</f>
        <v>0</v>
      </c>
      <c r="E141" s="46">
        <f t="shared" si="19"/>
        <v>0</v>
      </c>
      <c r="F141" s="46">
        <f t="shared" si="19"/>
        <v>0</v>
      </c>
      <c r="G141" s="46">
        <f t="shared" si="19"/>
        <v>0</v>
      </c>
      <c r="H141" s="46">
        <f t="shared" si="19"/>
        <v>0</v>
      </c>
      <c r="I141" s="46">
        <f t="shared" si="19"/>
        <v>0</v>
      </c>
      <c r="J141" s="46">
        <f t="shared" si="19"/>
        <v>0</v>
      </c>
      <c r="K141" s="46">
        <f>SUM(K137:K140)</f>
        <v>0</v>
      </c>
      <c r="L141" s="46">
        <f>SUM(L137:L140)</f>
        <v>0</v>
      </c>
    </row>
    <row r="142" spans="1:12" ht="15.75" thickBot="1" x14ac:dyDescent="0.3">
      <c r="B142" s="68" t="s">
        <v>65</v>
      </c>
      <c r="I142" s="47"/>
      <c r="J142" s="47"/>
    </row>
    <row r="143" spans="1:12" ht="16.5" thickBot="1" x14ac:dyDescent="0.35">
      <c r="A143" s="11" t="s">
        <v>6</v>
      </c>
      <c r="B143" s="12" t="s">
        <v>7</v>
      </c>
      <c r="C143" s="16" t="s">
        <v>66</v>
      </c>
      <c r="D143" s="17"/>
      <c r="I143" s="47"/>
      <c r="J143" s="47"/>
    </row>
    <row r="144" spans="1:12" ht="15.75" x14ac:dyDescent="0.3">
      <c r="A144" s="20"/>
      <c r="B144" s="21"/>
      <c r="C144" s="22" t="s">
        <v>13</v>
      </c>
      <c r="D144" s="22" t="s">
        <v>14</v>
      </c>
      <c r="I144" s="47"/>
      <c r="J144" s="47"/>
    </row>
    <row r="145" spans="1:10" ht="15.75" x14ac:dyDescent="0.3">
      <c r="A145" s="24"/>
      <c r="B145" s="21" t="s">
        <v>15</v>
      </c>
      <c r="C145" s="25">
        <f>+K17+K59+K101</f>
        <v>2066666.67</v>
      </c>
      <c r="D145" s="25">
        <f>+L17+L59+L101</f>
        <v>1849158.37</v>
      </c>
      <c r="E145" s="69"/>
      <c r="F145" s="70"/>
      <c r="I145" s="47"/>
      <c r="J145" s="47"/>
    </row>
    <row r="146" spans="1:10" ht="15.75" x14ac:dyDescent="0.3">
      <c r="A146" s="71"/>
      <c r="B146" s="21"/>
      <c r="C146" s="71"/>
      <c r="D146" s="72"/>
      <c r="E146" s="73"/>
      <c r="F146" s="73"/>
      <c r="G146" s="69"/>
      <c r="I146" s="47"/>
      <c r="J146" s="47"/>
    </row>
    <row r="147" spans="1:10" ht="15.75" x14ac:dyDescent="0.3">
      <c r="A147" s="71"/>
      <c r="B147" s="21" t="s">
        <v>16</v>
      </c>
      <c r="C147" s="25"/>
      <c r="D147" s="25"/>
      <c r="E147" s="74"/>
      <c r="F147" s="74"/>
      <c r="I147" s="47"/>
      <c r="J147" s="47"/>
    </row>
    <row r="148" spans="1:10" x14ac:dyDescent="0.25">
      <c r="A148" s="75"/>
      <c r="B148" s="33" t="s">
        <v>17</v>
      </c>
      <c r="C148" s="67">
        <f t="shared" ref="C148:D156" si="20">+K20+K62+K104</f>
        <v>0</v>
      </c>
      <c r="D148" s="67">
        <f t="shared" si="20"/>
        <v>0</v>
      </c>
      <c r="E148" s="69"/>
      <c r="F148" s="70"/>
      <c r="I148" s="47"/>
      <c r="J148" s="47"/>
    </row>
    <row r="149" spans="1:10" x14ac:dyDescent="0.25">
      <c r="A149" s="75"/>
      <c r="B149" s="33" t="s">
        <v>18</v>
      </c>
      <c r="C149" s="67">
        <f t="shared" si="20"/>
        <v>12049.58</v>
      </c>
      <c r="D149" s="67">
        <f t="shared" si="20"/>
        <v>0</v>
      </c>
      <c r="E149" s="69"/>
      <c r="F149" s="70"/>
      <c r="I149" s="47"/>
      <c r="J149" s="47"/>
    </row>
    <row r="150" spans="1:10" x14ac:dyDescent="0.25">
      <c r="A150" s="75"/>
      <c r="B150" s="33" t="s">
        <v>19</v>
      </c>
      <c r="C150" s="67">
        <f t="shared" si="20"/>
        <v>0</v>
      </c>
      <c r="D150" s="67">
        <f t="shared" si="20"/>
        <v>0</v>
      </c>
      <c r="E150" s="69"/>
      <c r="F150" s="70"/>
      <c r="I150" s="47"/>
      <c r="J150" s="47"/>
    </row>
    <row r="151" spans="1:10" x14ac:dyDescent="0.25">
      <c r="A151" s="75"/>
      <c r="B151" s="33" t="s">
        <v>20</v>
      </c>
      <c r="C151" s="67">
        <f t="shared" si="20"/>
        <v>0</v>
      </c>
      <c r="D151" s="67">
        <f t="shared" si="20"/>
        <v>0</v>
      </c>
      <c r="E151" s="69"/>
      <c r="F151" s="70"/>
    </row>
    <row r="152" spans="1:10" x14ac:dyDescent="0.25">
      <c r="A152" s="75"/>
      <c r="B152" s="33" t="s">
        <v>21</v>
      </c>
      <c r="C152" s="67">
        <f t="shared" si="20"/>
        <v>416.67</v>
      </c>
      <c r="D152" s="67">
        <f t="shared" si="20"/>
        <v>0</v>
      </c>
      <c r="E152" s="69"/>
      <c r="F152" s="70"/>
    </row>
    <row r="153" spans="1:10" x14ac:dyDescent="0.25">
      <c r="A153" s="75"/>
      <c r="B153" s="33" t="s">
        <v>67</v>
      </c>
      <c r="C153" s="67">
        <f t="shared" si="20"/>
        <v>3473</v>
      </c>
      <c r="D153" s="67">
        <f t="shared" si="20"/>
        <v>0</v>
      </c>
      <c r="E153" s="69"/>
      <c r="F153" s="70"/>
    </row>
    <row r="154" spans="1:10" x14ac:dyDescent="0.25">
      <c r="A154" s="75"/>
      <c r="B154" s="33" t="s">
        <v>23</v>
      </c>
      <c r="C154" s="67">
        <f t="shared" si="20"/>
        <v>4316.67</v>
      </c>
      <c r="D154" s="67">
        <f t="shared" si="20"/>
        <v>0</v>
      </c>
      <c r="E154" s="69"/>
      <c r="F154" s="70"/>
    </row>
    <row r="155" spans="1:10" x14ac:dyDescent="0.25">
      <c r="A155" s="75"/>
      <c r="B155" s="33" t="s">
        <v>68</v>
      </c>
      <c r="C155" s="67">
        <f t="shared" si="20"/>
        <v>7480.08</v>
      </c>
      <c r="D155" s="67">
        <f t="shared" si="20"/>
        <v>0</v>
      </c>
      <c r="E155" s="69"/>
      <c r="F155" s="70"/>
    </row>
    <row r="156" spans="1:10" x14ac:dyDescent="0.25">
      <c r="A156" s="75"/>
      <c r="B156" s="33" t="s">
        <v>25</v>
      </c>
      <c r="C156" s="67">
        <f t="shared" si="20"/>
        <v>488150.25</v>
      </c>
      <c r="D156" s="67">
        <f t="shared" si="20"/>
        <v>0</v>
      </c>
      <c r="E156" s="69"/>
      <c r="F156" s="70"/>
    </row>
    <row r="157" spans="1:10" x14ac:dyDescent="0.25">
      <c r="A157" s="75"/>
      <c r="B157" s="33" t="s">
        <v>61</v>
      </c>
      <c r="C157" s="67">
        <f>+K113</f>
        <v>0</v>
      </c>
      <c r="D157" s="67">
        <f>L113</f>
        <v>0</v>
      </c>
      <c r="E157" s="69"/>
      <c r="F157" s="70"/>
    </row>
    <row r="158" spans="1:10" x14ac:dyDescent="0.25">
      <c r="A158" s="75"/>
      <c r="B158" s="33" t="s">
        <v>26</v>
      </c>
      <c r="C158" s="67">
        <f>+K29+K71+K114</f>
        <v>41666.67</v>
      </c>
      <c r="D158" s="67">
        <f>+L29+L71+L114</f>
        <v>0</v>
      </c>
      <c r="E158" s="69"/>
      <c r="F158" s="70"/>
    </row>
    <row r="159" spans="1:10" x14ac:dyDescent="0.25">
      <c r="A159" s="75"/>
      <c r="B159" s="33" t="s">
        <v>27</v>
      </c>
      <c r="C159" s="67">
        <f>+K30+K72+K115</f>
        <v>0</v>
      </c>
      <c r="D159" s="67">
        <f>+L30+L72+L115</f>
        <v>0</v>
      </c>
      <c r="E159" s="69"/>
      <c r="F159" s="70"/>
    </row>
    <row r="160" spans="1:10" ht="16.5" thickBot="1" x14ac:dyDescent="0.35">
      <c r="A160" s="75"/>
      <c r="B160" s="35" t="s">
        <v>28</v>
      </c>
      <c r="C160" s="76">
        <f>SUM(C148:C159)</f>
        <v>557552.92000000004</v>
      </c>
      <c r="D160" s="76">
        <f>SUM(D148:D159)</f>
        <v>0</v>
      </c>
      <c r="E160" s="69"/>
    </row>
    <row r="161" spans="1:7" ht="15.75" x14ac:dyDescent="0.3">
      <c r="A161" s="75"/>
      <c r="B161" s="37" t="s">
        <v>29</v>
      </c>
      <c r="C161" s="77"/>
      <c r="D161" s="77"/>
    </row>
    <row r="162" spans="1:7" x14ac:dyDescent="0.25">
      <c r="A162" s="75"/>
      <c r="B162" s="33" t="s">
        <v>30</v>
      </c>
      <c r="C162" s="67">
        <f>+K33+K75+K118</f>
        <v>69375.89</v>
      </c>
      <c r="D162" s="67">
        <f>+L33+L75+L118</f>
        <v>0</v>
      </c>
      <c r="E162" s="69"/>
      <c r="F162" s="70"/>
    </row>
    <row r="163" spans="1:7" x14ac:dyDescent="0.25">
      <c r="A163" s="75"/>
      <c r="B163" s="33" t="s">
        <v>31</v>
      </c>
      <c r="C163" s="67">
        <f>+K34+K76+K119</f>
        <v>6250</v>
      </c>
      <c r="D163" s="67">
        <f>+L34+L76+L119</f>
        <v>0</v>
      </c>
      <c r="E163" s="69"/>
      <c r="F163" s="70"/>
    </row>
    <row r="164" spans="1:7" x14ac:dyDescent="0.25">
      <c r="A164" s="75"/>
      <c r="B164" s="33" t="s">
        <v>62</v>
      </c>
      <c r="C164" s="67">
        <f>+K120</f>
        <v>0</v>
      </c>
      <c r="D164" s="67">
        <f>+L120</f>
        <v>0</v>
      </c>
      <c r="E164" s="69"/>
      <c r="F164" s="70"/>
    </row>
    <row r="165" spans="1:7" x14ac:dyDescent="0.25">
      <c r="A165" s="75"/>
      <c r="B165" s="33" t="s">
        <v>63</v>
      </c>
      <c r="C165" s="67">
        <f>K121</f>
        <v>0</v>
      </c>
      <c r="D165" s="67">
        <f>L121</f>
        <v>0</v>
      </c>
      <c r="E165" s="69"/>
      <c r="F165" s="70"/>
    </row>
    <row r="166" spans="1:7" x14ac:dyDescent="0.25">
      <c r="A166" s="75"/>
      <c r="B166" s="33" t="s">
        <v>32</v>
      </c>
      <c r="C166" s="67">
        <f t="shared" ref="C166:D172" si="21">+K35+K77+K122</f>
        <v>54167.040000000001</v>
      </c>
      <c r="D166" s="67">
        <f t="shared" si="21"/>
        <v>0</v>
      </c>
      <c r="E166" s="69"/>
      <c r="F166" s="70"/>
    </row>
    <row r="167" spans="1:7" x14ac:dyDescent="0.25">
      <c r="A167" s="75"/>
      <c r="B167" s="33" t="s">
        <v>33</v>
      </c>
      <c r="C167" s="67">
        <f t="shared" si="21"/>
        <v>666.67</v>
      </c>
      <c r="D167" s="67">
        <f t="shared" si="21"/>
        <v>0</v>
      </c>
      <c r="E167" s="69"/>
      <c r="F167" s="70"/>
    </row>
    <row r="168" spans="1:7" x14ac:dyDescent="0.25">
      <c r="A168" s="75"/>
      <c r="B168" s="33" t="s">
        <v>34</v>
      </c>
      <c r="C168" s="67">
        <f t="shared" si="21"/>
        <v>402411.67</v>
      </c>
      <c r="D168" s="67">
        <f t="shared" si="21"/>
        <v>0</v>
      </c>
      <c r="E168" s="69"/>
      <c r="F168" s="70"/>
    </row>
    <row r="169" spans="1:7" x14ac:dyDescent="0.25">
      <c r="A169" s="75"/>
      <c r="B169" s="33" t="s">
        <v>35</v>
      </c>
      <c r="C169" s="67">
        <f t="shared" si="21"/>
        <v>1500</v>
      </c>
      <c r="D169" s="67">
        <f t="shared" si="21"/>
        <v>0</v>
      </c>
      <c r="E169" s="69"/>
      <c r="F169" s="70"/>
    </row>
    <row r="170" spans="1:7" x14ac:dyDescent="0.25">
      <c r="A170" s="75"/>
      <c r="B170" s="33" t="s">
        <v>36</v>
      </c>
      <c r="C170" s="67">
        <f t="shared" si="21"/>
        <v>17609</v>
      </c>
      <c r="D170" s="67">
        <f t="shared" si="21"/>
        <v>0</v>
      </c>
      <c r="E170" s="69"/>
      <c r="F170" s="70"/>
    </row>
    <row r="171" spans="1:7" x14ac:dyDescent="0.25">
      <c r="A171" s="75"/>
      <c r="B171" s="33" t="s">
        <v>37</v>
      </c>
      <c r="C171" s="67">
        <f t="shared" si="21"/>
        <v>833.33</v>
      </c>
      <c r="D171" s="67">
        <f t="shared" si="21"/>
        <v>0</v>
      </c>
      <c r="E171" s="69"/>
      <c r="F171" s="70"/>
    </row>
    <row r="172" spans="1:7" x14ac:dyDescent="0.25">
      <c r="A172" s="75"/>
      <c r="B172" s="33" t="s">
        <v>38</v>
      </c>
      <c r="C172" s="67">
        <f t="shared" si="21"/>
        <v>736.66</v>
      </c>
      <c r="D172" s="67">
        <f t="shared" si="21"/>
        <v>0</v>
      </c>
      <c r="E172" s="69"/>
      <c r="F172" s="70"/>
    </row>
    <row r="173" spans="1:7" x14ac:dyDescent="0.25">
      <c r="A173" s="75"/>
      <c r="B173" s="33" t="s">
        <v>39</v>
      </c>
      <c r="C173" s="67">
        <f t="shared" ref="C173:D177" si="22">+K42+K84+K130</f>
        <v>15323.42</v>
      </c>
      <c r="D173" s="67">
        <f t="shared" si="22"/>
        <v>0</v>
      </c>
      <c r="E173" s="69"/>
      <c r="F173" s="70"/>
    </row>
    <row r="174" spans="1:7" x14ac:dyDescent="0.25">
      <c r="A174" s="75"/>
      <c r="B174" s="33" t="s">
        <v>40</v>
      </c>
      <c r="C174" s="67">
        <f t="shared" si="22"/>
        <v>1697691.99</v>
      </c>
      <c r="D174" s="67">
        <f t="shared" si="22"/>
        <v>0</v>
      </c>
      <c r="E174" s="69"/>
      <c r="F174" s="70"/>
      <c r="G174" s="78"/>
    </row>
    <row r="175" spans="1:7" x14ac:dyDescent="0.25">
      <c r="A175" s="75"/>
      <c r="B175" s="33" t="s">
        <v>41</v>
      </c>
      <c r="C175" s="67">
        <f t="shared" si="22"/>
        <v>3334.83</v>
      </c>
      <c r="D175" s="67">
        <f t="shared" si="22"/>
        <v>0</v>
      </c>
      <c r="E175" s="69"/>
      <c r="F175" s="70"/>
    </row>
    <row r="176" spans="1:7" x14ac:dyDescent="0.25">
      <c r="A176" s="75"/>
      <c r="B176" s="33" t="s">
        <v>42</v>
      </c>
      <c r="C176" s="67">
        <f t="shared" si="22"/>
        <v>51666.38</v>
      </c>
      <c r="D176" s="67">
        <f t="shared" si="22"/>
        <v>0</v>
      </c>
      <c r="E176" s="69"/>
      <c r="F176" s="70"/>
    </row>
    <row r="177" spans="1:7" x14ac:dyDescent="0.25">
      <c r="A177" s="75"/>
      <c r="B177" s="33" t="s">
        <v>43</v>
      </c>
      <c r="C177" s="67">
        <f t="shared" si="22"/>
        <v>3333.33</v>
      </c>
      <c r="D177" s="67">
        <f t="shared" si="22"/>
        <v>0</v>
      </c>
      <c r="E177" s="69"/>
      <c r="F177" s="70"/>
    </row>
    <row r="178" spans="1:7" ht="15.75" x14ac:dyDescent="0.3">
      <c r="A178" s="75"/>
      <c r="B178" s="58" t="s">
        <v>44</v>
      </c>
      <c r="C178" s="79">
        <f>SUM(C162:C177)</f>
        <v>2324900.21</v>
      </c>
      <c r="D178" s="79">
        <f>SUM(D162:D177)</f>
        <v>0</v>
      </c>
      <c r="E178" s="69"/>
      <c r="F178" s="69"/>
    </row>
    <row r="179" spans="1:7" ht="15.75" x14ac:dyDescent="0.3">
      <c r="A179" s="80"/>
      <c r="B179" s="21" t="s">
        <v>69</v>
      </c>
      <c r="C179" s="25">
        <f>+C178+C160</f>
        <v>2882453.13</v>
      </c>
      <c r="D179" s="25">
        <f>+D178+D160</f>
        <v>0</v>
      </c>
    </row>
    <row r="180" spans="1:7" ht="15.75" hidden="1" x14ac:dyDescent="0.3">
      <c r="A180" s="80"/>
      <c r="B180" s="21" t="s">
        <v>45</v>
      </c>
      <c r="C180" s="25"/>
      <c r="D180" s="25"/>
    </row>
    <row r="181" spans="1:7" hidden="1" x14ac:dyDescent="0.25">
      <c r="A181" s="80"/>
      <c r="B181" s="81" t="s">
        <v>54</v>
      </c>
      <c r="C181" s="67">
        <f>K91+K137</f>
        <v>0</v>
      </c>
      <c r="D181" s="67">
        <f>L91+L137</f>
        <v>0</v>
      </c>
    </row>
    <row r="182" spans="1:7" hidden="1" x14ac:dyDescent="0.25">
      <c r="A182" s="80"/>
      <c r="B182" s="81" t="s">
        <v>46</v>
      </c>
      <c r="C182" s="67">
        <f>+K49+K92+K138</f>
        <v>0</v>
      </c>
      <c r="D182" s="67">
        <f>+L49+L92+L138</f>
        <v>0</v>
      </c>
      <c r="E182" s="69"/>
    </row>
    <row r="183" spans="1:7" hidden="1" x14ac:dyDescent="0.25">
      <c r="A183" s="80"/>
      <c r="B183" s="81" t="s">
        <v>55</v>
      </c>
      <c r="C183" s="67">
        <f>+K93+K139</f>
        <v>0</v>
      </c>
      <c r="D183" s="67">
        <f>L93+L139</f>
        <v>0</v>
      </c>
      <c r="E183" s="69"/>
    </row>
    <row r="184" spans="1:7" hidden="1" x14ac:dyDescent="0.25">
      <c r="A184" s="80"/>
      <c r="B184" s="81" t="s">
        <v>47</v>
      </c>
      <c r="C184" s="67">
        <f>K50+K94+K140</f>
        <v>0</v>
      </c>
      <c r="D184" s="67">
        <f>+L50+L94+L140</f>
        <v>0</v>
      </c>
      <c r="E184" s="69"/>
    </row>
    <row r="185" spans="1:7" ht="15.75" hidden="1" x14ac:dyDescent="0.3">
      <c r="A185" s="80"/>
      <c r="B185" s="58" t="s">
        <v>70</v>
      </c>
      <c r="C185" s="25">
        <f>SUM(C181:C184)</f>
        <v>0</v>
      </c>
      <c r="D185" s="25">
        <f>SUM(D181:D184)</f>
        <v>0</v>
      </c>
    </row>
    <row r="186" spans="1:7" ht="15.75" x14ac:dyDescent="0.3">
      <c r="A186" s="80"/>
      <c r="B186" s="21" t="s">
        <v>71</v>
      </c>
      <c r="C186" s="25">
        <f>+C185+C179+C145</f>
        <v>4949119.8</v>
      </c>
      <c r="D186" s="25">
        <f>+D185+D179+D145</f>
        <v>1849158.37</v>
      </c>
      <c r="E186" s="69"/>
      <c r="F186" s="69"/>
      <c r="G186" s="69"/>
    </row>
    <row r="187" spans="1:7" ht="15.75" x14ac:dyDescent="0.3">
      <c r="B187" s="8"/>
      <c r="C187" s="82"/>
      <c r="D187" s="83"/>
    </row>
    <row r="188" spans="1:7" ht="15.75" x14ac:dyDescent="0.3">
      <c r="B188" s="8"/>
      <c r="C188" s="84"/>
      <c r="D188" s="85"/>
    </row>
    <row r="189" spans="1:7" ht="15.75" x14ac:dyDescent="0.3">
      <c r="B189" s="8"/>
      <c r="C189" s="84"/>
      <c r="D189" s="85"/>
    </row>
    <row r="190" spans="1:7" ht="15.75" x14ac:dyDescent="0.3">
      <c r="B190" s="8"/>
      <c r="C190" s="84"/>
      <c r="D190" s="85"/>
    </row>
    <row r="191" spans="1:7" ht="15.75" x14ac:dyDescent="0.3">
      <c r="B191" s="8"/>
      <c r="C191" s="84"/>
      <c r="D191" s="85"/>
    </row>
    <row r="192" spans="1:7" ht="15.75" x14ac:dyDescent="0.3">
      <c r="B192" s="8"/>
      <c r="C192" s="84"/>
      <c r="D192" s="85"/>
    </row>
    <row r="193" spans="2:12" ht="15.75" x14ac:dyDescent="0.3">
      <c r="B193" s="8"/>
      <c r="C193" s="84"/>
      <c r="D193" s="85"/>
    </row>
    <row r="194" spans="2:12" ht="15.75" x14ac:dyDescent="0.3">
      <c r="B194" s="8"/>
      <c r="C194" s="84"/>
      <c r="D194" s="85"/>
    </row>
    <row r="195" spans="2:12" x14ac:dyDescent="0.25">
      <c r="B195" s="68"/>
      <c r="C195" s="86"/>
      <c r="D195" s="82"/>
    </row>
    <row r="199" spans="2:12" x14ac:dyDescent="0.25">
      <c r="B199" s="87" t="s">
        <v>72</v>
      </c>
      <c r="D199" s="26" t="s">
        <v>73</v>
      </c>
      <c r="E199" s="26"/>
      <c r="F199" s="26"/>
      <c r="G199" s="68" t="s">
        <v>74</v>
      </c>
      <c r="I199" t="s">
        <v>75</v>
      </c>
    </row>
    <row r="200" spans="2:12" x14ac:dyDescent="0.25">
      <c r="D200" s="88" t="s">
        <v>76</v>
      </c>
      <c r="E200" s="88"/>
      <c r="F200" s="88"/>
      <c r="G200" s="68"/>
      <c r="H200" s="68"/>
      <c r="I200" s="68" t="s">
        <v>77</v>
      </c>
      <c r="J200" s="68"/>
      <c r="K200" s="68"/>
      <c r="L200" s="68"/>
    </row>
    <row r="201" spans="2:12" x14ac:dyDescent="0.25">
      <c r="D201" s="88" t="s">
        <v>78</v>
      </c>
      <c r="E201" s="88"/>
      <c r="F201" s="88"/>
      <c r="G201" s="68"/>
      <c r="H201" s="68"/>
      <c r="I201" s="68" t="s">
        <v>79</v>
      </c>
      <c r="J201" s="68"/>
      <c r="K201" s="68"/>
      <c r="L201" s="68"/>
    </row>
    <row r="202" spans="2:12" x14ac:dyDescent="0.25">
      <c r="D202" s="89"/>
      <c r="E202" s="89"/>
      <c r="H202" s="68"/>
      <c r="I202" s="68"/>
      <c r="J202" s="68"/>
    </row>
    <row r="203" spans="2:12" x14ac:dyDescent="0.25">
      <c r="B203" s="87" t="s">
        <v>80</v>
      </c>
      <c r="D203" s="68" t="s">
        <v>81</v>
      </c>
      <c r="H203" s="90"/>
      <c r="I203" s="90"/>
      <c r="J203" s="90"/>
      <c r="K203" s="91"/>
      <c r="L203" s="91"/>
    </row>
  </sheetData>
  <mergeCells count="29">
    <mergeCell ref="C143:D143"/>
    <mergeCell ref="D200:F200"/>
    <mergeCell ref="D201:F201"/>
    <mergeCell ref="K203:L203"/>
    <mergeCell ref="A98:L98"/>
    <mergeCell ref="C99:D99"/>
    <mergeCell ref="E99:F99"/>
    <mergeCell ref="G99:H99"/>
    <mergeCell ref="I99:J99"/>
    <mergeCell ref="K99:L99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3"/>
  <sheetViews>
    <sheetView topLeftCell="A162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" t="s">
        <v>1</v>
      </c>
      <c r="L8" s="3"/>
    </row>
    <row r="10" spans="1:19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  <c r="N10" s="5"/>
      <c r="O10" s="5"/>
      <c r="P10" s="5"/>
      <c r="Q10" s="5"/>
      <c r="R10" s="5"/>
      <c r="S10" s="5"/>
    </row>
    <row r="11" spans="1:19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5"/>
      <c r="N11" s="5"/>
      <c r="O11" s="5"/>
      <c r="P11" s="5"/>
      <c r="Q11" s="5"/>
      <c r="R11" s="5"/>
      <c r="S11" s="5"/>
    </row>
    <row r="12" spans="1:19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5"/>
      <c r="N12" s="5"/>
      <c r="O12" s="5"/>
      <c r="P12" s="5"/>
      <c r="Q12" s="5"/>
      <c r="R12" s="5"/>
      <c r="S12" s="5"/>
    </row>
    <row r="13" spans="1:19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16.5" thickBot="1" x14ac:dyDescent="0.3">
      <c r="A14" s="9" t="s">
        <v>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10"/>
      <c r="P14" s="10"/>
      <c r="Q14" s="10"/>
      <c r="R14" s="10"/>
      <c r="S14" s="10"/>
    </row>
    <row r="15" spans="1:19" ht="30.75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  <c r="K15" s="16" t="s">
        <v>12</v>
      </c>
      <c r="L15" s="17"/>
      <c r="M15" s="18"/>
      <c r="N15" s="19"/>
      <c r="O15" s="19"/>
      <c r="P15" s="19"/>
      <c r="Q15" s="19"/>
      <c r="R15" s="19"/>
      <c r="S15" s="19"/>
    </row>
    <row r="16" spans="1:19" ht="15.75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  <c r="K16" s="22" t="s">
        <v>13</v>
      </c>
      <c r="L16" s="22" t="s">
        <v>14</v>
      </c>
      <c r="M16" s="23"/>
      <c r="N16" s="18"/>
      <c r="O16" s="23"/>
      <c r="P16" s="18"/>
      <c r="Q16" s="23"/>
      <c r="R16" s="18"/>
      <c r="S16" s="23"/>
    </row>
    <row r="17" spans="1:19" ht="15.75" x14ac:dyDescent="0.3">
      <c r="A17" s="24"/>
      <c r="B17" s="21" t="s">
        <v>15</v>
      </c>
      <c r="C17" s="25">
        <v>2066666.67</v>
      </c>
      <c r="D17" s="25">
        <v>1849158.37</v>
      </c>
      <c r="E17" s="25">
        <v>2066666.67</v>
      </c>
      <c r="F17" s="25">
        <v>1911481.98</v>
      </c>
      <c r="G17" s="25"/>
      <c r="H17" s="25"/>
      <c r="I17" s="25"/>
      <c r="J17" s="25"/>
      <c r="K17" s="25">
        <f>+C17+E17+G17+I17</f>
        <v>4133333.34</v>
      </c>
      <c r="L17" s="25">
        <f>+D17+F17+H17+J17</f>
        <v>3760640.35</v>
      </c>
      <c r="M17" s="26"/>
      <c r="N17" s="26"/>
      <c r="O17" s="26"/>
      <c r="P17" s="26"/>
      <c r="Q17" s="26"/>
      <c r="R17" s="26"/>
      <c r="S17" s="26"/>
    </row>
    <row r="18" spans="1:19" ht="15.75" x14ac:dyDescent="0.3">
      <c r="A18" s="27"/>
      <c r="B18" s="28"/>
      <c r="C18" s="29"/>
      <c r="D18" s="27"/>
      <c r="E18" s="30"/>
      <c r="F18" s="30"/>
      <c r="G18" s="27"/>
      <c r="H18" s="30"/>
      <c r="I18" s="27"/>
      <c r="J18" s="30"/>
      <c r="K18" s="29"/>
      <c r="L18" s="29"/>
      <c r="M18" s="26"/>
      <c r="N18" s="26"/>
      <c r="O18" s="26"/>
      <c r="P18" s="26"/>
      <c r="Q18" s="26"/>
      <c r="R18" s="26"/>
      <c r="S18" s="26"/>
    </row>
    <row r="19" spans="1:19" ht="15.75" x14ac:dyDescent="0.3">
      <c r="A19" s="27"/>
      <c r="B19" s="28" t="s">
        <v>16</v>
      </c>
      <c r="C19" s="31">
        <f t="shared" ref="C19:H19" si="0">+C31+C47</f>
        <v>2882453.13</v>
      </c>
      <c r="D19" s="31">
        <f t="shared" si="0"/>
        <v>0</v>
      </c>
      <c r="E19" s="31">
        <f t="shared" si="0"/>
        <v>3039642.71</v>
      </c>
      <c r="F19" s="31">
        <f t="shared" si="0"/>
        <v>41948.01</v>
      </c>
      <c r="G19" s="31">
        <f t="shared" si="0"/>
        <v>0</v>
      </c>
      <c r="H19" s="31">
        <f t="shared" si="0"/>
        <v>0</v>
      </c>
      <c r="I19" s="31">
        <f>+I31+I47</f>
        <v>0</v>
      </c>
      <c r="J19" s="31">
        <f>+J31+J47</f>
        <v>0</v>
      </c>
      <c r="K19" s="31">
        <f>+C19+E19+G19+I19</f>
        <v>5922095.8399999999</v>
      </c>
      <c r="L19" s="31">
        <f>+D19+F19+H19+J19</f>
        <v>41948.01</v>
      </c>
      <c r="M19" s="26"/>
      <c r="N19" s="26"/>
      <c r="O19" s="26"/>
      <c r="P19" s="26"/>
      <c r="Q19" s="26"/>
      <c r="R19" s="26"/>
      <c r="S19" s="26"/>
    </row>
    <row r="20" spans="1:19" x14ac:dyDescent="0.25">
      <c r="A20" s="32"/>
      <c r="B20" s="33" t="s">
        <v>17</v>
      </c>
      <c r="C20" s="34">
        <v>0</v>
      </c>
      <c r="D20" s="34">
        <v>0</v>
      </c>
      <c r="E20" s="34">
        <v>85000</v>
      </c>
      <c r="F20" s="34">
        <v>0</v>
      </c>
      <c r="G20" s="34"/>
      <c r="H20" s="34"/>
      <c r="I20" s="34"/>
      <c r="J20" s="34"/>
      <c r="K20" s="34">
        <f>+C20+E20+G20+I20</f>
        <v>85000</v>
      </c>
      <c r="L20" s="34">
        <f>+D20+F20+H20+J20</f>
        <v>0</v>
      </c>
      <c r="M20" s="26"/>
      <c r="N20" s="26"/>
      <c r="O20" s="26"/>
      <c r="P20" s="26"/>
      <c r="Q20" s="26"/>
      <c r="R20" s="26"/>
      <c r="S20" s="26"/>
    </row>
    <row r="21" spans="1:19" x14ac:dyDescent="0.25">
      <c r="A21" s="32"/>
      <c r="B21" s="33" t="s">
        <v>18</v>
      </c>
      <c r="C21" s="34">
        <v>12049.58</v>
      </c>
      <c r="D21" s="34">
        <v>0</v>
      </c>
      <c r="E21" s="34">
        <v>12049.58</v>
      </c>
      <c r="F21" s="34">
        <v>8664.6299999999992</v>
      </c>
      <c r="G21" s="34"/>
      <c r="H21" s="34"/>
      <c r="I21" s="34"/>
      <c r="J21" s="34"/>
      <c r="K21" s="34">
        <f t="shared" ref="K21:L30" si="1">+C21+E21+G21+I21</f>
        <v>24099.16</v>
      </c>
      <c r="L21" s="34">
        <f t="shared" si="1"/>
        <v>8664.6299999999992</v>
      </c>
      <c r="M21" s="26"/>
      <c r="N21" s="26"/>
      <c r="O21" s="26"/>
      <c r="P21" s="26"/>
      <c r="Q21" s="26"/>
      <c r="R21" s="26"/>
      <c r="S21" s="26"/>
    </row>
    <row r="22" spans="1:19" x14ac:dyDescent="0.25">
      <c r="A22" s="32"/>
      <c r="B22" s="33" t="s">
        <v>19</v>
      </c>
      <c r="C22" s="34">
        <v>0</v>
      </c>
      <c r="D22" s="34">
        <v>0</v>
      </c>
      <c r="E22" s="34">
        <v>0</v>
      </c>
      <c r="F22" s="34">
        <v>0</v>
      </c>
      <c r="G22" s="34"/>
      <c r="H22" s="34"/>
      <c r="I22" s="34"/>
      <c r="J22" s="34"/>
      <c r="K22" s="34"/>
      <c r="L22" s="34">
        <f t="shared" si="1"/>
        <v>0</v>
      </c>
      <c r="M22" s="26"/>
      <c r="N22" s="26"/>
      <c r="O22" s="26"/>
      <c r="P22" s="26"/>
      <c r="Q22" s="26"/>
      <c r="R22" s="26"/>
      <c r="S22" s="26"/>
    </row>
    <row r="23" spans="1:19" x14ac:dyDescent="0.25">
      <c r="A23" s="32"/>
      <c r="B23" s="33" t="s">
        <v>20</v>
      </c>
      <c r="C23" s="34">
        <v>0</v>
      </c>
      <c r="D23" s="34">
        <v>0</v>
      </c>
      <c r="E23" s="34">
        <v>0</v>
      </c>
      <c r="F23" s="34">
        <v>0</v>
      </c>
      <c r="G23" s="34"/>
      <c r="H23" s="34"/>
      <c r="I23" s="34"/>
      <c r="J23" s="34"/>
      <c r="K23" s="34">
        <f t="shared" si="1"/>
        <v>0</v>
      </c>
      <c r="L23" s="34">
        <f t="shared" si="1"/>
        <v>0</v>
      </c>
      <c r="M23" s="26"/>
      <c r="N23" s="26"/>
      <c r="O23" s="26"/>
      <c r="P23" s="26"/>
      <c r="Q23" s="26"/>
      <c r="R23" s="26"/>
      <c r="S23" s="26"/>
    </row>
    <row r="24" spans="1:19" x14ac:dyDescent="0.25">
      <c r="A24" s="32"/>
      <c r="B24" s="33" t="s">
        <v>21</v>
      </c>
      <c r="C24" s="34">
        <v>416.67</v>
      </c>
      <c r="D24" s="34">
        <v>0</v>
      </c>
      <c r="E24" s="34">
        <v>416.67</v>
      </c>
      <c r="F24" s="34">
        <v>0</v>
      </c>
      <c r="G24" s="34"/>
      <c r="H24" s="34"/>
      <c r="I24" s="34"/>
      <c r="J24" s="34"/>
      <c r="K24" s="34">
        <f>+C24+E24+G24+I24</f>
        <v>833.34</v>
      </c>
      <c r="L24" s="34">
        <f>+D24+F24+H24+J24</f>
        <v>0</v>
      </c>
      <c r="M24" s="26"/>
      <c r="N24" s="26"/>
      <c r="O24" s="26"/>
      <c r="P24" s="26"/>
      <c r="Q24" s="26"/>
      <c r="R24" s="26"/>
      <c r="S24" s="26"/>
    </row>
    <row r="25" spans="1:19" x14ac:dyDescent="0.25">
      <c r="A25" s="32"/>
      <c r="B25" s="33" t="s">
        <v>22</v>
      </c>
      <c r="C25" s="34">
        <v>3473</v>
      </c>
      <c r="D25" s="34">
        <v>0</v>
      </c>
      <c r="E25" s="34">
        <v>3473</v>
      </c>
      <c r="F25" s="34">
        <v>0</v>
      </c>
      <c r="G25" s="34"/>
      <c r="H25" s="34"/>
      <c r="I25" s="34"/>
      <c r="J25" s="34"/>
      <c r="K25" s="34">
        <f t="shared" si="1"/>
        <v>6946</v>
      </c>
      <c r="L25" s="34">
        <f t="shared" si="1"/>
        <v>0</v>
      </c>
      <c r="M25" s="26"/>
      <c r="N25" s="26"/>
      <c r="O25" s="26"/>
      <c r="P25" s="26"/>
      <c r="Q25" s="26"/>
      <c r="R25" s="26"/>
      <c r="S25" s="26"/>
    </row>
    <row r="26" spans="1:19" x14ac:dyDescent="0.25">
      <c r="A26" s="32"/>
      <c r="B26" s="33" t="s">
        <v>23</v>
      </c>
      <c r="C26" s="34">
        <v>4316.67</v>
      </c>
      <c r="D26" s="34">
        <v>0</v>
      </c>
      <c r="E26" s="34">
        <v>4316.67</v>
      </c>
      <c r="F26" s="34">
        <v>0</v>
      </c>
      <c r="G26" s="34"/>
      <c r="H26" s="34"/>
      <c r="I26" s="34"/>
      <c r="J26" s="34"/>
      <c r="K26" s="34">
        <f t="shared" si="1"/>
        <v>8633.34</v>
      </c>
      <c r="L26" s="34">
        <f t="shared" si="1"/>
        <v>0</v>
      </c>
      <c r="M26" s="26"/>
      <c r="N26" s="26"/>
      <c r="O26" s="26"/>
      <c r="P26" s="26"/>
      <c r="Q26" s="26"/>
      <c r="R26" s="26"/>
      <c r="S26" s="26"/>
    </row>
    <row r="27" spans="1:19" x14ac:dyDescent="0.25">
      <c r="A27" s="32"/>
      <c r="B27" s="33" t="s">
        <v>24</v>
      </c>
      <c r="C27" s="34">
        <v>7480.08</v>
      </c>
      <c r="D27" s="34">
        <v>0</v>
      </c>
      <c r="E27" s="34">
        <v>7480.08</v>
      </c>
      <c r="F27" s="34">
        <v>0</v>
      </c>
      <c r="G27" s="34"/>
      <c r="H27" s="34"/>
      <c r="I27" s="34"/>
      <c r="J27" s="34"/>
      <c r="K27" s="34">
        <f t="shared" si="1"/>
        <v>14960.16</v>
      </c>
      <c r="L27" s="34">
        <f t="shared" si="1"/>
        <v>0</v>
      </c>
      <c r="M27" s="26"/>
      <c r="N27" s="26"/>
      <c r="O27" s="26"/>
      <c r="P27" s="26"/>
      <c r="Q27" s="26"/>
      <c r="R27" s="26"/>
      <c r="S27" s="26"/>
    </row>
    <row r="28" spans="1:19" x14ac:dyDescent="0.25">
      <c r="A28" s="32"/>
      <c r="B28" s="33" t="s">
        <v>25</v>
      </c>
      <c r="C28" s="34">
        <v>488150.25</v>
      </c>
      <c r="D28" s="34">
        <v>0</v>
      </c>
      <c r="E28" s="34">
        <v>488150.25</v>
      </c>
      <c r="F28" s="34">
        <v>0</v>
      </c>
      <c r="G28" s="34"/>
      <c r="H28" s="34"/>
      <c r="I28" s="34"/>
      <c r="J28" s="34"/>
      <c r="K28" s="34">
        <f t="shared" si="1"/>
        <v>976300.5</v>
      </c>
      <c r="L28" s="34">
        <f t="shared" si="1"/>
        <v>0</v>
      </c>
      <c r="M28" s="26"/>
      <c r="N28" s="26"/>
      <c r="O28" s="26"/>
      <c r="P28" s="26"/>
      <c r="Q28" s="26"/>
      <c r="R28" s="26"/>
      <c r="S28" s="26"/>
    </row>
    <row r="29" spans="1:19" x14ac:dyDescent="0.25">
      <c r="A29" s="32"/>
      <c r="B29" s="33" t="s">
        <v>26</v>
      </c>
      <c r="C29" s="34">
        <v>41666.67</v>
      </c>
      <c r="D29" s="34">
        <v>0</v>
      </c>
      <c r="E29" s="34">
        <v>41666.67</v>
      </c>
      <c r="F29" s="34">
        <v>0</v>
      </c>
      <c r="G29" s="34"/>
      <c r="H29" s="34"/>
      <c r="I29" s="34"/>
      <c r="J29" s="34"/>
      <c r="K29" s="34">
        <f t="shared" si="1"/>
        <v>83333.34</v>
      </c>
      <c r="L29" s="34">
        <f t="shared" si="1"/>
        <v>0</v>
      </c>
      <c r="M29" s="26"/>
      <c r="N29" s="26"/>
      <c r="O29" s="26"/>
      <c r="P29" s="26"/>
      <c r="Q29" s="26"/>
      <c r="R29" s="26"/>
      <c r="S29" s="26"/>
    </row>
    <row r="30" spans="1:19" x14ac:dyDescent="0.25">
      <c r="A30" s="32"/>
      <c r="B30" s="33" t="s">
        <v>27</v>
      </c>
      <c r="C30" s="34">
        <v>0</v>
      </c>
      <c r="D30" s="34">
        <v>0</v>
      </c>
      <c r="E30" s="34">
        <v>72189.58</v>
      </c>
      <c r="F30" s="34">
        <v>0</v>
      </c>
      <c r="G30" s="34"/>
      <c r="H30" s="34"/>
      <c r="I30" s="34"/>
      <c r="J30" s="34"/>
      <c r="K30" s="34">
        <f t="shared" si="1"/>
        <v>72189.58</v>
      </c>
      <c r="L30" s="34">
        <f t="shared" si="1"/>
        <v>0</v>
      </c>
      <c r="M30" s="26"/>
      <c r="N30" s="26"/>
      <c r="O30" s="26"/>
      <c r="P30" s="26"/>
      <c r="Q30" s="26"/>
      <c r="R30" s="26"/>
      <c r="S30" s="26"/>
    </row>
    <row r="31" spans="1:19" ht="16.5" thickBot="1" x14ac:dyDescent="0.35">
      <c r="A31" s="32"/>
      <c r="B31" s="35" t="s">
        <v>28</v>
      </c>
      <c r="C31" s="36">
        <f t="shared" ref="C31:L31" si="2">SUM(C20:C30)</f>
        <v>557552.92000000004</v>
      </c>
      <c r="D31" s="36">
        <f t="shared" si="2"/>
        <v>0</v>
      </c>
      <c r="E31" s="36">
        <f t="shared" si="2"/>
        <v>714742.5</v>
      </c>
      <c r="F31" s="36">
        <f t="shared" si="2"/>
        <v>8664.6299999999992</v>
      </c>
      <c r="G31" s="36">
        <f t="shared" si="2"/>
        <v>0</v>
      </c>
      <c r="H31" s="36">
        <f t="shared" si="2"/>
        <v>0</v>
      </c>
      <c r="I31" s="36">
        <f t="shared" si="2"/>
        <v>0</v>
      </c>
      <c r="J31" s="36">
        <f t="shared" si="2"/>
        <v>0</v>
      </c>
      <c r="K31" s="36">
        <f t="shared" si="2"/>
        <v>1272295.4200000002</v>
      </c>
      <c r="L31" s="36">
        <f t="shared" si="2"/>
        <v>8664.6299999999992</v>
      </c>
      <c r="M31" s="26"/>
      <c r="N31" s="26"/>
      <c r="O31" s="26"/>
      <c r="P31" s="26"/>
      <c r="Q31" s="26"/>
      <c r="R31" s="26"/>
      <c r="S31" s="26"/>
    </row>
    <row r="32" spans="1:19" ht="15.75" x14ac:dyDescent="0.3">
      <c r="A32" s="32"/>
      <c r="B32" s="37" t="s">
        <v>29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26"/>
      <c r="N32" s="26"/>
      <c r="O32" s="26"/>
      <c r="P32" s="26"/>
      <c r="Q32" s="26"/>
      <c r="R32" s="26"/>
      <c r="S32" s="26"/>
    </row>
    <row r="33" spans="1:19" x14ac:dyDescent="0.25">
      <c r="A33" s="32"/>
      <c r="B33" s="33" t="s">
        <v>30</v>
      </c>
      <c r="C33" s="34">
        <v>69375.89</v>
      </c>
      <c r="D33" s="34">
        <v>0</v>
      </c>
      <c r="E33" s="34">
        <v>69375.89</v>
      </c>
      <c r="F33" s="34">
        <v>13174.25</v>
      </c>
      <c r="G33" s="34"/>
      <c r="H33" s="34"/>
      <c r="I33" s="34"/>
      <c r="J33" s="34"/>
      <c r="K33" s="34">
        <f t="shared" ref="K33:L46" si="3">+C33+E33+G33+I33</f>
        <v>138751.78</v>
      </c>
      <c r="L33" s="34">
        <f>+D33+F33+H33+J33</f>
        <v>13174.25</v>
      </c>
      <c r="M33" s="26"/>
      <c r="N33" s="26"/>
      <c r="O33" s="26"/>
      <c r="P33" s="26"/>
      <c r="Q33" s="26"/>
      <c r="R33" s="26"/>
      <c r="S33" s="26"/>
    </row>
    <row r="34" spans="1:19" x14ac:dyDescent="0.25">
      <c r="A34" s="32"/>
      <c r="B34" s="33" t="s">
        <v>31</v>
      </c>
      <c r="C34" s="34">
        <v>6250</v>
      </c>
      <c r="D34" s="34">
        <v>0</v>
      </c>
      <c r="E34" s="34">
        <v>6250</v>
      </c>
      <c r="F34" s="34">
        <v>0</v>
      </c>
      <c r="G34" s="34"/>
      <c r="H34" s="34"/>
      <c r="I34" s="34"/>
      <c r="J34" s="34"/>
      <c r="K34" s="34">
        <f t="shared" si="3"/>
        <v>12500</v>
      </c>
      <c r="L34" s="34">
        <f t="shared" si="3"/>
        <v>0</v>
      </c>
      <c r="M34" s="26"/>
      <c r="N34" s="26"/>
      <c r="O34" s="26"/>
      <c r="P34" s="26"/>
      <c r="Q34" s="26"/>
      <c r="R34" s="26"/>
      <c r="S34" s="26"/>
    </row>
    <row r="35" spans="1:19" x14ac:dyDescent="0.25">
      <c r="A35" s="32"/>
      <c r="B35" s="33" t="s">
        <v>32</v>
      </c>
      <c r="C35" s="34">
        <v>54167.040000000001</v>
      </c>
      <c r="D35" s="34">
        <v>0</v>
      </c>
      <c r="E35" s="34">
        <v>54167.040000000001</v>
      </c>
      <c r="F35" s="34">
        <v>0</v>
      </c>
      <c r="G35" s="34"/>
      <c r="H35" s="34"/>
      <c r="I35" s="34"/>
      <c r="J35" s="34"/>
      <c r="K35" s="34">
        <f t="shared" si="3"/>
        <v>108334.08</v>
      </c>
      <c r="L35" s="34">
        <f t="shared" si="3"/>
        <v>0</v>
      </c>
      <c r="M35" s="26"/>
      <c r="N35" s="26"/>
      <c r="O35" s="26"/>
      <c r="P35" s="26"/>
      <c r="Q35" s="26"/>
      <c r="R35" s="26"/>
      <c r="S35" s="26"/>
    </row>
    <row r="36" spans="1:19" x14ac:dyDescent="0.25">
      <c r="A36" s="32"/>
      <c r="B36" s="33" t="s">
        <v>33</v>
      </c>
      <c r="C36" s="34">
        <v>666.67</v>
      </c>
      <c r="D36" s="34">
        <v>0</v>
      </c>
      <c r="E36" s="34">
        <v>666.67</v>
      </c>
      <c r="F36" s="34">
        <v>0</v>
      </c>
      <c r="G36" s="34"/>
      <c r="H36" s="34"/>
      <c r="I36" s="34"/>
      <c r="J36" s="34"/>
      <c r="K36" s="34">
        <f t="shared" si="3"/>
        <v>1333.34</v>
      </c>
      <c r="L36" s="34">
        <f t="shared" si="3"/>
        <v>0</v>
      </c>
      <c r="M36" s="26"/>
      <c r="N36" s="26"/>
      <c r="O36" s="26"/>
      <c r="P36" s="26"/>
      <c r="Q36" s="26"/>
      <c r="R36" s="26"/>
      <c r="S36" s="26"/>
    </row>
    <row r="37" spans="1:19" x14ac:dyDescent="0.25">
      <c r="A37" s="32"/>
      <c r="B37" s="33" t="s">
        <v>34</v>
      </c>
      <c r="C37" s="34">
        <v>402411.67</v>
      </c>
      <c r="D37" s="34">
        <v>0</v>
      </c>
      <c r="E37" s="34">
        <v>402411.67</v>
      </c>
      <c r="F37" s="34">
        <v>20109.13</v>
      </c>
      <c r="G37" s="34"/>
      <c r="H37" s="34"/>
      <c r="I37" s="34"/>
      <c r="J37" s="34"/>
      <c r="K37" s="34">
        <f t="shared" si="3"/>
        <v>804823.34</v>
      </c>
      <c r="L37" s="34">
        <f t="shared" si="3"/>
        <v>20109.13</v>
      </c>
      <c r="M37" s="26"/>
      <c r="N37" s="26"/>
      <c r="O37" s="26"/>
      <c r="P37" s="26"/>
      <c r="Q37" s="26"/>
      <c r="R37" s="26"/>
      <c r="S37" s="26"/>
    </row>
    <row r="38" spans="1:19" x14ac:dyDescent="0.25">
      <c r="A38" s="32"/>
      <c r="B38" s="33" t="s">
        <v>35</v>
      </c>
      <c r="C38" s="34">
        <v>1500</v>
      </c>
      <c r="D38" s="34">
        <v>0</v>
      </c>
      <c r="E38" s="34">
        <v>1500</v>
      </c>
      <c r="F38" s="34">
        <v>0</v>
      </c>
      <c r="G38" s="34"/>
      <c r="H38" s="34"/>
      <c r="I38" s="34"/>
      <c r="J38" s="34"/>
      <c r="K38" s="34">
        <f t="shared" si="3"/>
        <v>3000</v>
      </c>
      <c r="L38" s="34">
        <f t="shared" si="3"/>
        <v>0</v>
      </c>
      <c r="M38" s="26"/>
      <c r="N38" s="26"/>
      <c r="O38" s="26"/>
      <c r="P38" s="26"/>
      <c r="Q38" s="26"/>
      <c r="R38" s="26"/>
      <c r="S38" s="26"/>
    </row>
    <row r="39" spans="1:19" x14ac:dyDescent="0.25">
      <c r="A39" s="32"/>
      <c r="B39" s="33" t="s">
        <v>36</v>
      </c>
      <c r="C39" s="34">
        <v>17609</v>
      </c>
      <c r="D39" s="34">
        <v>0</v>
      </c>
      <c r="E39" s="34">
        <v>17609</v>
      </c>
      <c r="F39" s="34">
        <v>0</v>
      </c>
      <c r="G39" s="34"/>
      <c r="H39" s="34"/>
      <c r="I39" s="34"/>
      <c r="J39" s="34"/>
      <c r="K39" s="34">
        <f t="shared" si="3"/>
        <v>35218</v>
      </c>
      <c r="L39" s="34">
        <f t="shared" si="3"/>
        <v>0</v>
      </c>
      <c r="M39" s="26"/>
      <c r="N39" s="26"/>
      <c r="O39" s="26"/>
      <c r="P39" s="26"/>
      <c r="Q39" s="26"/>
      <c r="R39" s="26"/>
      <c r="S39" s="26"/>
    </row>
    <row r="40" spans="1:19" x14ac:dyDescent="0.25">
      <c r="A40" s="32"/>
      <c r="B40" s="33" t="s">
        <v>37</v>
      </c>
      <c r="C40" s="34">
        <v>833.33</v>
      </c>
      <c r="D40" s="34">
        <v>0</v>
      </c>
      <c r="E40" s="34">
        <v>833.33</v>
      </c>
      <c r="F40" s="34">
        <v>0</v>
      </c>
      <c r="G40" s="34"/>
      <c r="H40" s="34"/>
      <c r="I40" s="34"/>
      <c r="J40" s="34"/>
      <c r="K40" s="34">
        <f t="shared" si="3"/>
        <v>1666.66</v>
      </c>
      <c r="L40" s="34">
        <f t="shared" si="3"/>
        <v>0</v>
      </c>
      <c r="M40" s="26"/>
      <c r="N40" s="26"/>
      <c r="O40" s="26"/>
      <c r="P40" s="26"/>
      <c r="Q40" s="26"/>
      <c r="R40" s="26"/>
      <c r="S40" s="26"/>
    </row>
    <row r="41" spans="1:19" x14ac:dyDescent="0.25">
      <c r="A41" s="32"/>
      <c r="B41" s="33" t="s">
        <v>38</v>
      </c>
      <c r="C41" s="34">
        <v>736.66</v>
      </c>
      <c r="D41" s="34">
        <v>0</v>
      </c>
      <c r="E41" s="34">
        <v>736.66</v>
      </c>
      <c r="F41" s="34">
        <v>0</v>
      </c>
      <c r="G41" s="34"/>
      <c r="H41" s="34"/>
      <c r="I41" s="34"/>
      <c r="J41" s="34"/>
      <c r="K41" s="34">
        <f t="shared" si="3"/>
        <v>1473.32</v>
      </c>
      <c r="L41" s="34">
        <f t="shared" si="3"/>
        <v>0</v>
      </c>
      <c r="M41" s="26"/>
      <c r="N41" s="26"/>
      <c r="O41" s="26"/>
      <c r="P41" s="26"/>
      <c r="Q41" s="26"/>
      <c r="R41" s="26"/>
      <c r="S41" s="26"/>
    </row>
    <row r="42" spans="1:19" x14ac:dyDescent="0.25">
      <c r="A42" s="32"/>
      <c r="B42" s="33" t="s">
        <v>39</v>
      </c>
      <c r="C42" s="34">
        <v>15323.42</v>
      </c>
      <c r="D42" s="34">
        <v>0</v>
      </c>
      <c r="E42" s="34">
        <v>15323.42</v>
      </c>
      <c r="F42" s="34">
        <v>0</v>
      </c>
      <c r="G42" s="34"/>
      <c r="H42" s="34"/>
      <c r="I42" s="34"/>
      <c r="J42" s="34"/>
      <c r="K42" s="34">
        <f t="shared" si="3"/>
        <v>30646.84</v>
      </c>
      <c r="L42" s="34">
        <f t="shared" si="3"/>
        <v>0</v>
      </c>
      <c r="M42" s="26"/>
      <c r="N42" s="26"/>
      <c r="O42" s="26"/>
      <c r="P42" s="26"/>
      <c r="Q42" s="26"/>
      <c r="R42" s="26"/>
      <c r="S42" s="26"/>
    </row>
    <row r="43" spans="1:19" x14ac:dyDescent="0.25">
      <c r="A43" s="32"/>
      <c r="B43" s="33" t="s">
        <v>40</v>
      </c>
      <c r="C43" s="34">
        <v>1697691.99</v>
      </c>
      <c r="D43" s="34">
        <v>0</v>
      </c>
      <c r="E43" s="34">
        <v>1697691.99</v>
      </c>
      <c r="F43" s="34">
        <v>0</v>
      </c>
      <c r="G43" s="34"/>
      <c r="H43" s="34"/>
      <c r="I43" s="34"/>
      <c r="J43" s="34"/>
      <c r="K43" s="34">
        <f t="shared" si="3"/>
        <v>3395383.98</v>
      </c>
      <c r="L43" s="34">
        <f t="shared" si="3"/>
        <v>0</v>
      </c>
      <c r="M43" s="26"/>
      <c r="N43" s="26"/>
      <c r="O43" s="26"/>
      <c r="P43" s="26"/>
      <c r="Q43" s="26"/>
      <c r="R43" s="26"/>
      <c r="S43" s="26"/>
    </row>
    <row r="44" spans="1:19" x14ac:dyDescent="0.25">
      <c r="A44" s="32"/>
      <c r="B44" s="33" t="s">
        <v>41</v>
      </c>
      <c r="C44" s="34">
        <v>3334.83</v>
      </c>
      <c r="D44" s="34">
        <v>0</v>
      </c>
      <c r="E44" s="34">
        <v>3334.83</v>
      </c>
      <c r="F44" s="34">
        <v>0</v>
      </c>
      <c r="G44" s="34"/>
      <c r="H44" s="34"/>
      <c r="I44" s="34"/>
      <c r="J44" s="34"/>
      <c r="K44" s="34">
        <f t="shared" si="3"/>
        <v>6669.66</v>
      </c>
      <c r="L44" s="34">
        <f t="shared" si="3"/>
        <v>0</v>
      </c>
      <c r="M44" s="26"/>
      <c r="N44" s="26"/>
      <c r="O44" s="26"/>
      <c r="P44" s="26"/>
      <c r="Q44" s="26"/>
      <c r="R44" s="26"/>
      <c r="S44" s="26"/>
    </row>
    <row r="45" spans="1:19" x14ac:dyDescent="0.25">
      <c r="A45" s="32"/>
      <c r="B45" s="33" t="s">
        <v>42</v>
      </c>
      <c r="C45" s="34">
        <v>51666.38</v>
      </c>
      <c r="D45" s="34">
        <v>0</v>
      </c>
      <c r="E45" s="34">
        <v>51666.38</v>
      </c>
      <c r="F45" s="34">
        <v>0</v>
      </c>
      <c r="G45" s="34"/>
      <c r="H45" s="34"/>
      <c r="I45" s="34"/>
      <c r="J45" s="34"/>
      <c r="K45" s="34">
        <f t="shared" si="3"/>
        <v>103332.76</v>
      </c>
      <c r="L45" s="34">
        <f t="shared" si="3"/>
        <v>0</v>
      </c>
      <c r="M45" s="26"/>
      <c r="N45" s="26"/>
      <c r="O45" s="26"/>
      <c r="P45" s="26"/>
      <c r="Q45" s="26"/>
      <c r="R45" s="26"/>
      <c r="S45" s="26"/>
    </row>
    <row r="46" spans="1:19" x14ac:dyDescent="0.25">
      <c r="A46" s="32"/>
      <c r="B46" s="33" t="s">
        <v>43</v>
      </c>
      <c r="C46" s="34">
        <v>3333.33</v>
      </c>
      <c r="D46" s="34">
        <v>0</v>
      </c>
      <c r="E46" s="34">
        <v>3333.33</v>
      </c>
      <c r="F46" s="34">
        <v>0</v>
      </c>
      <c r="G46" s="34"/>
      <c r="H46" s="34"/>
      <c r="I46" s="34"/>
      <c r="J46" s="34"/>
      <c r="K46" s="34">
        <f t="shared" si="3"/>
        <v>6666.66</v>
      </c>
      <c r="L46" s="34">
        <f t="shared" si="3"/>
        <v>0</v>
      </c>
      <c r="M46" s="26"/>
      <c r="N46" s="26"/>
      <c r="O46" s="26"/>
      <c r="P46" s="26"/>
      <c r="Q46" s="26"/>
      <c r="R46" s="26"/>
      <c r="S46" s="26"/>
    </row>
    <row r="47" spans="1:19" ht="16.5" thickBot="1" x14ac:dyDescent="0.35">
      <c r="A47" s="32"/>
      <c r="B47" s="39" t="s">
        <v>44</v>
      </c>
      <c r="C47" s="36">
        <f t="shared" ref="C47:L47" si="4">SUM(C33:C46)</f>
        <v>2324900.21</v>
      </c>
      <c r="D47" s="36">
        <f t="shared" si="4"/>
        <v>0</v>
      </c>
      <c r="E47" s="36">
        <f t="shared" si="4"/>
        <v>2324900.21</v>
      </c>
      <c r="F47" s="36">
        <f t="shared" si="4"/>
        <v>33283.380000000005</v>
      </c>
      <c r="G47" s="36">
        <f t="shared" si="4"/>
        <v>0</v>
      </c>
      <c r="H47" s="36">
        <f t="shared" si="4"/>
        <v>0</v>
      </c>
      <c r="I47" s="36">
        <f t="shared" si="4"/>
        <v>0</v>
      </c>
      <c r="J47" s="36">
        <f t="shared" si="4"/>
        <v>0</v>
      </c>
      <c r="K47" s="36">
        <f t="shared" si="4"/>
        <v>4649800.42</v>
      </c>
      <c r="L47" s="36">
        <f t="shared" si="4"/>
        <v>33283.380000000005</v>
      </c>
      <c r="M47" s="26"/>
      <c r="N47" s="26"/>
      <c r="O47" s="26"/>
      <c r="P47" s="26"/>
      <c r="Q47" s="26"/>
      <c r="R47" s="26"/>
      <c r="S47" s="26"/>
    </row>
    <row r="48" spans="1:19" ht="16.5" thickBot="1" x14ac:dyDescent="0.35">
      <c r="A48" s="40"/>
      <c r="B48" s="41" t="s">
        <v>45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x14ac:dyDescent="0.25">
      <c r="A49" s="40"/>
      <c r="B49" s="44" t="s">
        <v>46</v>
      </c>
      <c r="C49" s="34">
        <v>0</v>
      </c>
      <c r="D49" s="34">
        <v>0</v>
      </c>
      <c r="E49" s="34">
        <v>0</v>
      </c>
      <c r="F49" s="34">
        <v>0</v>
      </c>
      <c r="G49" s="34"/>
      <c r="H49" s="34"/>
      <c r="I49" s="34"/>
      <c r="J49" s="34"/>
      <c r="K49" s="34">
        <f>+C49+E49+G49+I49</f>
        <v>0</v>
      </c>
      <c r="L49" s="34">
        <f>+D49+F49+H49+J49</f>
        <v>0</v>
      </c>
    </row>
    <row r="50" spans="1:12" x14ac:dyDescent="0.25">
      <c r="A50" s="40"/>
      <c r="B50" s="44" t="s">
        <v>47</v>
      </c>
      <c r="C50" s="34">
        <v>0</v>
      </c>
      <c r="D50" s="34">
        <v>0</v>
      </c>
      <c r="E50" s="34">
        <v>0</v>
      </c>
      <c r="F50" s="34">
        <v>0</v>
      </c>
      <c r="G50" s="34"/>
      <c r="H50" s="34"/>
      <c r="I50" s="34">
        <v>0</v>
      </c>
      <c r="J50" s="34"/>
      <c r="K50" s="34">
        <f>+C50+E50+G50+I50</f>
        <v>0</v>
      </c>
      <c r="L50" s="34">
        <f>+D50+F50+H50+J50</f>
        <v>0</v>
      </c>
    </row>
    <row r="51" spans="1:12" ht="15.75" x14ac:dyDescent="0.3">
      <c r="A51" s="40"/>
      <c r="B51" s="45" t="s">
        <v>48</v>
      </c>
      <c r="C51" s="46">
        <f>SUM(C49:C50)</f>
        <v>0</v>
      </c>
      <c r="D51" s="46">
        <f>SUM(D49:D50)</f>
        <v>0</v>
      </c>
      <c r="E51" s="46">
        <f t="shared" ref="E51:J51" si="5">SUM(E49:E50)</f>
        <v>0</v>
      </c>
      <c r="F51" s="46">
        <f t="shared" si="5"/>
        <v>0</v>
      </c>
      <c r="G51" s="46">
        <f t="shared" si="5"/>
        <v>0</v>
      </c>
      <c r="H51" s="46">
        <f t="shared" si="5"/>
        <v>0</v>
      </c>
      <c r="I51" s="46">
        <f t="shared" si="5"/>
        <v>0</v>
      </c>
      <c r="J51" s="46">
        <f t="shared" si="5"/>
        <v>0</v>
      </c>
      <c r="K51" s="46">
        <f>SUM(K49:K50)</f>
        <v>0</v>
      </c>
      <c r="L51" s="46">
        <f>SUM(L49:L50)</f>
        <v>0</v>
      </c>
    </row>
    <row r="52" spans="1:12" x14ac:dyDescent="0.25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</row>
    <row r="53" spans="1:12" x14ac:dyDescent="0.25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</row>
    <row r="54" spans="1:12" x14ac:dyDescent="0.25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</row>
    <row r="55" spans="1:12" x14ac:dyDescent="0.25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</row>
    <row r="56" spans="1:12" ht="16.5" hidden="1" thickBot="1" x14ac:dyDescent="0.3">
      <c r="A56" s="9" t="s">
        <v>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</row>
    <row r="57" spans="1:12" ht="16.5" hidden="1" thickBot="1" x14ac:dyDescent="0.35">
      <c r="A57" s="48" t="s">
        <v>6</v>
      </c>
      <c r="B57" s="49" t="s">
        <v>7</v>
      </c>
      <c r="C57" s="50" t="s">
        <v>50</v>
      </c>
      <c r="D57" s="51"/>
      <c r="E57" s="50" t="s">
        <v>51</v>
      </c>
      <c r="F57" s="52"/>
      <c r="G57" s="50" t="s">
        <v>52</v>
      </c>
      <c r="H57" s="51"/>
      <c r="I57" s="50" t="s">
        <v>53</v>
      </c>
      <c r="J57" s="51"/>
      <c r="K57" s="53" t="s">
        <v>12</v>
      </c>
      <c r="L57" s="54"/>
    </row>
    <row r="58" spans="1:12" ht="15.75" hidden="1" x14ac:dyDescent="0.3">
      <c r="A58" s="55"/>
      <c r="B58" s="28"/>
      <c r="C58" s="56" t="s">
        <v>13</v>
      </c>
      <c r="D58" s="56" t="s">
        <v>14</v>
      </c>
      <c r="E58" s="56" t="s">
        <v>13</v>
      </c>
      <c r="F58" s="56" t="s">
        <v>14</v>
      </c>
      <c r="G58" s="56" t="s">
        <v>13</v>
      </c>
      <c r="H58" s="56" t="s">
        <v>14</v>
      </c>
      <c r="I58" s="56" t="s">
        <v>13</v>
      </c>
      <c r="J58" s="56" t="s">
        <v>14</v>
      </c>
      <c r="K58" s="56" t="s">
        <v>13</v>
      </c>
      <c r="L58" s="56" t="s">
        <v>14</v>
      </c>
    </row>
    <row r="59" spans="1:12" ht="15.75" hidden="1" x14ac:dyDescent="0.3">
      <c r="A59" s="57"/>
      <c r="B59" s="28" t="s">
        <v>15</v>
      </c>
      <c r="C59" s="25"/>
      <c r="D59" s="31"/>
      <c r="E59" s="25"/>
      <c r="F59" s="31"/>
      <c r="G59" s="31"/>
      <c r="H59" s="31"/>
      <c r="I59" s="31"/>
      <c r="J59" s="31"/>
      <c r="K59" s="31">
        <f>+C59+E59+G59+I59</f>
        <v>0</v>
      </c>
      <c r="L59" s="31">
        <f>+D59+F59+H59+J59</f>
        <v>0</v>
      </c>
    </row>
    <row r="60" spans="1:12" ht="15.75" hidden="1" x14ac:dyDescent="0.3">
      <c r="A60" s="27"/>
      <c r="B60" s="28"/>
      <c r="C60" s="27"/>
      <c r="D60" s="27"/>
      <c r="E60" s="27"/>
      <c r="F60" s="30"/>
      <c r="G60" s="30"/>
      <c r="H60" s="30"/>
      <c r="I60" s="30"/>
      <c r="J60" s="30"/>
      <c r="K60" s="29"/>
      <c r="L60" s="29"/>
    </row>
    <row r="61" spans="1:12" ht="15.75" hidden="1" x14ac:dyDescent="0.3">
      <c r="A61" s="27"/>
      <c r="B61" s="28" t="s">
        <v>16</v>
      </c>
      <c r="C61" s="31">
        <f>+C73+C89</f>
        <v>0</v>
      </c>
      <c r="D61" s="31">
        <f>+D73+D89+D95</f>
        <v>0</v>
      </c>
      <c r="E61" s="31">
        <f t="shared" ref="E61:J61" si="6">+E73+E89</f>
        <v>0</v>
      </c>
      <c r="F61" s="31">
        <f t="shared" si="6"/>
        <v>0</v>
      </c>
      <c r="G61" s="31">
        <f t="shared" si="6"/>
        <v>0</v>
      </c>
      <c r="H61" s="31">
        <f t="shared" si="6"/>
        <v>0</v>
      </c>
      <c r="I61" s="31">
        <f t="shared" si="6"/>
        <v>0</v>
      </c>
      <c r="J61" s="31">
        <f t="shared" si="6"/>
        <v>0</v>
      </c>
      <c r="K61" s="31">
        <f>+C61+E61+G61+I61</f>
        <v>0</v>
      </c>
      <c r="L61" s="31">
        <f>+D61+F61+H61+J61</f>
        <v>0</v>
      </c>
    </row>
    <row r="62" spans="1:12" hidden="1" x14ac:dyDescent="0.25">
      <c r="A62" s="32"/>
      <c r="B62" s="33" t="s">
        <v>17</v>
      </c>
      <c r="C62" s="34"/>
      <c r="D62" s="34"/>
      <c r="E62" s="34"/>
      <c r="F62" s="34"/>
      <c r="G62" s="34"/>
      <c r="H62" s="34"/>
      <c r="I62" s="34"/>
      <c r="J62" s="34"/>
      <c r="K62" s="34">
        <f>+C62+E62+G62+I62</f>
        <v>0</v>
      </c>
      <c r="L62" s="34">
        <f>+D62+F62+H62+J62</f>
        <v>0</v>
      </c>
    </row>
    <row r="63" spans="1:12" hidden="1" x14ac:dyDescent="0.25">
      <c r="A63" s="32"/>
      <c r="B63" s="33" t="s">
        <v>18</v>
      </c>
      <c r="C63" s="34"/>
      <c r="D63" s="34"/>
      <c r="E63" s="34"/>
      <c r="F63" s="34"/>
      <c r="G63" s="34"/>
      <c r="H63" s="34"/>
      <c r="I63" s="34"/>
      <c r="J63" s="34"/>
      <c r="K63" s="34">
        <f t="shared" ref="K63:L72" si="7">+C63+E63+G63+I63</f>
        <v>0</v>
      </c>
      <c r="L63" s="34">
        <f t="shared" si="7"/>
        <v>0</v>
      </c>
    </row>
    <row r="64" spans="1:12" hidden="1" x14ac:dyDescent="0.25">
      <c r="A64" s="32"/>
      <c r="B64" s="33" t="s">
        <v>19</v>
      </c>
      <c r="C64" s="34"/>
      <c r="D64" s="34"/>
      <c r="E64" s="34"/>
      <c r="F64" s="34"/>
      <c r="G64" s="34"/>
      <c r="H64" s="34"/>
      <c r="I64" s="34"/>
      <c r="J64" s="34"/>
      <c r="K64" s="34">
        <f t="shared" si="7"/>
        <v>0</v>
      </c>
      <c r="L64" s="34">
        <f t="shared" si="7"/>
        <v>0</v>
      </c>
    </row>
    <row r="65" spans="1:12" hidden="1" x14ac:dyDescent="0.25">
      <c r="A65" s="32"/>
      <c r="B65" s="33" t="s">
        <v>20</v>
      </c>
      <c r="C65" s="34"/>
      <c r="D65" s="34"/>
      <c r="E65" s="34"/>
      <c r="F65" s="34"/>
      <c r="G65" s="34"/>
      <c r="H65" s="34"/>
      <c r="I65" s="34"/>
      <c r="J65" s="34"/>
      <c r="K65" s="34">
        <f t="shared" si="7"/>
        <v>0</v>
      </c>
      <c r="L65" s="34">
        <f t="shared" si="7"/>
        <v>0</v>
      </c>
    </row>
    <row r="66" spans="1:12" hidden="1" x14ac:dyDescent="0.25">
      <c r="A66" s="32"/>
      <c r="B66" s="33" t="s">
        <v>21</v>
      </c>
      <c r="C66" s="34"/>
      <c r="D66" s="34"/>
      <c r="E66" s="34"/>
      <c r="F66" s="34"/>
      <c r="G66" s="34"/>
      <c r="H66" s="34"/>
      <c r="I66" s="34"/>
      <c r="J66" s="34"/>
      <c r="K66" s="34">
        <f>+C66+E66+G66+I66</f>
        <v>0</v>
      </c>
      <c r="L66" s="34">
        <f>+D66+F66+H66+J66</f>
        <v>0</v>
      </c>
    </row>
    <row r="67" spans="1:12" hidden="1" x14ac:dyDescent="0.25">
      <c r="A67" s="32"/>
      <c r="B67" s="33" t="s">
        <v>22</v>
      </c>
      <c r="C67" s="34"/>
      <c r="D67" s="34"/>
      <c r="E67" s="34"/>
      <c r="F67" s="34"/>
      <c r="G67" s="34"/>
      <c r="H67" s="34"/>
      <c r="I67" s="34"/>
      <c r="J67" s="34"/>
      <c r="K67" s="34">
        <f t="shared" si="7"/>
        <v>0</v>
      </c>
      <c r="L67" s="34">
        <f t="shared" si="7"/>
        <v>0</v>
      </c>
    </row>
    <row r="68" spans="1:12" hidden="1" x14ac:dyDescent="0.25">
      <c r="A68" s="32"/>
      <c r="B68" s="33" t="s">
        <v>23</v>
      </c>
      <c r="C68" s="34"/>
      <c r="D68" s="34"/>
      <c r="E68" s="34"/>
      <c r="F68" s="34"/>
      <c r="G68" s="34"/>
      <c r="H68" s="34"/>
      <c r="I68" s="34"/>
      <c r="J68" s="34"/>
      <c r="K68" s="34">
        <f t="shared" si="7"/>
        <v>0</v>
      </c>
      <c r="L68" s="34">
        <f t="shared" si="7"/>
        <v>0</v>
      </c>
    </row>
    <row r="69" spans="1:12" hidden="1" x14ac:dyDescent="0.25">
      <c r="A69" s="32"/>
      <c r="B69" s="33" t="s">
        <v>24</v>
      </c>
      <c r="C69" s="34"/>
      <c r="D69" s="34"/>
      <c r="E69" s="34"/>
      <c r="F69" s="34"/>
      <c r="G69" s="34"/>
      <c r="H69" s="34"/>
      <c r="I69" s="34"/>
      <c r="J69" s="34"/>
      <c r="K69" s="34">
        <f t="shared" si="7"/>
        <v>0</v>
      </c>
      <c r="L69" s="34">
        <f t="shared" si="7"/>
        <v>0</v>
      </c>
    </row>
    <row r="70" spans="1:12" hidden="1" x14ac:dyDescent="0.25">
      <c r="A70" s="32"/>
      <c r="B70" s="33" t="s">
        <v>25</v>
      </c>
      <c r="C70" s="34"/>
      <c r="D70" s="34"/>
      <c r="E70" s="34"/>
      <c r="F70" s="34"/>
      <c r="G70" s="34"/>
      <c r="H70" s="34"/>
      <c r="I70" s="34"/>
      <c r="J70" s="34"/>
      <c r="K70" s="34">
        <f t="shared" si="7"/>
        <v>0</v>
      </c>
      <c r="L70" s="34">
        <f t="shared" si="7"/>
        <v>0</v>
      </c>
    </row>
    <row r="71" spans="1:12" hidden="1" x14ac:dyDescent="0.25">
      <c r="A71" s="32"/>
      <c r="B71" s="33" t="s">
        <v>26</v>
      </c>
      <c r="C71" s="34"/>
      <c r="D71" s="34"/>
      <c r="E71" s="34"/>
      <c r="F71" s="34"/>
      <c r="G71" s="34"/>
      <c r="H71" s="34"/>
      <c r="I71" s="34"/>
      <c r="J71" s="34"/>
      <c r="K71" s="34">
        <f t="shared" si="7"/>
        <v>0</v>
      </c>
      <c r="L71" s="34">
        <f t="shared" si="7"/>
        <v>0</v>
      </c>
    </row>
    <row r="72" spans="1:12" hidden="1" x14ac:dyDescent="0.25">
      <c r="A72" s="32"/>
      <c r="B72" s="33" t="s">
        <v>27</v>
      </c>
      <c r="C72" s="34"/>
      <c r="D72" s="34"/>
      <c r="E72" s="34"/>
      <c r="F72" s="34"/>
      <c r="G72" s="34"/>
      <c r="H72" s="34"/>
      <c r="I72" s="34"/>
      <c r="J72" s="34"/>
      <c r="K72" s="34">
        <f t="shared" si="7"/>
        <v>0</v>
      </c>
      <c r="L72" s="34">
        <f t="shared" si="7"/>
        <v>0</v>
      </c>
    </row>
    <row r="73" spans="1:12" ht="16.5" hidden="1" thickBot="1" x14ac:dyDescent="0.35">
      <c r="A73" s="32"/>
      <c r="B73" s="35" t="s">
        <v>28</v>
      </c>
      <c r="C73" s="36">
        <f t="shared" ref="C73:L73" si="8">SUM(C62:C72)</f>
        <v>0</v>
      </c>
      <c r="D73" s="36">
        <f t="shared" si="8"/>
        <v>0</v>
      </c>
      <c r="E73" s="36">
        <f t="shared" si="8"/>
        <v>0</v>
      </c>
      <c r="F73" s="36">
        <f t="shared" si="8"/>
        <v>0</v>
      </c>
      <c r="G73" s="36">
        <f t="shared" si="8"/>
        <v>0</v>
      </c>
      <c r="H73" s="36">
        <f t="shared" si="8"/>
        <v>0</v>
      </c>
      <c r="I73" s="36">
        <f t="shared" si="8"/>
        <v>0</v>
      </c>
      <c r="J73" s="36">
        <f t="shared" si="8"/>
        <v>0</v>
      </c>
      <c r="K73" s="36">
        <f t="shared" si="8"/>
        <v>0</v>
      </c>
      <c r="L73" s="36">
        <f t="shared" si="8"/>
        <v>0</v>
      </c>
    </row>
    <row r="74" spans="1:12" ht="15.75" hidden="1" x14ac:dyDescent="0.3">
      <c r="A74" s="32"/>
      <c r="B74" s="37" t="s">
        <v>29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</row>
    <row r="75" spans="1:12" hidden="1" x14ac:dyDescent="0.25">
      <c r="A75" s="32"/>
      <c r="B75" s="33" t="s">
        <v>30</v>
      </c>
      <c r="C75" s="34"/>
      <c r="D75" s="34"/>
      <c r="E75" s="34"/>
      <c r="F75" s="34"/>
      <c r="G75" s="34"/>
      <c r="H75" s="34"/>
      <c r="I75" s="34"/>
      <c r="J75" s="34"/>
      <c r="K75" s="34">
        <f>+C75+E75+G75+I75</f>
        <v>0</v>
      </c>
      <c r="L75" s="34">
        <f>+D75+F75+H75+J75</f>
        <v>0</v>
      </c>
    </row>
    <row r="76" spans="1:12" hidden="1" x14ac:dyDescent="0.25">
      <c r="A76" s="32"/>
      <c r="B76" s="33" t="s">
        <v>31</v>
      </c>
      <c r="C76" s="34"/>
      <c r="D76" s="34"/>
      <c r="E76" s="34"/>
      <c r="F76" s="34"/>
      <c r="G76" s="34"/>
      <c r="H76" s="34"/>
      <c r="I76" s="34"/>
      <c r="J76" s="34"/>
      <c r="K76" s="34">
        <f t="shared" ref="K76:L88" si="9">+C76+E76+G76+I76</f>
        <v>0</v>
      </c>
      <c r="L76" s="34">
        <f t="shared" si="9"/>
        <v>0</v>
      </c>
    </row>
    <row r="77" spans="1:12" hidden="1" x14ac:dyDescent="0.25">
      <c r="A77" s="32"/>
      <c r="B77" s="33" t="s">
        <v>32</v>
      </c>
      <c r="C77" s="34"/>
      <c r="D77" s="34"/>
      <c r="E77" s="34"/>
      <c r="F77" s="34"/>
      <c r="G77" s="34"/>
      <c r="H77" s="34"/>
      <c r="I77" s="34"/>
      <c r="J77" s="34"/>
      <c r="K77" s="34">
        <f t="shared" si="9"/>
        <v>0</v>
      </c>
      <c r="L77" s="34">
        <f t="shared" si="9"/>
        <v>0</v>
      </c>
    </row>
    <row r="78" spans="1:12" hidden="1" x14ac:dyDescent="0.25">
      <c r="A78" s="32"/>
      <c r="B78" s="33" t="s">
        <v>33</v>
      </c>
      <c r="C78" s="34"/>
      <c r="D78" s="34"/>
      <c r="E78" s="34"/>
      <c r="F78" s="34"/>
      <c r="G78" s="34"/>
      <c r="H78" s="34"/>
      <c r="I78" s="34"/>
      <c r="J78" s="34"/>
      <c r="K78" s="34">
        <f t="shared" si="9"/>
        <v>0</v>
      </c>
      <c r="L78" s="34">
        <f t="shared" si="9"/>
        <v>0</v>
      </c>
    </row>
    <row r="79" spans="1:12" hidden="1" x14ac:dyDescent="0.25">
      <c r="A79" s="32"/>
      <c r="B79" s="33" t="s">
        <v>34</v>
      </c>
      <c r="C79" s="34"/>
      <c r="D79" s="34"/>
      <c r="E79" s="34"/>
      <c r="F79" s="34"/>
      <c r="G79" s="34"/>
      <c r="H79" s="34"/>
      <c r="I79" s="34"/>
      <c r="J79" s="34"/>
      <c r="K79" s="34">
        <f t="shared" si="9"/>
        <v>0</v>
      </c>
      <c r="L79" s="34">
        <f t="shared" si="9"/>
        <v>0</v>
      </c>
    </row>
    <row r="80" spans="1:12" hidden="1" x14ac:dyDescent="0.25">
      <c r="A80" s="32"/>
      <c r="B80" s="33" t="s">
        <v>35</v>
      </c>
      <c r="C80" s="34"/>
      <c r="D80" s="34"/>
      <c r="E80" s="34"/>
      <c r="F80" s="34"/>
      <c r="G80" s="34"/>
      <c r="H80" s="34"/>
      <c r="I80" s="34"/>
      <c r="J80" s="34"/>
      <c r="K80" s="34">
        <f t="shared" si="9"/>
        <v>0</v>
      </c>
      <c r="L80" s="34">
        <f t="shared" si="9"/>
        <v>0</v>
      </c>
    </row>
    <row r="81" spans="1:12" hidden="1" x14ac:dyDescent="0.25">
      <c r="A81" s="32"/>
      <c r="B81" s="33" t="s">
        <v>36</v>
      </c>
      <c r="C81" s="34"/>
      <c r="D81" s="34"/>
      <c r="E81" s="34"/>
      <c r="F81" s="34"/>
      <c r="G81" s="34"/>
      <c r="H81" s="34"/>
      <c r="I81" s="34"/>
      <c r="J81" s="34"/>
      <c r="K81" s="34">
        <f>+C81+E81+G81+I81</f>
        <v>0</v>
      </c>
      <c r="L81" s="34">
        <f>+D81+F81+H81+J81</f>
        <v>0</v>
      </c>
    </row>
    <row r="82" spans="1:12" hidden="1" x14ac:dyDescent="0.25">
      <c r="A82" s="32"/>
      <c r="B82" s="33" t="s">
        <v>37</v>
      </c>
      <c r="C82" s="34"/>
      <c r="D82" s="34"/>
      <c r="E82" s="34"/>
      <c r="F82" s="34"/>
      <c r="G82" s="34"/>
      <c r="H82" s="34"/>
      <c r="I82" s="34"/>
      <c r="J82" s="34"/>
      <c r="K82" s="34">
        <f>+C82+E82+G82+I82</f>
        <v>0</v>
      </c>
      <c r="L82" s="34">
        <f>+D82+F82+H82+J82</f>
        <v>0</v>
      </c>
    </row>
    <row r="83" spans="1:12" hidden="1" x14ac:dyDescent="0.25">
      <c r="A83" s="32"/>
      <c r="B83" s="33" t="s">
        <v>38</v>
      </c>
      <c r="C83" s="34"/>
      <c r="D83" s="34"/>
      <c r="E83" s="34"/>
      <c r="F83" s="34"/>
      <c r="G83" s="34"/>
      <c r="H83" s="34"/>
      <c r="I83" s="34"/>
      <c r="J83" s="34"/>
      <c r="K83" s="34"/>
      <c r="L83" s="34"/>
    </row>
    <row r="84" spans="1:12" hidden="1" x14ac:dyDescent="0.25">
      <c r="A84" s="32"/>
      <c r="B84" s="33" t="s">
        <v>39</v>
      </c>
      <c r="C84" s="34"/>
      <c r="D84" s="34"/>
      <c r="E84" s="34"/>
      <c r="F84" s="34"/>
      <c r="G84" s="34"/>
      <c r="H84" s="34"/>
      <c r="I84" s="34"/>
      <c r="J84" s="34"/>
      <c r="K84" s="34">
        <f t="shared" si="9"/>
        <v>0</v>
      </c>
      <c r="L84" s="34">
        <f t="shared" si="9"/>
        <v>0</v>
      </c>
    </row>
    <row r="85" spans="1:12" hidden="1" x14ac:dyDescent="0.25">
      <c r="A85" s="32"/>
      <c r="B85" s="33" t="s">
        <v>40</v>
      </c>
      <c r="C85" s="34"/>
      <c r="D85" s="34"/>
      <c r="E85" s="34"/>
      <c r="F85" s="34"/>
      <c r="G85" s="34"/>
      <c r="H85" s="34"/>
      <c r="I85" s="34"/>
      <c r="J85" s="34"/>
      <c r="K85" s="34">
        <f t="shared" si="9"/>
        <v>0</v>
      </c>
      <c r="L85" s="34">
        <f t="shared" si="9"/>
        <v>0</v>
      </c>
    </row>
    <row r="86" spans="1:12" hidden="1" x14ac:dyDescent="0.25">
      <c r="A86" s="32"/>
      <c r="B86" s="33" t="s">
        <v>41</v>
      </c>
      <c r="C86" s="34"/>
      <c r="D86" s="34"/>
      <c r="E86" s="34"/>
      <c r="F86" s="34"/>
      <c r="G86" s="34"/>
      <c r="H86" s="34"/>
      <c r="I86" s="34"/>
      <c r="J86" s="34"/>
      <c r="K86" s="34">
        <f t="shared" si="9"/>
        <v>0</v>
      </c>
      <c r="L86" s="34">
        <f t="shared" si="9"/>
        <v>0</v>
      </c>
    </row>
    <row r="87" spans="1:12" hidden="1" x14ac:dyDescent="0.25">
      <c r="A87" s="32"/>
      <c r="B87" s="33" t="s">
        <v>42</v>
      </c>
      <c r="C87" s="34"/>
      <c r="D87" s="34"/>
      <c r="E87" s="34"/>
      <c r="F87" s="34"/>
      <c r="G87" s="34"/>
      <c r="H87" s="34"/>
      <c r="I87" s="34"/>
      <c r="J87" s="34"/>
      <c r="K87" s="34">
        <f t="shared" si="9"/>
        <v>0</v>
      </c>
      <c r="L87" s="34">
        <f t="shared" si="9"/>
        <v>0</v>
      </c>
    </row>
    <row r="88" spans="1:12" hidden="1" x14ac:dyDescent="0.25">
      <c r="A88" s="32"/>
      <c r="B88" s="33" t="s">
        <v>43</v>
      </c>
      <c r="C88" s="34"/>
      <c r="D88" s="34"/>
      <c r="E88" s="34"/>
      <c r="F88" s="34"/>
      <c r="G88" s="34"/>
      <c r="H88" s="34"/>
      <c r="I88" s="34"/>
      <c r="J88" s="34"/>
      <c r="K88" s="34">
        <f t="shared" si="9"/>
        <v>0</v>
      </c>
      <c r="L88" s="34">
        <f t="shared" si="9"/>
        <v>0</v>
      </c>
    </row>
    <row r="89" spans="1:12" ht="15.75" hidden="1" x14ac:dyDescent="0.3">
      <c r="A89" s="32"/>
      <c r="B89" s="58" t="s">
        <v>44</v>
      </c>
      <c r="C89" s="59">
        <f t="shared" ref="C89:L89" si="10">SUM(C75:C88)</f>
        <v>0</v>
      </c>
      <c r="D89" s="59">
        <f t="shared" si="10"/>
        <v>0</v>
      </c>
      <c r="E89" s="59">
        <f t="shared" si="10"/>
        <v>0</v>
      </c>
      <c r="F89" s="59">
        <f t="shared" si="10"/>
        <v>0</v>
      </c>
      <c r="G89" s="59">
        <f t="shared" si="10"/>
        <v>0</v>
      </c>
      <c r="H89" s="59">
        <f t="shared" si="10"/>
        <v>0</v>
      </c>
      <c r="I89" s="59">
        <f t="shared" si="10"/>
        <v>0</v>
      </c>
      <c r="J89" s="59">
        <f t="shared" si="10"/>
        <v>0</v>
      </c>
      <c r="K89" s="59">
        <f t="shared" si="10"/>
        <v>0</v>
      </c>
      <c r="L89" s="59">
        <f t="shared" si="10"/>
        <v>0</v>
      </c>
    </row>
    <row r="90" spans="1:12" ht="16.5" hidden="1" thickBot="1" x14ac:dyDescent="0.35">
      <c r="A90" s="60"/>
      <c r="B90" s="61" t="s">
        <v>45</v>
      </c>
      <c r="C90" s="62"/>
      <c r="D90" s="62"/>
      <c r="E90" s="62"/>
      <c r="F90" s="62"/>
      <c r="G90" s="62"/>
      <c r="H90" s="62"/>
      <c r="I90" s="62"/>
      <c r="J90" s="62"/>
      <c r="K90" s="62"/>
      <c r="L90" s="63"/>
    </row>
    <row r="91" spans="1:12" hidden="1" x14ac:dyDescent="0.25">
      <c r="A91" s="64"/>
      <c r="B91" s="44" t="s">
        <v>54</v>
      </c>
      <c r="C91" s="38"/>
      <c r="D91" s="38"/>
      <c r="E91" s="38"/>
      <c r="F91" s="38"/>
      <c r="G91" s="34"/>
      <c r="H91" s="65"/>
      <c r="I91" s="34"/>
      <c r="J91" s="34"/>
      <c r="K91" s="38">
        <f t="shared" ref="K91:L94" si="11">+C91+E91+G91+I91</f>
        <v>0</v>
      </c>
      <c r="L91" s="34">
        <f t="shared" si="11"/>
        <v>0</v>
      </c>
    </row>
    <row r="92" spans="1:12" hidden="1" x14ac:dyDescent="0.25">
      <c r="A92" s="65"/>
      <c r="B92" s="44" t="s">
        <v>46</v>
      </c>
      <c r="C92" s="34"/>
      <c r="D92" s="34"/>
      <c r="E92" s="34"/>
      <c r="F92" s="34"/>
      <c r="G92" s="34"/>
      <c r="H92" s="40"/>
      <c r="I92" s="34"/>
      <c r="J92" s="34"/>
      <c r="K92" s="34">
        <f t="shared" si="11"/>
        <v>0</v>
      </c>
      <c r="L92" s="34">
        <f t="shared" si="11"/>
        <v>0</v>
      </c>
    </row>
    <row r="93" spans="1:12" hidden="1" x14ac:dyDescent="0.25">
      <c r="A93" s="65"/>
      <c r="B93" s="44" t="s">
        <v>55</v>
      </c>
      <c r="C93" s="34"/>
      <c r="D93" s="34"/>
      <c r="E93" s="34"/>
      <c r="F93" s="34"/>
      <c r="G93" s="34"/>
      <c r="H93" s="40"/>
      <c r="I93" s="34"/>
      <c r="J93" s="34"/>
      <c r="K93" s="34">
        <f t="shared" si="11"/>
        <v>0</v>
      </c>
      <c r="L93" s="34">
        <f t="shared" si="11"/>
        <v>0</v>
      </c>
    </row>
    <row r="94" spans="1:12" hidden="1" x14ac:dyDescent="0.25">
      <c r="A94" s="40"/>
      <c r="B94" s="44" t="s">
        <v>47</v>
      </c>
      <c r="C94" s="34"/>
      <c r="D94" s="34"/>
      <c r="E94" s="34"/>
      <c r="F94" s="34"/>
      <c r="G94" s="34"/>
      <c r="H94" s="34"/>
      <c r="I94" s="34"/>
      <c r="J94" s="34"/>
      <c r="K94" s="34">
        <f t="shared" si="11"/>
        <v>0</v>
      </c>
      <c r="L94" s="34">
        <f t="shared" si="11"/>
        <v>0</v>
      </c>
    </row>
    <row r="95" spans="1:12" ht="15.75" hidden="1" x14ac:dyDescent="0.3">
      <c r="A95" s="40"/>
      <c r="B95" s="45" t="s">
        <v>48</v>
      </c>
      <c r="C95" s="46">
        <f t="shared" ref="C95:L95" si="12">SUM(C91:C94)</f>
        <v>0</v>
      </c>
      <c r="D95" s="46">
        <f t="shared" si="12"/>
        <v>0</v>
      </c>
      <c r="E95" s="46">
        <f t="shared" si="12"/>
        <v>0</v>
      </c>
      <c r="F95" s="46">
        <f t="shared" si="12"/>
        <v>0</v>
      </c>
      <c r="G95" s="46">
        <f t="shared" si="12"/>
        <v>0</v>
      </c>
      <c r="H95" s="46">
        <f t="shared" si="12"/>
        <v>0</v>
      </c>
      <c r="I95" s="46">
        <f t="shared" si="12"/>
        <v>0</v>
      </c>
      <c r="J95" s="46">
        <f t="shared" si="12"/>
        <v>0</v>
      </c>
      <c r="K95" s="46">
        <f t="shared" si="12"/>
        <v>0</v>
      </c>
      <c r="L95" s="46">
        <f t="shared" si="12"/>
        <v>0</v>
      </c>
    </row>
    <row r="96" spans="1:12" hidden="1" x14ac:dyDescent="0.25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</row>
    <row r="97" spans="1:12" hidden="1" x14ac:dyDescent="0.25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</row>
    <row r="98" spans="1:12" ht="16.5" hidden="1" thickBot="1" x14ac:dyDescent="0.3">
      <c r="A98" s="9" t="s">
        <v>56</v>
      </c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</row>
    <row r="99" spans="1:12" ht="16.5" hidden="1" thickBot="1" x14ac:dyDescent="0.35">
      <c r="A99" s="48" t="s">
        <v>6</v>
      </c>
      <c r="B99" s="49" t="s">
        <v>7</v>
      </c>
      <c r="C99" s="50" t="s">
        <v>57</v>
      </c>
      <c r="D99" s="51"/>
      <c r="E99" s="50" t="s">
        <v>58</v>
      </c>
      <c r="F99" s="52"/>
      <c r="G99" s="50" t="s">
        <v>59</v>
      </c>
      <c r="H99" s="51"/>
      <c r="I99" s="50" t="s">
        <v>60</v>
      </c>
      <c r="J99" s="51"/>
      <c r="K99" s="53" t="s">
        <v>12</v>
      </c>
      <c r="L99" s="54"/>
    </row>
    <row r="100" spans="1:12" ht="15.75" hidden="1" x14ac:dyDescent="0.3">
      <c r="A100" s="55"/>
      <c r="B100" s="28"/>
      <c r="C100" s="56" t="s">
        <v>13</v>
      </c>
      <c r="D100" s="56" t="s">
        <v>14</v>
      </c>
      <c r="E100" s="56" t="s">
        <v>13</v>
      </c>
      <c r="F100" s="56" t="s">
        <v>14</v>
      </c>
      <c r="G100" s="56" t="s">
        <v>13</v>
      </c>
      <c r="H100" s="56" t="s">
        <v>14</v>
      </c>
      <c r="I100" s="56" t="s">
        <v>13</v>
      </c>
      <c r="J100" s="56" t="s">
        <v>14</v>
      </c>
      <c r="K100" s="56" t="s">
        <v>13</v>
      </c>
      <c r="L100" s="56" t="s">
        <v>14</v>
      </c>
    </row>
    <row r="101" spans="1:12" ht="15.75" hidden="1" x14ac:dyDescent="0.3">
      <c r="A101" s="57"/>
      <c r="B101" s="28" t="s">
        <v>15</v>
      </c>
      <c r="C101" s="31"/>
      <c r="D101" s="31"/>
      <c r="E101" s="31"/>
      <c r="F101" s="31"/>
      <c r="G101" s="31"/>
      <c r="H101" s="31"/>
      <c r="I101" s="31"/>
      <c r="J101" s="31"/>
      <c r="K101" s="31">
        <f>+C101+E101+G101+I101</f>
        <v>0</v>
      </c>
      <c r="L101" s="31">
        <f>+D101+F101+H101+J101</f>
        <v>0</v>
      </c>
    </row>
    <row r="102" spans="1:12" ht="15.75" hidden="1" x14ac:dyDescent="0.3">
      <c r="A102" s="27"/>
      <c r="B102" s="28"/>
      <c r="C102" s="30"/>
      <c r="D102" s="29"/>
      <c r="E102" s="30"/>
      <c r="F102" s="30"/>
      <c r="G102" s="30"/>
      <c r="H102" s="30"/>
      <c r="I102" s="30"/>
      <c r="J102" s="30"/>
      <c r="K102" s="29"/>
      <c r="L102" s="29"/>
    </row>
    <row r="103" spans="1:12" ht="15.75" hidden="1" x14ac:dyDescent="0.3">
      <c r="A103" s="27"/>
      <c r="B103" s="28" t="s">
        <v>16</v>
      </c>
      <c r="C103" s="31">
        <f t="shared" ref="C103:J103" si="13">+C116+C135</f>
        <v>0</v>
      </c>
      <c r="D103" s="31">
        <f t="shared" si="13"/>
        <v>0</v>
      </c>
      <c r="E103" s="31">
        <f t="shared" si="13"/>
        <v>0</v>
      </c>
      <c r="F103" s="31">
        <f t="shared" si="13"/>
        <v>0</v>
      </c>
      <c r="G103" s="31">
        <f t="shared" si="13"/>
        <v>0</v>
      </c>
      <c r="H103" s="31">
        <f t="shared" si="13"/>
        <v>0</v>
      </c>
      <c r="I103" s="31">
        <f t="shared" si="13"/>
        <v>0</v>
      </c>
      <c r="J103" s="31">
        <f t="shared" si="13"/>
        <v>0</v>
      </c>
      <c r="K103" s="31">
        <f>+C103+E103+G103+I103</f>
        <v>0</v>
      </c>
      <c r="L103" s="31">
        <f>+D103+F103+H103+J103</f>
        <v>0</v>
      </c>
    </row>
    <row r="104" spans="1:12" hidden="1" x14ac:dyDescent="0.25">
      <c r="A104" s="32"/>
      <c r="B104" s="33" t="s">
        <v>17</v>
      </c>
      <c r="C104" s="34"/>
      <c r="D104" s="34"/>
      <c r="E104" s="34"/>
      <c r="F104" s="34"/>
      <c r="G104" s="34"/>
      <c r="H104" s="34"/>
      <c r="I104" s="34"/>
      <c r="J104" s="34"/>
      <c r="K104" s="34">
        <f>+C104+E104+G104+I104</f>
        <v>0</v>
      </c>
      <c r="L104" s="34">
        <f>+D104+F104+H104+J104</f>
        <v>0</v>
      </c>
    </row>
    <row r="105" spans="1:12" hidden="1" x14ac:dyDescent="0.25">
      <c r="A105" s="32"/>
      <c r="B105" s="33" t="s">
        <v>18</v>
      </c>
      <c r="C105" s="34"/>
      <c r="D105" s="34"/>
      <c r="E105" s="34"/>
      <c r="F105" s="34"/>
      <c r="G105" s="34"/>
      <c r="H105" s="34"/>
      <c r="I105" s="34"/>
      <c r="J105" s="34"/>
      <c r="K105" s="34">
        <f t="shared" ref="K105:L115" si="14">+C105+E105+G105+I105</f>
        <v>0</v>
      </c>
      <c r="L105" s="34">
        <f t="shared" si="14"/>
        <v>0</v>
      </c>
    </row>
    <row r="106" spans="1:12" hidden="1" x14ac:dyDescent="0.25">
      <c r="A106" s="32"/>
      <c r="B106" s="33" t="s">
        <v>19</v>
      </c>
      <c r="C106" s="34"/>
      <c r="D106" s="34"/>
      <c r="E106" s="34"/>
      <c r="F106" s="34"/>
      <c r="G106" s="34"/>
      <c r="H106" s="34"/>
      <c r="I106" s="34"/>
      <c r="J106" s="34"/>
      <c r="K106" s="34">
        <f t="shared" si="14"/>
        <v>0</v>
      </c>
      <c r="L106" s="34">
        <f t="shared" si="14"/>
        <v>0</v>
      </c>
    </row>
    <row r="107" spans="1:12" hidden="1" x14ac:dyDescent="0.25">
      <c r="A107" s="32"/>
      <c r="B107" s="33" t="s">
        <v>20</v>
      </c>
      <c r="C107" s="66"/>
      <c r="D107" s="34"/>
      <c r="E107" s="66"/>
      <c r="F107" s="34"/>
      <c r="G107" s="66"/>
      <c r="H107" s="34"/>
      <c r="I107" s="34"/>
      <c r="J107" s="34"/>
      <c r="K107" s="34">
        <f t="shared" si="14"/>
        <v>0</v>
      </c>
      <c r="L107" s="34">
        <f t="shared" si="14"/>
        <v>0</v>
      </c>
    </row>
    <row r="108" spans="1:12" hidden="1" x14ac:dyDescent="0.25">
      <c r="A108" s="32"/>
      <c r="B108" s="33" t="s">
        <v>21</v>
      </c>
      <c r="C108" s="34"/>
      <c r="D108" s="34"/>
      <c r="E108" s="34"/>
      <c r="F108" s="34"/>
      <c r="G108" s="34"/>
      <c r="H108" s="34"/>
      <c r="I108" s="34"/>
      <c r="J108" s="34"/>
      <c r="K108" s="34">
        <f>+C108+E108+G108+I108</f>
        <v>0</v>
      </c>
      <c r="L108" s="34">
        <f>+D108+F108+H108+J108</f>
        <v>0</v>
      </c>
    </row>
    <row r="109" spans="1:12" hidden="1" x14ac:dyDescent="0.25">
      <c r="A109" s="32"/>
      <c r="B109" s="33" t="s">
        <v>22</v>
      </c>
      <c r="C109" s="34"/>
      <c r="D109" s="34"/>
      <c r="E109" s="34"/>
      <c r="F109" s="34"/>
      <c r="G109" s="34"/>
      <c r="H109" s="34"/>
      <c r="I109" s="34"/>
      <c r="J109" s="34"/>
      <c r="K109" s="34">
        <f t="shared" si="14"/>
        <v>0</v>
      </c>
      <c r="L109" s="34">
        <f t="shared" si="14"/>
        <v>0</v>
      </c>
    </row>
    <row r="110" spans="1:12" hidden="1" x14ac:dyDescent="0.25">
      <c r="A110" s="32"/>
      <c r="B110" s="33" t="s">
        <v>23</v>
      </c>
      <c r="C110" s="34"/>
      <c r="D110" s="34"/>
      <c r="E110" s="34"/>
      <c r="F110" s="34"/>
      <c r="G110" s="34"/>
      <c r="H110" s="34"/>
      <c r="I110" s="34"/>
      <c r="J110" s="34"/>
      <c r="K110" s="34">
        <f t="shared" si="14"/>
        <v>0</v>
      </c>
      <c r="L110" s="34">
        <f t="shared" si="14"/>
        <v>0</v>
      </c>
    </row>
    <row r="111" spans="1:12" hidden="1" x14ac:dyDescent="0.25">
      <c r="A111" s="32"/>
      <c r="B111" s="33" t="s">
        <v>24</v>
      </c>
      <c r="C111" s="34"/>
      <c r="D111" s="34"/>
      <c r="E111" s="34"/>
      <c r="F111" s="34"/>
      <c r="G111" s="34"/>
      <c r="H111" s="34"/>
      <c r="I111" s="34"/>
      <c r="J111" s="34"/>
      <c r="K111" s="34">
        <f t="shared" si="14"/>
        <v>0</v>
      </c>
      <c r="L111" s="34">
        <f t="shared" si="14"/>
        <v>0</v>
      </c>
    </row>
    <row r="112" spans="1:12" hidden="1" x14ac:dyDescent="0.25">
      <c r="A112" s="32"/>
      <c r="B112" s="33" t="s">
        <v>25</v>
      </c>
      <c r="C112" s="34"/>
      <c r="D112" s="34"/>
      <c r="E112" s="34"/>
      <c r="F112" s="34"/>
      <c r="G112" s="34"/>
      <c r="H112" s="34"/>
      <c r="I112" s="34"/>
      <c r="J112" s="34"/>
      <c r="K112" s="34">
        <f t="shared" si="14"/>
        <v>0</v>
      </c>
      <c r="L112" s="34">
        <f t="shared" si="14"/>
        <v>0</v>
      </c>
    </row>
    <row r="113" spans="1:12" hidden="1" x14ac:dyDescent="0.25">
      <c r="A113" s="32"/>
      <c r="B113" s="33" t="s">
        <v>61</v>
      </c>
      <c r="C113" s="34"/>
      <c r="D113" s="34"/>
      <c r="E113" s="34"/>
      <c r="F113" s="34"/>
      <c r="G113" s="34"/>
      <c r="H113" s="34"/>
      <c r="I113" s="34"/>
      <c r="J113" s="34"/>
      <c r="K113" s="34">
        <f t="shared" si="14"/>
        <v>0</v>
      </c>
      <c r="L113" s="34">
        <f t="shared" si="14"/>
        <v>0</v>
      </c>
    </row>
    <row r="114" spans="1:12" hidden="1" x14ac:dyDescent="0.25">
      <c r="A114" s="32"/>
      <c r="B114" s="33" t="s">
        <v>26</v>
      </c>
      <c r="C114" s="34"/>
      <c r="D114" s="34"/>
      <c r="E114" s="34"/>
      <c r="F114" s="34"/>
      <c r="G114" s="34"/>
      <c r="H114" s="34"/>
      <c r="I114" s="34"/>
      <c r="J114" s="34"/>
      <c r="K114" s="34">
        <f t="shared" si="14"/>
        <v>0</v>
      </c>
      <c r="L114" s="34">
        <f t="shared" si="14"/>
        <v>0</v>
      </c>
    </row>
    <row r="115" spans="1:12" hidden="1" x14ac:dyDescent="0.25">
      <c r="A115" s="32"/>
      <c r="B115" s="33" t="s">
        <v>27</v>
      </c>
      <c r="C115" s="34"/>
      <c r="D115" s="34"/>
      <c r="E115" s="34"/>
      <c r="F115" s="34"/>
      <c r="G115" s="34"/>
      <c r="H115" s="34"/>
      <c r="I115" s="34"/>
      <c r="J115" s="34"/>
      <c r="K115" s="34">
        <f t="shared" si="14"/>
        <v>0</v>
      </c>
      <c r="L115" s="34">
        <f t="shared" si="14"/>
        <v>0</v>
      </c>
    </row>
    <row r="116" spans="1:12" ht="16.5" hidden="1" thickBot="1" x14ac:dyDescent="0.35">
      <c r="A116" s="32"/>
      <c r="B116" s="35" t="s">
        <v>28</v>
      </c>
      <c r="C116" s="36">
        <f t="shared" ref="C116:L116" si="15">SUM(C104:C115)</f>
        <v>0</v>
      </c>
      <c r="D116" s="36">
        <f t="shared" si="15"/>
        <v>0</v>
      </c>
      <c r="E116" s="36">
        <f t="shared" si="15"/>
        <v>0</v>
      </c>
      <c r="F116" s="36">
        <f t="shared" si="15"/>
        <v>0</v>
      </c>
      <c r="G116" s="36">
        <f t="shared" si="15"/>
        <v>0</v>
      </c>
      <c r="H116" s="36">
        <f t="shared" si="15"/>
        <v>0</v>
      </c>
      <c r="I116" s="36">
        <f t="shared" si="15"/>
        <v>0</v>
      </c>
      <c r="J116" s="36">
        <f t="shared" si="15"/>
        <v>0</v>
      </c>
      <c r="K116" s="36">
        <f t="shared" si="15"/>
        <v>0</v>
      </c>
      <c r="L116" s="36">
        <f t="shared" si="15"/>
        <v>0</v>
      </c>
    </row>
    <row r="117" spans="1:12" ht="15.75" hidden="1" x14ac:dyDescent="0.3">
      <c r="A117" s="32"/>
      <c r="B117" s="37" t="s">
        <v>29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38"/>
    </row>
    <row r="118" spans="1:12" hidden="1" x14ac:dyDescent="0.25">
      <c r="A118" s="32"/>
      <c r="B118" s="33" t="s">
        <v>30</v>
      </c>
      <c r="C118" s="34"/>
      <c r="D118" s="34"/>
      <c r="E118" s="34"/>
      <c r="F118" s="34"/>
      <c r="G118" s="34"/>
      <c r="H118" s="34"/>
      <c r="I118" s="34"/>
      <c r="J118" s="34"/>
      <c r="K118" s="34">
        <f t="shared" ref="K118:L134" si="16">+C118+E118+G118+I118</f>
        <v>0</v>
      </c>
      <c r="L118" s="34">
        <f>+D118+F118+H118+J118</f>
        <v>0</v>
      </c>
    </row>
    <row r="119" spans="1:12" hidden="1" x14ac:dyDescent="0.25">
      <c r="A119" s="32"/>
      <c r="B119" s="33" t="s">
        <v>31</v>
      </c>
      <c r="C119" s="34"/>
      <c r="D119" s="34"/>
      <c r="E119" s="34"/>
      <c r="F119" s="34"/>
      <c r="G119" s="34"/>
      <c r="H119" s="34"/>
      <c r="I119" s="34"/>
      <c r="J119" s="34"/>
      <c r="K119" s="34">
        <f t="shared" si="16"/>
        <v>0</v>
      </c>
      <c r="L119" s="34">
        <f t="shared" si="16"/>
        <v>0</v>
      </c>
    </row>
    <row r="120" spans="1:12" hidden="1" x14ac:dyDescent="0.25">
      <c r="A120" s="32"/>
      <c r="B120" s="33" t="s">
        <v>62</v>
      </c>
      <c r="C120" s="34"/>
      <c r="D120" s="34"/>
      <c r="E120" s="34"/>
      <c r="F120" s="34"/>
      <c r="G120" s="34"/>
      <c r="H120" s="34"/>
      <c r="I120" s="34"/>
      <c r="J120" s="34"/>
      <c r="K120" s="34">
        <f>+C120+E120+G120+I120</f>
        <v>0</v>
      </c>
      <c r="L120" s="34">
        <f>+D120+F120+H120+J120</f>
        <v>0</v>
      </c>
    </row>
    <row r="121" spans="1:12" hidden="1" x14ac:dyDescent="0.25">
      <c r="A121" s="32"/>
      <c r="B121" s="33" t="s">
        <v>63</v>
      </c>
      <c r="C121" s="34"/>
      <c r="D121" s="34"/>
      <c r="E121" s="34"/>
      <c r="F121" s="34"/>
      <c r="G121" s="34"/>
      <c r="H121" s="34"/>
      <c r="I121" s="34"/>
      <c r="J121" s="34"/>
      <c r="K121" s="34">
        <f>+C121+E121+G121+I121</f>
        <v>0</v>
      </c>
      <c r="L121" s="34">
        <f>+D121+F121+H121+J121</f>
        <v>0</v>
      </c>
    </row>
    <row r="122" spans="1:12" hidden="1" x14ac:dyDescent="0.25">
      <c r="A122" s="32"/>
      <c r="B122" s="33" t="s">
        <v>32</v>
      </c>
      <c r="C122" s="34"/>
      <c r="D122" s="34"/>
      <c r="E122" s="34"/>
      <c r="F122" s="34"/>
      <c r="G122" s="34"/>
      <c r="H122" s="34"/>
      <c r="I122" s="34"/>
      <c r="J122" s="34"/>
      <c r="K122" s="34">
        <f t="shared" si="16"/>
        <v>0</v>
      </c>
      <c r="L122" s="34">
        <f t="shared" si="16"/>
        <v>0</v>
      </c>
    </row>
    <row r="123" spans="1:12" hidden="1" x14ac:dyDescent="0.25">
      <c r="A123" s="32"/>
      <c r="B123" s="33" t="s">
        <v>33</v>
      </c>
      <c r="C123" s="34"/>
      <c r="D123" s="34"/>
      <c r="E123" s="34"/>
      <c r="F123" s="34"/>
      <c r="G123" s="34"/>
      <c r="H123" s="34"/>
      <c r="I123" s="34"/>
      <c r="J123" s="34"/>
      <c r="K123" s="34">
        <f t="shared" si="16"/>
        <v>0</v>
      </c>
      <c r="L123" s="34">
        <f t="shared" si="16"/>
        <v>0</v>
      </c>
    </row>
    <row r="124" spans="1:12" hidden="1" x14ac:dyDescent="0.25">
      <c r="A124" s="32"/>
      <c r="B124" s="33" t="s">
        <v>34</v>
      </c>
      <c r="C124" s="34"/>
      <c r="D124" s="34"/>
      <c r="E124" s="34"/>
      <c r="F124" s="34"/>
      <c r="G124" s="34"/>
      <c r="H124" s="34"/>
      <c r="I124" s="34"/>
      <c r="J124" s="34"/>
      <c r="K124" s="34">
        <f t="shared" si="16"/>
        <v>0</v>
      </c>
      <c r="L124" s="34">
        <f t="shared" si="16"/>
        <v>0</v>
      </c>
    </row>
    <row r="125" spans="1:12" hidden="1" x14ac:dyDescent="0.25">
      <c r="A125" s="32"/>
      <c r="B125" s="33" t="s">
        <v>35</v>
      </c>
      <c r="C125" s="34"/>
      <c r="D125" s="34"/>
      <c r="E125" s="34"/>
      <c r="F125" s="34"/>
      <c r="G125" s="34"/>
      <c r="H125" s="34"/>
      <c r="I125" s="34"/>
      <c r="J125" s="34"/>
      <c r="K125" s="34">
        <f t="shared" si="16"/>
        <v>0</v>
      </c>
      <c r="L125" s="34">
        <f t="shared" si="16"/>
        <v>0</v>
      </c>
    </row>
    <row r="126" spans="1:12" hidden="1" x14ac:dyDescent="0.25">
      <c r="A126" s="32"/>
      <c r="B126" s="33" t="s">
        <v>36</v>
      </c>
      <c r="C126" s="34"/>
      <c r="D126" s="34"/>
      <c r="E126" s="34"/>
      <c r="F126" s="34"/>
      <c r="G126" s="34"/>
      <c r="H126" s="34"/>
      <c r="I126" s="34"/>
      <c r="J126" s="34"/>
      <c r="K126" s="34">
        <f t="shared" si="16"/>
        <v>0</v>
      </c>
      <c r="L126" s="34">
        <f t="shared" si="16"/>
        <v>0</v>
      </c>
    </row>
    <row r="127" spans="1:12" hidden="1" x14ac:dyDescent="0.25">
      <c r="A127" s="32"/>
      <c r="B127" s="33" t="s">
        <v>37</v>
      </c>
      <c r="C127" s="34"/>
      <c r="D127" s="34"/>
      <c r="E127" s="34"/>
      <c r="F127" s="34"/>
      <c r="G127" s="34"/>
      <c r="H127" s="34"/>
      <c r="I127" s="34"/>
      <c r="J127" s="34"/>
      <c r="K127" s="34">
        <f t="shared" si="16"/>
        <v>0</v>
      </c>
      <c r="L127" s="34">
        <f t="shared" si="16"/>
        <v>0</v>
      </c>
    </row>
    <row r="128" spans="1:12" hidden="1" x14ac:dyDescent="0.25">
      <c r="A128" s="32"/>
      <c r="B128" s="33" t="s">
        <v>38</v>
      </c>
      <c r="C128" s="34"/>
      <c r="D128" s="34"/>
      <c r="E128" s="34"/>
      <c r="F128" s="34"/>
      <c r="G128" s="34"/>
      <c r="H128" s="34"/>
      <c r="I128" s="34"/>
      <c r="J128" s="34"/>
      <c r="K128" s="34">
        <f t="shared" si="16"/>
        <v>0</v>
      </c>
      <c r="L128" s="34">
        <f t="shared" si="16"/>
        <v>0</v>
      </c>
    </row>
    <row r="129" spans="1:12" hidden="1" x14ac:dyDescent="0.25">
      <c r="A129" s="32"/>
      <c r="B129" s="33" t="s">
        <v>64</v>
      </c>
      <c r="C129" s="34"/>
      <c r="D129" s="34"/>
      <c r="E129" s="34"/>
      <c r="F129" s="34"/>
      <c r="G129" s="34"/>
      <c r="H129" s="34"/>
      <c r="I129" s="34"/>
      <c r="J129" s="34"/>
      <c r="K129" s="34">
        <f t="shared" si="16"/>
        <v>0</v>
      </c>
      <c r="L129" s="34">
        <f t="shared" si="16"/>
        <v>0</v>
      </c>
    </row>
    <row r="130" spans="1:12" hidden="1" x14ac:dyDescent="0.25">
      <c r="A130" s="32"/>
      <c r="B130" s="33" t="s">
        <v>39</v>
      </c>
      <c r="C130" s="34"/>
      <c r="D130" s="34"/>
      <c r="E130" s="34"/>
      <c r="F130" s="34"/>
      <c r="G130" s="34"/>
      <c r="H130" s="34"/>
      <c r="I130" s="34"/>
      <c r="J130" s="34"/>
      <c r="K130" s="34">
        <f t="shared" si="16"/>
        <v>0</v>
      </c>
      <c r="L130" s="34">
        <f t="shared" si="16"/>
        <v>0</v>
      </c>
    </row>
    <row r="131" spans="1:12" hidden="1" x14ac:dyDescent="0.25">
      <c r="A131" s="32"/>
      <c r="B131" s="33" t="s">
        <v>40</v>
      </c>
      <c r="C131" s="34"/>
      <c r="D131" s="34"/>
      <c r="E131" s="34"/>
      <c r="F131" s="34"/>
      <c r="G131" s="34"/>
      <c r="H131" s="34"/>
      <c r="I131" s="34"/>
      <c r="J131" s="34"/>
      <c r="K131" s="34">
        <f t="shared" si="16"/>
        <v>0</v>
      </c>
      <c r="L131" s="34">
        <f t="shared" si="16"/>
        <v>0</v>
      </c>
    </row>
    <row r="132" spans="1:12" hidden="1" x14ac:dyDescent="0.25">
      <c r="A132" s="32"/>
      <c r="B132" s="33" t="s">
        <v>41</v>
      </c>
      <c r="C132" s="34"/>
      <c r="D132" s="34"/>
      <c r="E132" s="34"/>
      <c r="F132" s="34"/>
      <c r="G132" s="34"/>
      <c r="H132" s="34"/>
      <c r="I132" s="34"/>
      <c r="J132" s="34"/>
      <c r="K132" s="34">
        <f t="shared" si="16"/>
        <v>0</v>
      </c>
      <c r="L132" s="34">
        <f t="shared" si="16"/>
        <v>0</v>
      </c>
    </row>
    <row r="133" spans="1:12" hidden="1" x14ac:dyDescent="0.25">
      <c r="A133" s="32"/>
      <c r="B133" s="33" t="s">
        <v>42</v>
      </c>
      <c r="C133" s="34"/>
      <c r="D133" s="34"/>
      <c r="E133" s="34"/>
      <c r="F133" s="34"/>
      <c r="G133" s="34"/>
      <c r="H133" s="34"/>
      <c r="I133" s="34"/>
      <c r="J133" s="34"/>
      <c r="K133" s="34">
        <f t="shared" si="16"/>
        <v>0</v>
      </c>
      <c r="L133" s="34">
        <f t="shared" si="16"/>
        <v>0</v>
      </c>
    </row>
    <row r="134" spans="1:12" hidden="1" x14ac:dyDescent="0.25">
      <c r="A134" s="32"/>
      <c r="B134" s="33" t="s">
        <v>43</v>
      </c>
      <c r="C134" s="34"/>
      <c r="D134" s="34"/>
      <c r="E134" s="34"/>
      <c r="F134" s="34"/>
      <c r="G134" s="34"/>
      <c r="H134" s="34"/>
      <c r="I134" s="34"/>
      <c r="J134" s="34"/>
      <c r="K134" s="34">
        <f t="shared" si="16"/>
        <v>0</v>
      </c>
      <c r="L134" s="34">
        <f t="shared" si="16"/>
        <v>0</v>
      </c>
    </row>
    <row r="135" spans="1:12" ht="15.75" hidden="1" x14ac:dyDescent="0.3">
      <c r="A135" s="32"/>
      <c r="B135" s="58" t="s">
        <v>44</v>
      </c>
      <c r="C135" s="59">
        <f t="shared" ref="C135:L135" si="17">SUM(C118:C134)</f>
        <v>0</v>
      </c>
      <c r="D135" s="59">
        <f t="shared" si="17"/>
        <v>0</v>
      </c>
      <c r="E135" s="59">
        <f t="shared" si="17"/>
        <v>0</v>
      </c>
      <c r="F135" s="59">
        <f t="shared" si="17"/>
        <v>0</v>
      </c>
      <c r="G135" s="59">
        <f t="shared" si="17"/>
        <v>0</v>
      </c>
      <c r="H135" s="59">
        <f t="shared" si="17"/>
        <v>0</v>
      </c>
      <c r="I135" s="59">
        <f t="shared" si="17"/>
        <v>0</v>
      </c>
      <c r="J135" s="59">
        <f t="shared" si="17"/>
        <v>0</v>
      </c>
      <c r="K135" s="59">
        <f t="shared" si="17"/>
        <v>0</v>
      </c>
      <c r="L135" s="59">
        <f t="shared" si="17"/>
        <v>0</v>
      </c>
    </row>
    <row r="136" spans="1:12" ht="16.5" hidden="1" thickBot="1" x14ac:dyDescent="0.35">
      <c r="A136" s="47"/>
      <c r="B136" s="61" t="s">
        <v>45</v>
      </c>
      <c r="C136" s="62"/>
      <c r="D136" s="62"/>
      <c r="E136" s="62"/>
      <c r="F136" s="62"/>
      <c r="G136" s="62"/>
      <c r="H136" s="62"/>
      <c r="I136" s="62"/>
      <c r="J136" s="62"/>
      <c r="K136" s="62"/>
      <c r="L136" s="63"/>
    </row>
    <row r="137" spans="1:12" hidden="1" x14ac:dyDescent="0.25">
      <c r="A137" s="47"/>
      <c r="B137" s="33" t="s">
        <v>54</v>
      </c>
      <c r="C137" s="67"/>
      <c r="D137" s="34"/>
      <c r="E137" s="67"/>
      <c r="F137" s="34"/>
      <c r="G137" s="67"/>
      <c r="H137" s="34"/>
      <c r="I137" s="34"/>
      <c r="J137" s="34"/>
      <c r="K137" s="34">
        <f t="shared" ref="K137:L140" si="18">+C137+E137+G137+I137</f>
        <v>0</v>
      </c>
      <c r="L137" s="34">
        <f t="shared" si="18"/>
        <v>0</v>
      </c>
    </row>
    <row r="138" spans="1:12" hidden="1" x14ac:dyDescent="0.25">
      <c r="A138" s="47"/>
      <c r="B138" s="33" t="s">
        <v>46</v>
      </c>
      <c r="C138" s="67"/>
      <c r="D138" s="34"/>
      <c r="E138" s="67"/>
      <c r="F138" s="34"/>
      <c r="G138" s="67"/>
      <c r="H138" s="34"/>
      <c r="I138" s="34"/>
      <c r="J138" s="34"/>
      <c r="K138" s="34">
        <f t="shared" si="18"/>
        <v>0</v>
      </c>
      <c r="L138" s="34">
        <f t="shared" si="18"/>
        <v>0</v>
      </c>
    </row>
    <row r="139" spans="1:12" hidden="1" x14ac:dyDescent="0.25">
      <c r="A139" s="47"/>
      <c r="B139" s="33" t="s">
        <v>55</v>
      </c>
      <c r="C139" s="67"/>
      <c r="D139" s="34"/>
      <c r="E139" s="67"/>
      <c r="F139" s="34"/>
      <c r="G139" s="67"/>
      <c r="H139" s="34"/>
      <c r="I139" s="34"/>
      <c r="J139" s="34"/>
      <c r="K139" s="34">
        <f t="shared" si="18"/>
        <v>0</v>
      </c>
      <c r="L139" s="34">
        <f t="shared" si="18"/>
        <v>0</v>
      </c>
    </row>
    <row r="140" spans="1:12" hidden="1" x14ac:dyDescent="0.25">
      <c r="A140" s="47"/>
      <c r="B140" s="33" t="s">
        <v>47</v>
      </c>
      <c r="C140" s="67"/>
      <c r="D140" s="34"/>
      <c r="E140" s="67"/>
      <c r="F140" s="34"/>
      <c r="G140" s="67"/>
      <c r="H140" s="34"/>
      <c r="I140" s="34"/>
      <c r="J140" s="34"/>
      <c r="K140" s="34">
        <f t="shared" si="18"/>
        <v>0</v>
      </c>
      <c r="L140" s="34">
        <f t="shared" si="18"/>
        <v>0</v>
      </c>
    </row>
    <row r="141" spans="1:12" ht="15.75" hidden="1" x14ac:dyDescent="0.3">
      <c r="A141" s="47"/>
      <c r="B141" s="58" t="s">
        <v>48</v>
      </c>
      <c r="C141" s="46">
        <f>SUM(C137:C140)</f>
        <v>0</v>
      </c>
      <c r="D141" s="46">
        <f t="shared" ref="D141:J141" si="19">SUM(D137:D140)</f>
        <v>0</v>
      </c>
      <c r="E141" s="46">
        <f t="shared" si="19"/>
        <v>0</v>
      </c>
      <c r="F141" s="46">
        <f t="shared" si="19"/>
        <v>0</v>
      </c>
      <c r="G141" s="46">
        <f t="shared" si="19"/>
        <v>0</v>
      </c>
      <c r="H141" s="46">
        <f t="shared" si="19"/>
        <v>0</v>
      </c>
      <c r="I141" s="46">
        <f t="shared" si="19"/>
        <v>0</v>
      </c>
      <c r="J141" s="46">
        <f t="shared" si="19"/>
        <v>0</v>
      </c>
      <c r="K141" s="46">
        <f>SUM(K137:K140)</f>
        <v>0</v>
      </c>
      <c r="L141" s="46">
        <f>SUM(L137:L140)</f>
        <v>0</v>
      </c>
    </row>
    <row r="142" spans="1:12" ht="15.75" thickBot="1" x14ac:dyDescent="0.3">
      <c r="B142" s="68" t="s">
        <v>65</v>
      </c>
      <c r="I142" s="47"/>
      <c r="J142" s="47"/>
    </row>
    <row r="143" spans="1:12" ht="16.5" thickBot="1" x14ac:dyDescent="0.35">
      <c r="A143" s="11" t="s">
        <v>6</v>
      </c>
      <c r="B143" s="12" t="s">
        <v>7</v>
      </c>
      <c r="C143" s="16" t="s">
        <v>66</v>
      </c>
      <c r="D143" s="17"/>
      <c r="I143" s="47"/>
      <c r="J143" s="47"/>
    </row>
    <row r="144" spans="1:12" ht="15.75" x14ac:dyDescent="0.3">
      <c r="A144" s="20"/>
      <c r="B144" s="21"/>
      <c r="C144" s="22" t="s">
        <v>13</v>
      </c>
      <c r="D144" s="22" t="s">
        <v>14</v>
      </c>
      <c r="I144" s="47"/>
      <c r="J144" s="47"/>
    </row>
    <row r="145" spans="1:10" ht="15.75" x14ac:dyDescent="0.3">
      <c r="A145" s="24"/>
      <c r="B145" s="21" t="s">
        <v>15</v>
      </c>
      <c r="C145" s="25">
        <f>+K17+K59+K101</f>
        <v>4133333.34</v>
      </c>
      <c r="D145" s="25">
        <f>+L17+L59+L101</f>
        <v>3760640.35</v>
      </c>
      <c r="E145" s="69"/>
      <c r="F145" s="70"/>
      <c r="I145" s="47"/>
      <c r="J145" s="47"/>
    </row>
    <row r="146" spans="1:10" ht="15.75" x14ac:dyDescent="0.3">
      <c r="A146" s="71"/>
      <c r="B146" s="21"/>
      <c r="C146" s="71"/>
      <c r="D146" s="72"/>
      <c r="E146" s="73"/>
      <c r="F146" s="73"/>
      <c r="G146" s="69"/>
      <c r="I146" s="47"/>
      <c r="J146" s="47"/>
    </row>
    <row r="147" spans="1:10" ht="15.75" x14ac:dyDescent="0.3">
      <c r="A147" s="71"/>
      <c r="B147" s="21" t="s">
        <v>16</v>
      </c>
      <c r="C147" s="25"/>
      <c r="D147" s="25"/>
      <c r="E147" s="74"/>
      <c r="F147" s="74"/>
      <c r="I147" s="47"/>
      <c r="J147" s="47"/>
    </row>
    <row r="148" spans="1:10" x14ac:dyDescent="0.25">
      <c r="A148" s="75"/>
      <c r="B148" s="33" t="s">
        <v>17</v>
      </c>
      <c r="C148" s="67">
        <f t="shared" ref="C148:D156" si="20">+K20+K62+K104</f>
        <v>85000</v>
      </c>
      <c r="D148" s="67">
        <f t="shared" si="20"/>
        <v>0</v>
      </c>
      <c r="E148" s="69"/>
      <c r="F148" s="70"/>
      <c r="I148" s="47"/>
      <c r="J148" s="47"/>
    </row>
    <row r="149" spans="1:10" x14ac:dyDescent="0.25">
      <c r="A149" s="75"/>
      <c r="B149" s="33" t="s">
        <v>18</v>
      </c>
      <c r="C149" s="67">
        <f t="shared" si="20"/>
        <v>24099.16</v>
      </c>
      <c r="D149" s="67">
        <f t="shared" si="20"/>
        <v>8664.6299999999992</v>
      </c>
      <c r="E149" s="69"/>
      <c r="F149" s="70"/>
      <c r="I149" s="47"/>
      <c r="J149" s="47"/>
    </row>
    <row r="150" spans="1:10" x14ac:dyDescent="0.25">
      <c r="A150" s="75"/>
      <c r="B150" s="33" t="s">
        <v>19</v>
      </c>
      <c r="C150" s="67">
        <f t="shared" si="20"/>
        <v>0</v>
      </c>
      <c r="D150" s="67">
        <f t="shared" si="20"/>
        <v>0</v>
      </c>
      <c r="E150" s="69"/>
      <c r="F150" s="70"/>
      <c r="I150" s="47"/>
      <c r="J150" s="47"/>
    </row>
    <row r="151" spans="1:10" x14ac:dyDescent="0.25">
      <c r="A151" s="75"/>
      <c r="B151" s="33" t="s">
        <v>20</v>
      </c>
      <c r="C151" s="67">
        <f t="shared" si="20"/>
        <v>0</v>
      </c>
      <c r="D151" s="67">
        <f t="shared" si="20"/>
        <v>0</v>
      </c>
      <c r="E151" s="69"/>
      <c r="F151" s="70"/>
    </row>
    <row r="152" spans="1:10" x14ac:dyDescent="0.25">
      <c r="A152" s="75"/>
      <c r="B152" s="33" t="s">
        <v>21</v>
      </c>
      <c r="C152" s="67">
        <f t="shared" si="20"/>
        <v>833.34</v>
      </c>
      <c r="D152" s="67">
        <f t="shared" si="20"/>
        <v>0</v>
      </c>
      <c r="E152" s="69"/>
      <c r="F152" s="70"/>
    </row>
    <row r="153" spans="1:10" x14ac:dyDescent="0.25">
      <c r="A153" s="75"/>
      <c r="B153" s="33" t="s">
        <v>67</v>
      </c>
      <c r="C153" s="67">
        <f t="shared" si="20"/>
        <v>6946</v>
      </c>
      <c r="D153" s="67">
        <f t="shared" si="20"/>
        <v>0</v>
      </c>
      <c r="E153" s="69"/>
      <c r="F153" s="70"/>
    </row>
    <row r="154" spans="1:10" x14ac:dyDescent="0.25">
      <c r="A154" s="75"/>
      <c r="B154" s="33" t="s">
        <v>23</v>
      </c>
      <c r="C154" s="67">
        <f t="shared" si="20"/>
        <v>8633.34</v>
      </c>
      <c r="D154" s="67">
        <f t="shared" si="20"/>
        <v>0</v>
      </c>
      <c r="E154" s="69"/>
      <c r="F154" s="70"/>
    </row>
    <row r="155" spans="1:10" x14ac:dyDescent="0.25">
      <c r="A155" s="75"/>
      <c r="B155" s="33" t="s">
        <v>68</v>
      </c>
      <c r="C155" s="67">
        <f t="shared" si="20"/>
        <v>14960.16</v>
      </c>
      <c r="D155" s="67">
        <f t="shared" si="20"/>
        <v>0</v>
      </c>
      <c r="E155" s="69"/>
      <c r="F155" s="70"/>
    </row>
    <row r="156" spans="1:10" x14ac:dyDescent="0.25">
      <c r="A156" s="75"/>
      <c r="B156" s="33" t="s">
        <v>25</v>
      </c>
      <c r="C156" s="67">
        <f t="shared" si="20"/>
        <v>976300.5</v>
      </c>
      <c r="D156" s="67">
        <f t="shared" si="20"/>
        <v>0</v>
      </c>
      <c r="E156" s="69"/>
      <c r="F156" s="70"/>
    </row>
    <row r="157" spans="1:10" x14ac:dyDescent="0.25">
      <c r="A157" s="75"/>
      <c r="B157" s="33" t="s">
        <v>61</v>
      </c>
      <c r="C157" s="67">
        <f>+K113</f>
        <v>0</v>
      </c>
      <c r="D157" s="67">
        <f>L113</f>
        <v>0</v>
      </c>
      <c r="E157" s="69"/>
      <c r="F157" s="70"/>
    </row>
    <row r="158" spans="1:10" x14ac:dyDescent="0.25">
      <c r="A158" s="75"/>
      <c r="B158" s="33" t="s">
        <v>26</v>
      </c>
      <c r="C158" s="67">
        <f>+K29+K71+K114</f>
        <v>83333.34</v>
      </c>
      <c r="D158" s="67">
        <f>+L29+L71+L114</f>
        <v>0</v>
      </c>
      <c r="E158" s="69"/>
      <c r="F158" s="70"/>
    </row>
    <row r="159" spans="1:10" x14ac:dyDescent="0.25">
      <c r="A159" s="75"/>
      <c r="B159" s="33" t="s">
        <v>27</v>
      </c>
      <c r="C159" s="67">
        <f>+K30+K72+K115</f>
        <v>72189.58</v>
      </c>
      <c r="D159" s="67">
        <f>+L30+L72+L115</f>
        <v>0</v>
      </c>
      <c r="E159" s="69"/>
      <c r="F159" s="70"/>
    </row>
    <row r="160" spans="1:10" ht="16.5" thickBot="1" x14ac:dyDescent="0.35">
      <c r="A160" s="75"/>
      <c r="B160" s="35" t="s">
        <v>28</v>
      </c>
      <c r="C160" s="76">
        <f>SUM(C148:C159)</f>
        <v>1272295.4200000002</v>
      </c>
      <c r="D160" s="76">
        <f>SUM(D148:D159)</f>
        <v>8664.6299999999992</v>
      </c>
      <c r="E160" s="69"/>
    </row>
    <row r="161" spans="1:7" ht="15.75" x14ac:dyDescent="0.3">
      <c r="A161" s="75"/>
      <c r="B161" s="37" t="s">
        <v>29</v>
      </c>
      <c r="C161" s="77"/>
      <c r="D161" s="77"/>
    </row>
    <row r="162" spans="1:7" x14ac:dyDescent="0.25">
      <c r="A162" s="75"/>
      <c r="B162" s="33" t="s">
        <v>30</v>
      </c>
      <c r="C162" s="67">
        <f>+K33+K75+K118</f>
        <v>138751.78</v>
      </c>
      <c r="D162" s="67">
        <f>+L33+L75+L118</f>
        <v>13174.25</v>
      </c>
      <c r="E162" s="69"/>
      <c r="F162" s="70"/>
    </row>
    <row r="163" spans="1:7" x14ac:dyDescent="0.25">
      <c r="A163" s="75"/>
      <c r="B163" s="33" t="s">
        <v>31</v>
      </c>
      <c r="C163" s="67">
        <f>+K34+K76+K119</f>
        <v>12500</v>
      </c>
      <c r="D163" s="67">
        <f>+L34+L76+L119</f>
        <v>0</v>
      </c>
      <c r="E163" s="69"/>
      <c r="F163" s="70"/>
    </row>
    <row r="164" spans="1:7" x14ac:dyDescent="0.25">
      <c r="A164" s="75"/>
      <c r="B164" s="33" t="s">
        <v>62</v>
      </c>
      <c r="C164" s="67">
        <f>+K120</f>
        <v>0</v>
      </c>
      <c r="D164" s="67">
        <f>+L120</f>
        <v>0</v>
      </c>
      <c r="E164" s="69"/>
      <c r="F164" s="70"/>
    </row>
    <row r="165" spans="1:7" x14ac:dyDescent="0.25">
      <c r="A165" s="75"/>
      <c r="B165" s="33" t="s">
        <v>63</v>
      </c>
      <c r="C165" s="67">
        <f>K121</f>
        <v>0</v>
      </c>
      <c r="D165" s="67">
        <f>L121</f>
        <v>0</v>
      </c>
      <c r="E165" s="69"/>
      <c r="F165" s="70"/>
    </row>
    <row r="166" spans="1:7" x14ac:dyDescent="0.25">
      <c r="A166" s="75"/>
      <c r="B166" s="33" t="s">
        <v>32</v>
      </c>
      <c r="C166" s="67">
        <f t="shared" ref="C166:D172" si="21">+K35+K77+K122</f>
        <v>108334.08</v>
      </c>
      <c r="D166" s="67">
        <f t="shared" si="21"/>
        <v>0</v>
      </c>
      <c r="E166" s="69"/>
      <c r="F166" s="70"/>
    </row>
    <row r="167" spans="1:7" x14ac:dyDescent="0.25">
      <c r="A167" s="75"/>
      <c r="B167" s="33" t="s">
        <v>33</v>
      </c>
      <c r="C167" s="67">
        <f t="shared" si="21"/>
        <v>1333.34</v>
      </c>
      <c r="D167" s="67">
        <f t="shared" si="21"/>
        <v>0</v>
      </c>
      <c r="E167" s="69"/>
      <c r="F167" s="70"/>
    </row>
    <row r="168" spans="1:7" x14ac:dyDescent="0.25">
      <c r="A168" s="75"/>
      <c r="B168" s="33" t="s">
        <v>34</v>
      </c>
      <c r="C168" s="67">
        <f t="shared" si="21"/>
        <v>804823.34</v>
      </c>
      <c r="D168" s="67">
        <f t="shared" si="21"/>
        <v>20109.13</v>
      </c>
      <c r="E168" s="69"/>
      <c r="F168" s="70"/>
    </row>
    <row r="169" spans="1:7" x14ac:dyDescent="0.25">
      <c r="A169" s="75"/>
      <c r="B169" s="33" t="s">
        <v>35</v>
      </c>
      <c r="C169" s="67">
        <f t="shared" si="21"/>
        <v>3000</v>
      </c>
      <c r="D169" s="67">
        <f t="shared" si="21"/>
        <v>0</v>
      </c>
      <c r="E169" s="69"/>
      <c r="F169" s="70"/>
    </row>
    <row r="170" spans="1:7" x14ac:dyDescent="0.25">
      <c r="A170" s="75"/>
      <c r="B170" s="33" t="s">
        <v>36</v>
      </c>
      <c r="C170" s="67">
        <f t="shared" si="21"/>
        <v>35218</v>
      </c>
      <c r="D170" s="67">
        <f t="shared" si="21"/>
        <v>0</v>
      </c>
      <c r="E170" s="69"/>
      <c r="F170" s="70"/>
    </row>
    <row r="171" spans="1:7" x14ac:dyDescent="0.25">
      <c r="A171" s="75"/>
      <c r="B171" s="33" t="s">
        <v>37</v>
      </c>
      <c r="C171" s="67">
        <f t="shared" si="21"/>
        <v>1666.66</v>
      </c>
      <c r="D171" s="67">
        <f t="shared" si="21"/>
        <v>0</v>
      </c>
      <c r="E171" s="69"/>
      <c r="F171" s="70"/>
    </row>
    <row r="172" spans="1:7" x14ac:dyDescent="0.25">
      <c r="A172" s="75"/>
      <c r="B172" s="33" t="s">
        <v>38</v>
      </c>
      <c r="C172" s="67">
        <f t="shared" si="21"/>
        <v>1473.32</v>
      </c>
      <c r="D172" s="67">
        <f t="shared" si="21"/>
        <v>0</v>
      </c>
      <c r="E172" s="69"/>
      <c r="F172" s="70"/>
    </row>
    <row r="173" spans="1:7" x14ac:dyDescent="0.25">
      <c r="A173" s="75"/>
      <c r="B173" s="33" t="s">
        <v>39</v>
      </c>
      <c r="C173" s="67">
        <f t="shared" ref="C173:D177" si="22">+K42+K84+K130</f>
        <v>30646.84</v>
      </c>
      <c r="D173" s="67">
        <f t="shared" si="22"/>
        <v>0</v>
      </c>
      <c r="E173" s="69"/>
      <c r="F173" s="70"/>
    </row>
    <row r="174" spans="1:7" x14ac:dyDescent="0.25">
      <c r="A174" s="75"/>
      <c r="B174" s="33" t="s">
        <v>40</v>
      </c>
      <c r="C174" s="67">
        <f t="shared" si="22"/>
        <v>3395383.98</v>
      </c>
      <c r="D174" s="67">
        <f t="shared" si="22"/>
        <v>0</v>
      </c>
      <c r="E174" s="69"/>
      <c r="F174" s="70"/>
      <c r="G174" s="78"/>
    </row>
    <row r="175" spans="1:7" x14ac:dyDescent="0.25">
      <c r="A175" s="75"/>
      <c r="B175" s="33" t="s">
        <v>41</v>
      </c>
      <c r="C175" s="67">
        <f t="shared" si="22"/>
        <v>6669.66</v>
      </c>
      <c r="D175" s="67">
        <f t="shared" si="22"/>
        <v>0</v>
      </c>
      <c r="E175" s="69"/>
      <c r="F175" s="70"/>
    </row>
    <row r="176" spans="1:7" x14ac:dyDescent="0.25">
      <c r="A176" s="75"/>
      <c r="B176" s="33" t="s">
        <v>42</v>
      </c>
      <c r="C176" s="67">
        <f t="shared" si="22"/>
        <v>103332.76</v>
      </c>
      <c r="D176" s="67">
        <f t="shared" si="22"/>
        <v>0</v>
      </c>
      <c r="E176" s="69"/>
      <c r="F176" s="70"/>
    </row>
    <row r="177" spans="1:7" x14ac:dyDescent="0.25">
      <c r="A177" s="75"/>
      <c r="B177" s="33" t="s">
        <v>43</v>
      </c>
      <c r="C177" s="67">
        <f t="shared" si="22"/>
        <v>6666.66</v>
      </c>
      <c r="D177" s="67">
        <f t="shared" si="22"/>
        <v>0</v>
      </c>
      <c r="E177" s="69"/>
      <c r="F177" s="70"/>
    </row>
    <row r="178" spans="1:7" ht="15.75" x14ac:dyDescent="0.3">
      <c r="A178" s="75"/>
      <c r="B178" s="58" t="s">
        <v>44</v>
      </c>
      <c r="C178" s="79">
        <f>SUM(C162:C177)</f>
        <v>4649800.42</v>
      </c>
      <c r="D178" s="79">
        <f>SUM(D162:D177)</f>
        <v>33283.380000000005</v>
      </c>
      <c r="E178" s="69"/>
      <c r="F178" s="69"/>
    </row>
    <row r="179" spans="1:7" ht="15.75" x14ac:dyDescent="0.3">
      <c r="A179" s="80"/>
      <c r="B179" s="21" t="s">
        <v>69</v>
      </c>
      <c r="C179" s="25">
        <f>+C178+C160</f>
        <v>5922095.8399999999</v>
      </c>
      <c r="D179" s="25">
        <f>+D178+D160</f>
        <v>41948.01</v>
      </c>
    </row>
    <row r="180" spans="1:7" ht="15.75" hidden="1" x14ac:dyDescent="0.3">
      <c r="A180" s="80"/>
      <c r="B180" s="21" t="s">
        <v>45</v>
      </c>
      <c r="C180" s="25"/>
      <c r="D180" s="25"/>
    </row>
    <row r="181" spans="1:7" hidden="1" x14ac:dyDescent="0.25">
      <c r="A181" s="80"/>
      <c r="B181" s="81" t="s">
        <v>54</v>
      </c>
      <c r="C181" s="67">
        <f>K91+K137</f>
        <v>0</v>
      </c>
      <c r="D181" s="67">
        <f>L91+L137</f>
        <v>0</v>
      </c>
    </row>
    <row r="182" spans="1:7" hidden="1" x14ac:dyDescent="0.25">
      <c r="A182" s="80"/>
      <c r="B182" s="81" t="s">
        <v>46</v>
      </c>
      <c r="C182" s="67">
        <f>+K49+K92+K138</f>
        <v>0</v>
      </c>
      <c r="D182" s="67">
        <f>+L49+L92+L138</f>
        <v>0</v>
      </c>
      <c r="E182" s="69"/>
    </row>
    <row r="183" spans="1:7" hidden="1" x14ac:dyDescent="0.25">
      <c r="A183" s="80"/>
      <c r="B183" s="81" t="s">
        <v>55</v>
      </c>
      <c r="C183" s="67">
        <f>+K93+K139</f>
        <v>0</v>
      </c>
      <c r="D183" s="67">
        <f>L93+L139</f>
        <v>0</v>
      </c>
      <c r="E183" s="69"/>
    </row>
    <row r="184" spans="1:7" hidden="1" x14ac:dyDescent="0.25">
      <c r="A184" s="80"/>
      <c r="B184" s="81" t="s">
        <v>47</v>
      </c>
      <c r="C184" s="67">
        <f>K50+K94+K140</f>
        <v>0</v>
      </c>
      <c r="D184" s="67">
        <f>+L50+L94+L140</f>
        <v>0</v>
      </c>
      <c r="E184" s="69"/>
    </row>
    <row r="185" spans="1:7" ht="15.75" hidden="1" x14ac:dyDescent="0.3">
      <c r="A185" s="80"/>
      <c r="B185" s="58" t="s">
        <v>70</v>
      </c>
      <c r="C185" s="25">
        <f>SUM(C181:C184)</f>
        <v>0</v>
      </c>
      <c r="D185" s="25">
        <f>SUM(D181:D184)</f>
        <v>0</v>
      </c>
    </row>
    <row r="186" spans="1:7" ht="15.75" x14ac:dyDescent="0.3">
      <c r="A186" s="80"/>
      <c r="B186" s="21" t="s">
        <v>71</v>
      </c>
      <c r="C186" s="25">
        <f>+C185+C179+C145</f>
        <v>10055429.18</v>
      </c>
      <c r="D186" s="25">
        <f>+D185+D179+D145</f>
        <v>3802588.36</v>
      </c>
      <c r="E186" s="69"/>
      <c r="F186" s="69"/>
      <c r="G186" s="69"/>
    </row>
    <row r="187" spans="1:7" ht="15.75" x14ac:dyDescent="0.3">
      <c r="B187" s="8"/>
      <c r="C187" s="82"/>
      <c r="D187" s="83"/>
    </row>
    <row r="188" spans="1:7" ht="15.75" x14ac:dyDescent="0.3">
      <c r="B188" s="8"/>
      <c r="C188" s="84"/>
      <c r="D188" s="85"/>
    </row>
    <row r="189" spans="1:7" ht="15.75" x14ac:dyDescent="0.3">
      <c r="B189" s="8"/>
      <c r="C189" s="84"/>
      <c r="D189" s="85"/>
    </row>
    <row r="190" spans="1:7" ht="15.75" x14ac:dyDescent="0.3">
      <c r="B190" s="8"/>
      <c r="C190" s="84"/>
      <c r="D190" s="85"/>
    </row>
    <row r="191" spans="1:7" ht="15.75" x14ac:dyDescent="0.3">
      <c r="B191" s="8"/>
      <c r="C191" s="84"/>
      <c r="D191" s="85"/>
    </row>
    <row r="192" spans="1:7" ht="15.75" x14ac:dyDescent="0.3">
      <c r="B192" s="8"/>
      <c r="C192" s="84"/>
      <c r="D192" s="85"/>
    </row>
    <row r="193" spans="2:12" ht="15.75" x14ac:dyDescent="0.3">
      <c r="B193" s="8"/>
      <c r="C193" s="84"/>
      <c r="D193" s="85"/>
    </row>
    <row r="194" spans="2:12" ht="15.75" x14ac:dyDescent="0.3">
      <c r="B194" s="8"/>
      <c r="C194" s="84"/>
      <c r="D194" s="85"/>
    </row>
    <row r="195" spans="2:12" x14ac:dyDescent="0.25">
      <c r="B195" s="68"/>
      <c r="C195" s="86"/>
      <c r="D195" s="82"/>
    </row>
    <row r="199" spans="2:12" x14ac:dyDescent="0.25">
      <c r="B199" s="87" t="s">
        <v>72</v>
      </c>
      <c r="D199" s="26" t="s">
        <v>73</v>
      </c>
      <c r="E199" s="26"/>
      <c r="F199" s="26"/>
      <c r="G199" s="68" t="s">
        <v>74</v>
      </c>
      <c r="I199" t="s">
        <v>75</v>
      </c>
    </row>
    <row r="200" spans="2:12" x14ac:dyDescent="0.25">
      <c r="D200" s="88" t="s">
        <v>76</v>
      </c>
      <c r="E200" s="88"/>
      <c r="F200" s="88"/>
      <c r="G200" s="68"/>
      <c r="H200" s="68"/>
      <c r="I200" s="68" t="s">
        <v>77</v>
      </c>
      <c r="J200" s="68"/>
      <c r="K200" s="68"/>
      <c r="L200" s="68"/>
    </row>
    <row r="201" spans="2:12" x14ac:dyDescent="0.25">
      <c r="D201" s="88" t="s">
        <v>78</v>
      </c>
      <c r="E201" s="88"/>
      <c r="F201" s="88"/>
      <c r="G201" s="68"/>
      <c r="H201" s="68"/>
      <c r="I201" s="68" t="s">
        <v>79</v>
      </c>
      <c r="J201" s="68"/>
      <c r="K201" s="68"/>
      <c r="L201" s="68"/>
    </row>
    <row r="202" spans="2:12" x14ac:dyDescent="0.25">
      <c r="D202" s="89"/>
      <c r="E202" s="89"/>
      <c r="H202" s="68"/>
      <c r="I202" s="68"/>
      <c r="J202" s="68"/>
    </row>
    <row r="203" spans="2:12" x14ac:dyDescent="0.25">
      <c r="B203" s="87" t="s">
        <v>80</v>
      </c>
      <c r="D203" s="68" t="s">
        <v>82</v>
      </c>
      <c r="H203" s="90"/>
      <c r="I203" s="90"/>
      <c r="J203" s="90"/>
      <c r="K203" s="91"/>
      <c r="L203" s="91"/>
    </row>
  </sheetData>
  <mergeCells count="29">
    <mergeCell ref="C143:D143"/>
    <mergeCell ref="D200:F200"/>
    <mergeCell ref="D201:F201"/>
    <mergeCell ref="K203:L203"/>
    <mergeCell ref="A98:L98"/>
    <mergeCell ref="C99:D99"/>
    <mergeCell ref="E99:F99"/>
    <mergeCell ref="G99:H99"/>
    <mergeCell ref="I99:J99"/>
    <mergeCell ref="K99:L99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3"/>
  <sheetViews>
    <sheetView topLeftCell="A160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" t="s">
        <v>1</v>
      </c>
      <c r="L8" s="3"/>
    </row>
    <row r="10" spans="1:19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  <c r="N10" s="5"/>
      <c r="O10" s="5"/>
      <c r="P10" s="5"/>
      <c r="Q10" s="5"/>
      <c r="R10" s="5"/>
      <c r="S10" s="5"/>
    </row>
    <row r="11" spans="1:19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5"/>
      <c r="N11" s="5"/>
      <c r="O11" s="5"/>
      <c r="P11" s="5"/>
      <c r="Q11" s="5"/>
      <c r="R11" s="5"/>
      <c r="S11" s="5"/>
    </row>
    <row r="12" spans="1:19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5"/>
      <c r="N12" s="5"/>
      <c r="O12" s="5"/>
      <c r="P12" s="5"/>
      <c r="Q12" s="5"/>
      <c r="R12" s="5"/>
      <c r="S12" s="5"/>
    </row>
    <row r="13" spans="1:19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16.5" thickBot="1" x14ac:dyDescent="0.3">
      <c r="A14" s="9" t="s">
        <v>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10"/>
      <c r="P14" s="10"/>
      <c r="Q14" s="10"/>
      <c r="R14" s="10"/>
      <c r="S14" s="10"/>
    </row>
    <row r="15" spans="1:19" ht="30.75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  <c r="K15" s="16" t="s">
        <v>12</v>
      </c>
      <c r="L15" s="17"/>
      <c r="M15" s="18"/>
      <c r="N15" s="19"/>
      <c r="O15" s="19"/>
      <c r="P15" s="19"/>
      <c r="Q15" s="19"/>
      <c r="R15" s="19"/>
      <c r="S15" s="19"/>
    </row>
    <row r="16" spans="1:19" ht="15.75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  <c r="K16" s="22" t="s">
        <v>13</v>
      </c>
      <c r="L16" s="22" t="s">
        <v>14</v>
      </c>
      <c r="M16" s="23"/>
      <c r="N16" s="18"/>
      <c r="O16" s="23"/>
      <c r="P16" s="18"/>
      <c r="Q16" s="23"/>
      <c r="R16" s="18"/>
      <c r="S16" s="23"/>
    </row>
    <row r="17" spans="1:19" ht="15.75" x14ac:dyDescent="0.3">
      <c r="A17" s="24"/>
      <c r="B17" s="21" t="s">
        <v>15</v>
      </c>
      <c r="C17" s="25">
        <v>2066666.67</v>
      </c>
      <c r="D17" s="25">
        <v>1849158.37</v>
      </c>
      <c r="E17" s="25">
        <v>2066666.67</v>
      </c>
      <c r="F17" s="25">
        <v>1911481.98</v>
      </c>
      <c r="G17" s="25">
        <v>2066666.67</v>
      </c>
      <c r="H17" s="25">
        <v>1919900.8</v>
      </c>
      <c r="I17" s="25"/>
      <c r="J17" s="25"/>
      <c r="K17" s="25">
        <f>+C17+E17+G17+I17</f>
        <v>6200000.0099999998</v>
      </c>
      <c r="L17" s="25">
        <f>+D17+F17+H17+J17</f>
        <v>5680541.1500000004</v>
      </c>
      <c r="M17" s="26"/>
      <c r="N17" s="26"/>
      <c r="O17" s="26"/>
      <c r="P17" s="26"/>
      <c r="Q17" s="26"/>
      <c r="R17" s="26"/>
      <c r="S17" s="26"/>
    </row>
    <row r="18" spans="1:19" ht="15.75" x14ac:dyDescent="0.3">
      <c r="A18" s="27"/>
      <c r="B18" s="28"/>
      <c r="C18" s="29"/>
      <c r="D18" s="27"/>
      <c r="E18" s="30"/>
      <c r="F18" s="30"/>
      <c r="G18" s="27"/>
      <c r="H18" s="30"/>
      <c r="I18" s="27"/>
      <c r="J18" s="30"/>
      <c r="K18" s="29"/>
      <c r="L18" s="29"/>
      <c r="M18" s="26"/>
      <c r="N18" s="26"/>
      <c r="O18" s="26"/>
      <c r="P18" s="26"/>
      <c r="Q18" s="26"/>
      <c r="R18" s="26"/>
      <c r="S18" s="26"/>
    </row>
    <row r="19" spans="1:19" ht="15.75" x14ac:dyDescent="0.3">
      <c r="A19" s="27"/>
      <c r="B19" s="28" t="s">
        <v>16</v>
      </c>
      <c r="C19" s="31">
        <f t="shared" ref="C19:H19" si="0">+C31+C47</f>
        <v>2882453.13</v>
      </c>
      <c r="D19" s="31">
        <f t="shared" si="0"/>
        <v>0</v>
      </c>
      <c r="E19" s="31">
        <f t="shared" si="0"/>
        <v>3039642.71</v>
      </c>
      <c r="F19" s="31">
        <f t="shared" si="0"/>
        <v>41948.01</v>
      </c>
      <c r="G19" s="31">
        <f t="shared" si="0"/>
        <v>3127790.4</v>
      </c>
      <c r="H19" s="31">
        <f t="shared" si="0"/>
        <v>173563.53</v>
      </c>
      <c r="I19" s="31">
        <f>+I31+I47</f>
        <v>0</v>
      </c>
      <c r="J19" s="31">
        <f>+J31+J47</f>
        <v>0</v>
      </c>
      <c r="K19" s="31">
        <f>+C19+E19+G19+I19</f>
        <v>9049886.2400000002</v>
      </c>
      <c r="L19" s="31">
        <f>+D19+F19+H19+J19</f>
        <v>215511.54</v>
      </c>
      <c r="M19" s="26"/>
      <c r="N19" s="26"/>
      <c r="O19" s="26"/>
      <c r="P19" s="26"/>
      <c r="Q19" s="26"/>
      <c r="R19" s="26"/>
      <c r="S19" s="26"/>
    </row>
    <row r="20" spans="1:19" x14ac:dyDescent="0.25">
      <c r="A20" s="32"/>
      <c r="B20" s="33" t="s">
        <v>17</v>
      </c>
      <c r="C20" s="34">
        <v>0</v>
      </c>
      <c r="D20" s="34">
        <v>0</v>
      </c>
      <c r="E20" s="34">
        <v>85000</v>
      </c>
      <c r="F20" s="34">
        <v>0</v>
      </c>
      <c r="G20" s="34">
        <v>85000</v>
      </c>
      <c r="H20" s="34">
        <v>147069.31</v>
      </c>
      <c r="I20" s="34"/>
      <c r="J20" s="34"/>
      <c r="K20" s="34">
        <f>+C20+E20+G20+I20</f>
        <v>170000</v>
      </c>
      <c r="L20" s="34">
        <f>+D20+F20+H20+J20</f>
        <v>147069.31</v>
      </c>
      <c r="M20" s="26"/>
      <c r="N20" s="26"/>
      <c r="O20" s="26"/>
      <c r="P20" s="26"/>
      <c r="Q20" s="26"/>
      <c r="R20" s="26"/>
      <c r="S20" s="26"/>
    </row>
    <row r="21" spans="1:19" x14ac:dyDescent="0.25">
      <c r="A21" s="32"/>
      <c r="B21" s="33" t="s">
        <v>18</v>
      </c>
      <c r="C21" s="34">
        <v>12049.58</v>
      </c>
      <c r="D21" s="34">
        <v>0</v>
      </c>
      <c r="E21" s="34">
        <v>12049.58</v>
      </c>
      <c r="F21" s="34">
        <v>8664.6299999999992</v>
      </c>
      <c r="G21" s="34">
        <v>12049.58</v>
      </c>
      <c r="H21" s="34">
        <v>12401.62</v>
      </c>
      <c r="I21" s="34"/>
      <c r="J21" s="34"/>
      <c r="K21" s="34">
        <f t="shared" ref="K21:L30" si="1">+C21+E21+G21+I21</f>
        <v>36148.74</v>
      </c>
      <c r="L21" s="34">
        <f t="shared" si="1"/>
        <v>21066.25</v>
      </c>
      <c r="M21" s="26"/>
      <c r="N21" s="26"/>
      <c r="O21" s="26"/>
      <c r="P21" s="26"/>
      <c r="Q21" s="26"/>
      <c r="R21" s="26"/>
      <c r="S21" s="26"/>
    </row>
    <row r="22" spans="1:19" x14ac:dyDescent="0.25">
      <c r="A22" s="32"/>
      <c r="B22" s="33" t="s">
        <v>19</v>
      </c>
      <c r="C22" s="34">
        <v>0</v>
      </c>
      <c r="D22" s="34">
        <v>0</v>
      </c>
      <c r="E22" s="34">
        <v>0</v>
      </c>
      <c r="F22" s="34">
        <v>0</v>
      </c>
      <c r="G22" s="34">
        <v>12656.27</v>
      </c>
      <c r="H22" s="34">
        <v>0</v>
      </c>
      <c r="I22" s="34"/>
      <c r="J22" s="34"/>
      <c r="K22" s="34">
        <f t="shared" si="1"/>
        <v>12656.27</v>
      </c>
      <c r="L22" s="34">
        <f t="shared" si="1"/>
        <v>0</v>
      </c>
      <c r="M22" s="26"/>
      <c r="N22" s="26"/>
      <c r="O22" s="26"/>
      <c r="P22" s="26"/>
      <c r="Q22" s="26"/>
      <c r="R22" s="26"/>
      <c r="S22" s="26"/>
    </row>
    <row r="23" spans="1:19" x14ac:dyDescent="0.25">
      <c r="A23" s="32"/>
      <c r="B23" s="33" t="s">
        <v>20</v>
      </c>
      <c r="C23" s="34">
        <v>0</v>
      </c>
      <c r="D23" s="34">
        <v>0</v>
      </c>
      <c r="E23" s="34">
        <v>0</v>
      </c>
      <c r="F23" s="34">
        <v>0</v>
      </c>
      <c r="G23" s="34">
        <v>75491.42</v>
      </c>
      <c r="H23" s="34">
        <v>0</v>
      </c>
      <c r="I23" s="34"/>
      <c r="J23" s="34"/>
      <c r="K23" s="34">
        <f t="shared" si="1"/>
        <v>75491.42</v>
      </c>
      <c r="L23" s="34">
        <f t="shared" si="1"/>
        <v>0</v>
      </c>
      <c r="M23" s="26"/>
      <c r="N23" s="26"/>
      <c r="O23" s="26"/>
      <c r="P23" s="26"/>
      <c r="Q23" s="26"/>
      <c r="R23" s="26"/>
      <c r="S23" s="26"/>
    </row>
    <row r="24" spans="1:19" x14ac:dyDescent="0.25">
      <c r="A24" s="32"/>
      <c r="B24" s="33" t="s">
        <v>21</v>
      </c>
      <c r="C24" s="34">
        <v>416.67</v>
      </c>
      <c r="D24" s="34">
        <v>0</v>
      </c>
      <c r="E24" s="34">
        <v>416.67</v>
      </c>
      <c r="F24" s="34">
        <v>0</v>
      </c>
      <c r="G24" s="34">
        <v>416.67</v>
      </c>
      <c r="H24" s="34">
        <v>0</v>
      </c>
      <c r="I24" s="34"/>
      <c r="J24" s="34"/>
      <c r="K24" s="34">
        <f>+C24+E24+G24+I24</f>
        <v>1250.01</v>
      </c>
      <c r="L24" s="34">
        <f>+D24+F24+H24+J24</f>
        <v>0</v>
      </c>
      <c r="M24" s="26"/>
      <c r="N24" s="26"/>
      <c r="O24" s="26"/>
      <c r="P24" s="26"/>
      <c r="Q24" s="26"/>
      <c r="R24" s="26"/>
      <c r="S24" s="26"/>
    </row>
    <row r="25" spans="1:19" x14ac:dyDescent="0.25">
      <c r="A25" s="32"/>
      <c r="B25" s="33" t="s">
        <v>22</v>
      </c>
      <c r="C25" s="34">
        <v>3473</v>
      </c>
      <c r="D25" s="34">
        <v>0</v>
      </c>
      <c r="E25" s="34">
        <v>3473</v>
      </c>
      <c r="F25" s="34">
        <v>0</v>
      </c>
      <c r="G25" s="34">
        <v>3473</v>
      </c>
      <c r="H25" s="34">
        <v>0</v>
      </c>
      <c r="I25" s="34"/>
      <c r="J25" s="34"/>
      <c r="K25" s="34">
        <f t="shared" si="1"/>
        <v>10419</v>
      </c>
      <c r="L25" s="34">
        <f t="shared" si="1"/>
        <v>0</v>
      </c>
      <c r="M25" s="26"/>
      <c r="N25" s="26"/>
      <c r="O25" s="26"/>
      <c r="P25" s="26"/>
      <c r="Q25" s="26"/>
      <c r="R25" s="26"/>
      <c r="S25" s="26"/>
    </row>
    <row r="26" spans="1:19" x14ac:dyDescent="0.25">
      <c r="A26" s="32"/>
      <c r="B26" s="33" t="s">
        <v>23</v>
      </c>
      <c r="C26" s="34">
        <v>4316.67</v>
      </c>
      <c r="D26" s="34">
        <v>0</v>
      </c>
      <c r="E26" s="34">
        <v>4316.67</v>
      </c>
      <c r="F26" s="34">
        <v>0</v>
      </c>
      <c r="G26" s="34">
        <v>4316.67</v>
      </c>
      <c r="H26" s="34">
        <v>0</v>
      </c>
      <c r="I26" s="34"/>
      <c r="J26" s="34"/>
      <c r="K26" s="34">
        <f t="shared" si="1"/>
        <v>12950.01</v>
      </c>
      <c r="L26" s="34">
        <f t="shared" si="1"/>
        <v>0</v>
      </c>
      <c r="M26" s="26"/>
      <c r="N26" s="26"/>
      <c r="O26" s="26"/>
      <c r="P26" s="26"/>
      <c r="Q26" s="26"/>
      <c r="R26" s="26"/>
      <c r="S26" s="26"/>
    </row>
    <row r="27" spans="1:19" x14ac:dyDescent="0.25">
      <c r="A27" s="32"/>
      <c r="B27" s="33" t="s">
        <v>24</v>
      </c>
      <c r="C27" s="34">
        <v>7480.08</v>
      </c>
      <c r="D27" s="34">
        <v>0</v>
      </c>
      <c r="E27" s="34">
        <v>7480.08</v>
      </c>
      <c r="F27" s="34">
        <v>0</v>
      </c>
      <c r="G27" s="34">
        <v>7480.08</v>
      </c>
      <c r="H27" s="34">
        <v>0</v>
      </c>
      <c r="I27" s="34"/>
      <c r="J27" s="34"/>
      <c r="K27" s="34">
        <f t="shared" si="1"/>
        <v>22440.239999999998</v>
      </c>
      <c r="L27" s="34">
        <f t="shared" si="1"/>
        <v>0</v>
      </c>
      <c r="M27" s="26"/>
      <c r="N27" s="26"/>
      <c r="O27" s="26"/>
      <c r="P27" s="26"/>
      <c r="Q27" s="26"/>
      <c r="R27" s="26"/>
      <c r="S27" s="26"/>
    </row>
    <row r="28" spans="1:19" x14ac:dyDescent="0.25">
      <c r="A28" s="32"/>
      <c r="B28" s="33" t="s">
        <v>25</v>
      </c>
      <c r="C28" s="34">
        <v>488150.25</v>
      </c>
      <c r="D28" s="34">
        <v>0</v>
      </c>
      <c r="E28" s="34">
        <v>488150.25</v>
      </c>
      <c r="F28" s="34">
        <v>0</v>
      </c>
      <c r="G28" s="34">
        <v>488150.25</v>
      </c>
      <c r="H28" s="34">
        <v>0</v>
      </c>
      <c r="I28" s="34"/>
      <c r="J28" s="34"/>
      <c r="K28" s="34">
        <f t="shared" si="1"/>
        <v>1464450.75</v>
      </c>
      <c r="L28" s="34">
        <f t="shared" si="1"/>
        <v>0</v>
      </c>
      <c r="M28" s="26"/>
      <c r="N28" s="26"/>
      <c r="O28" s="26"/>
      <c r="P28" s="26"/>
      <c r="Q28" s="26"/>
      <c r="R28" s="26"/>
      <c r="S28" s="26"/>
    </row>
    <row r="29" spans="1:19" x14ac:dyDescent="0.25">
      <c r="A29" s="32"/>
      <c r="B29" s="33" t="s">
        <v>26</v>
      </c>
      <c r="C29" s="34">
        <v>41666.67</v>
      </c>
      <c r="D29" s="34">
        <v>0</v>
      </c>
      <c r="E29" s="34">
        <v>41666.67</v>
      </c>
      <c r="F29" s="34">
        <v>0</v>
      </c>
      <c r="G29" s="34">
        <v>41666.67</v>
      </c>
      <c r="H29" s="34">
        <v>0</v>
      </c>
      <c r="I29" s="34"/>
      <c r="J29" s="34"/>
      <c r="K29" s="34">
        <f t="shared" si="1"/>
        <v>125000.01</v>
      </c>
      <c r="L29" s="34">
        <f t="shared" si="1"/>
        <v>0</v>
      </c>
      <c r="M29" s="26"/>
      <c r="N29" s="26"/>
      <c r="O29" s="26"/>
      <c r="P29" s="26"/>
      <c r="Q29" s="26"/>
      <c r="R29" s="26"/>
      <c r="S29" s="26"/>
    </row>
    <row r="30" spans="1:19" x14ac:dyDescent="0.25">
      <c r="A30" s="32"/>
      <c r="B30" s="33" t="s">
        <v>27</v>
      </c>
      <c r="C30" s="34">
        <v>0</v>
      </c>
      <c r="D30" s="34">
        <v>0</v>
      </c>
      <c r="E30" s="34">
        <v>72189.58</v>
      </c>
      <c r="F30" s="34">
        <v>0</v>
      </c>
      <c r="G30" s="34">
        <v>72189.58</v>
      </c>
      <c r="H30" s="34">
        <v>3181.34</v>
      </c>
      <c r="I30" s="34"/>
      <c r="J30" s="34"/>
      <c r="K30" s="34">
        <f t="shared" si="1"/>
        <v>144379.16</v>
      </c>
      <c r="L30" s="34">
        <f t="shared" si="1"/>
        <v>3181.34</v>
      </c>
      <c r="M30" s="26"/>
      <c r="N30" s="26"/>
      <c r="O30" s="26"/>
      <c r="P30" s="26"/>
      <c r="Q30" s="26"/>
      <c r="R30" s="26"/>
      <c r="S30" s="26"/>
    </row>
    <row r="31" spans="1:19" ht="16.5" thickBot="1" x14ac:dyDescent="0.35">
      <c r="A31" s="32"/>
      <c r="B31" s="35" t="s">
        <v>28</v>
      </c>
      <c r="C31" s="36">
        <f t="shared" ref="C31:L31" si="2">SUM(C20:C30)</f>
        <v>557552.92000000004</v>
      </c>
      <c r="D31" s="36">
        <f t="shared" si="2"/>
        <v>0</v>
      </c>
      <c r="E31" s="36">
        <f t="shared" si="2"/>
        <v>714742.5</v>
      </c>
      <c r="F31" s="36">
        <f t="shared" si="2"/>
        <v>8664.6299999999992</v>
      </c>
      <c r="G31" s="36">
        <f t="shared" si="2"/>
        <v>802890.19000000006</v>
      </c>
      <c r="H31" s="36">
        <f t="shared" si="2"/>
        <v>162652.26999999999</v>
      </c>
      <c r="I31" s="36">
        <f t="shared" si="2"/>
        <v>0</v>
      </c>
      <c r="J31" s="36">
        <f t="shared" si="2"/>
        <v>0</v>
      </c>
      <c r="K31" s="36">
        <f t="shared" si="2"/>
        <v>2075185.6099999999</v>
      </c>
      <c r="L31" s="36">
        <f t="shared" si="2"/>
        <v>171316.9</v>
      </c>
      <c r="M31" s="26"/>
      <c r="N31" s="26"/>
      <c r="O31" s="26"/>
      <c r="P31" s="26"/>
      <c r="Q31" s="26"/>
      <c r="R31" s="26"/>
      <c r="S31" s="26"/>
    </row>
    <row r="32" spans="1:19" ht="15.75" x14ac:dyDescent="0.3">
      <c r="A32" s="32"/>
      <c r="B32" s="37" t="s">
        <v>29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26"/>
      <c r="N32" s="26"/>
      <c r="O32" s="26"/>
      <c r="P32" s="26"/>
      <c r="Q32" s="26"/>
      <c r="R32" s="26"/>
      <c r="S32" s="26"/>
    </row>
    <row r="33" spans="1:19" x14ac:dyDescent="0.25">
      <c r="A33" s="32"/>
      <c r="B33" s="33" t="s">
        <v>30</v>
      </c>
      <c r="C33" s="34">
        <v>69375.89</v>
      </c>
      <c r="D33" s="34">
        <v>0</v>
      </c>
      <c r="E33" s="34">
        <v>69375.89</v>
      </c>
      <c r="F33" s="34">
        <v>13174.25</v>
      </c>
      <c r="G33" s="34">
        <v>69375.89</v>
      </c>
      <c r="H33" s="34">
        <v>0</v>
      </c>
      <c r="I33" s="34"/>
      <c r="J33" s="34"/>
      <c r="K33" s="34">
        <f t="shared" ref="K33:L46" si="3">+C33+E33+G33+I33</f>
        <v>208127.66999999998</v>
      </c>
      <c r="L33" s="34">
        <f>+D33+F33+H33+J33</f>
        <v>13174.25</v>
      </c>
      <c r="M33" s="26"/>
      <c r="N33" s="26"/>
      <c r="O33" s="26"/>
      <c r="P33" s="26"/>
      <c r="Q33" s="26"/>
      <c r="R33" s="26"/>
      <c r="S33" s="26"/>
    </row>
    <row r="34" spans="1:19" x14ac:dyDescent="0.25">
      <c r="A34" s="32"/>
      <c r="B34" s="33" t="s">
        <v>31</v>
      </c>
      <c r="C34" s="34">
        <v>6250</v>
      </c>
      <c r="D34" s="34">
        <v>0</v>
      </c>
      <c r="E34" s="34">
        <v>6250</v>
      </c>
      <c r="F34" s="34">
        <v>0</v>
      </c>
      <c r="G34" s="34">
        <v>6250</v>
      </c>
      <c r="H34" s="34">
        <v>0</v>
      </c>
      <c r="I34" s="34"/>
      <c r="J34" s="34"/>
      <c r="K34" s="34">
        <f t="shared" si="3"/>
        <v>18750</v>
      </c>
      <c r="L34" s="34">
        <f t="shared" si="3"/>
        <v>0</v>
      </c>
      <c r="M34" s="26"/>
      <c r="N34" s="26"/>
      <c r="O34" s="26"/>
      <c r="P34" s="26"/>
      <c r="Q34" s="26"/>
      <c r="R34" s="26"/>
      <c r="S34" s="26"/>
    </row>
    <row r="35" spans="1:19" x14ac:dyDescent="0.25">
      <c r="A35" s="32"/>
      <c r="B35" s="33" t="s">
        <v>32</v>
      </c>
      <c r="C35" s="34">
        <v>54167.040000000001</v>
      </c>
      <c r="D35" s="34">
        <v>0</v>
      </c>
      <c r="E35" s="34">
        <v>54167.040000000001</v>
      </c>
      <c r="F35" s="34">
        <v>0</v>
      </c>
      <c r="G35" s="34">
        <v>54167.040000000001</v>
      </c>
      <c r="H35" s="34">
        <v>0</v>
      </c>
      <c r="I35" s="34"/>
      <c r="J35" s="34"/>
      <c r="K35" s="34">
        <f t="shared" si="3"/>
        <v>162501.12</v>
      </c>
      <c r="L35" s="34">
        <f t="shared" si="3"/>
        <v>0</v>
      </c>
      <c r="M35" s="26"/>
      <c r="N35" s="26"/>
      <c r="O35" s="26"/>
      <c r="P35" s="26"/>
      <c r="Q35" s="26"/>
      <c r="R35" s="26"/>
      <c r="S35" s="26"/>
    </row>
    <row r="36" spans="1:19" x14ac:dyDescent="0.25">
      <c r="A36" s="32"/>
      <c r="B36" s="33" t="s">
        <v>33</v>
      </c>
      <c r="C36" s="34">
        <v>666.67</v>
      </c>
      <c r="D36" s="34">
        <v>0</v>
      </c>
      <c r="E36" s="34">
        <v>666.67</v>
      </c>
      <c r="F36" s="34">
        <v>0</v>
      </c>
      <c r="G36" s="34">
        <v>666.67</v>
      </c>
      <c r="H36" s="34">
        <v>0</v>
      </c>
      <c r="I36" s="34"/>
      <c r="J36" s="34"/>
      <c r="K36" s="34">
        <f t="shared" si="3"/>
        <v>2000.0099999999998</v>
      </c>
      <c r="L36" s="34">
        <f t="shared" si="3"/>
        <v>0</v>
      </c>
      <c r="M36" s="26"/>
      <c r="N36" s="26"/>
      <c r="O36" s="26"/>
      <c r="P36" s="26"/>
      <c r="Q36" s="26"/>
      <c r="R36" s="26"/>
      <c r="S36" s="26"/>
    </row>
    <row r="37" spans="1:19" x14ac:dyDescent="0.25">
      <c r="A37" s="32"/>
      <c r="B37" s="33" t="s">
        <v>34</v>
      </c>
      <c r="C37" s="34">
        <v>402411.67</v>
      </c>
      <c r="D37" s="34">
        <v>0</v>
      </c>
      <c r="E37" s="34">
        <v>402411.67</v>
      </c>
      <c r="F37" s="34">
        <v>20109.13</v>
      </c>
      <c r="G37" s="34">
        <v>402411.67</v>
      </c>
      <c r="H37" s="34">
        <v>10911.26</v>
      </c>
      <c r="I37" s="34"/>
      <c r="J37" s="34"/>
      <c r="K37" s="34">
        <f t="shared" si="3"/>
        <v>1207235.01</v>
      </c>
      <c r="L37" s="34">
        <f t="shared" si="3"/>
        <v>31020.39</v>
      </c>
      <c r="M37" s="26"/>
      <c r="N37" s="26"/>
      <c r="O37" s="26"/>
      <c r="P37" s="26"/>
      <c r="Q37" s="26"/>
      <c r="R37" s="26"/>
      <c r="S37" s="26"/>
    </row>
    <row r="38" spans="1:19" x14ac:dyDescent="0.25">
      <c r="A38" s="32"/>
      <c r="B38" s="33" t="s">
        <v>35</v>
      </c>
      <c r="C38" s="34">
        <v>1500</v>
      </c>
      <c r="D38" s="34">
        <v>0</v>
      </c>
      <c r="E38" s="34">
        <v>1500</v>
      </c>
      <c r="F38" s="34">
        <v>0</v>
      </c>
      <c r="G38" s="34">
        <v>1500</v>
      </c>
      <c r="H38" s="34">
        <v>0</v>
      </c>
      <c r="I38" s="34"/>
      <c r="J38" s="34"/>
      <c r="K38" s="34">
        <f t="shared" si="3"/>
        <v>4500</v>
      </c>
      <c r="L38" s="34">
        <f t="shared" si="3"/>
        <v>0</v>
      </c>
      <c r="M38" s="26"/>
      <c r="N38" s="26"/>
      <c r="O38" s="26"/>
      <c r="P38" s="26"/>
      <c r="Q38" s="26"/>
      <c r="R38" s="26"/>
      <c r="S38" s="26"/>
    </row>
    <row r="39" spans="1:19" x14ac:dyDescent="0.25">
      <c r="A39" s="32"/>
      <c r="B39" s="33" t="s">
        <v>36</v>
      </c>
      <c r="C39" s="34">
        <v>17609</v>
      </c>
      <c r="D39" s="34">
        <v>0</v>
      </c>
      <c r="E39" s="34">
        <v>17609</v>
      </c>
      <c r="F39" s="34">
        <v>0</v>
      </c>
      <c r="G39" s="34">
        <v>17609</v>
      </c>
      <c r="H39" s="34">
        <v>0</v>
      </c>
      <c r="I39" s="34"/>
      <c r="J39" s="34"/>
      <c r="K39" s="34">
        <f t="shared" si="3"/>
        <v>52827</v>
      </c>
      <c r="L39" s="34">
        <f t="shared" si="3"/>
        <v>0</v>
      </c>
      <c r="M39" s="26"/>
      <c r="N39" s="26"/>
      <c r="O39" s="26"/>
      <c r="P39" s="26"/>
      <c r="Q39" s="26"/>
      <c r="R39" s="26"/>
      <c r="S39" s="26"/>
    </row>
    <row r="40" spans="1:19" x14ac:dyDescent="0.25">
      <c r="A40" s="32"/>
      <c r="B40" s="33" t="s">
        <v>37</v>
      </c>
      <c r="C40" s="34">
        <v>833.33</v>
      </c>
      <c r="D40" s="34">
        <v>0</v>
      </c>
      <c r="E40" s="34">
        <v>833.33</v>
      </c>
      <c r="F40" s="34">
        <v>0</v>
      </c>
      <c r="G40" s="34">
        <v>833.33</v>
      </c>
      <c r="H40" s="34">
        <v>0</v>
      </c>
      <c r="I40" s="34"/>
      <c r="J40" s="34"/>
      <c r="K40" s="34">
        <f t="shared" si="3"/>
        <v>2499.9900000000002</v>
      </c>
      <c r="L40" s="34">
        <f t="shared" si="3"/>
        <v>0</v>
      </c>
      <c r="M40" s="26"/>
      <c r="N40" s="26"/>
      <c r="O40" s="26"/>
      <c r="P40" s="26"/>
      <c r="Q40" s="26"/>
      <c r="R40" s="26"/>
      <c r="S40" s="26"/>
    </row>
    <row r="41" spans="1:19" x14ac:dyDescent="0.25">
      <c r="A41" s="32"/>
      <c r="B41" s="33" t="s">
        <v>38</v>
      </c>
      <c r="C41" s="34">
        <v>736.66</v>
      </c>
      <c r="D41" s="34">
        <v>0</v>
      </c>
      <c r="E41" s="34">
        <v>736.66</v>
      </c>
      <c r="F41" s="34">
        <v>0</v>
      </c>
      <c r="G41" s="34">
        <v>736.66</v>
      </c>
      <c r="H41" s="34">
        <v>0</v>
      </c>
      <c r="I41" s="34"/>
      <c r="J41" s="34"/>
      <c r="K41" s="34">
        <f t="shared" si="3"/>
        <v>2209.98</v>
      </c>
      <c r="L41" s="34">
        <f t="shared" si="3"/>
        <v>0</v>
      </c>
      <c r="M41" s="26"/>
      <c r="N41" s="26"/>
      <c r="O41" s="26"/>
      <c r="P41" s="26"/>
      <c r="Q41" s="26"/>
      <c r="R41" s="26"/>
      <c r="S41" s="26"/>
    </row>
    <row r="42" spans="1:19" x14ac:dyDescent="0.25">
      <c r="A42" s="32"/>
      <c r="B42" s="33" t="s">
        <v>39</v>
      </c>
      <c r="C42" s="34">
        <v>15323.42</v>
      </c>
      <c r="D42" s="34">
        <v>0</v>
      </c>
      <c r="E42" s="34">
        <v>15323.42</v>
      </c>
      <c r="F42" s="34">
        <v>0</v>
      </c>
      <c r="G42" s="34">
        <v>15323.42</v>
      </c>
      <c r="H42" s="34">
        <v>0</v>
      </c>
      <c r="I42" s="34"/>
      <c r="J42" s="34"/>
      <c r="K42" s="34">
        <f t="shared" si="3"/>
        <v>45970.26</v>
      </c>
      <c r="L42" s="34">
        <f t="shared" si="3"/>
        <v>0</v>
      </c>
      <c r="M42" s="26"/>
      <c r="N42" s="26"/>
      <c r="O42" s="26"/>
      <c r="P42" s="26"/>
      <c r="Q42" s="26"/>
      <c r="R42" s="26"/>
      <c r="S42" s="26"/>
    </row>
    <row r="43" spans="1:19" x14ac:dyDescent="0.25">
      <c r="A43" s="32"/>
      <c r="B43" s="33" t="s">
        <v>40</v>
      </c>
      <c r="C43" s="34">
        <v>1697691.99</v>
      </c>
      <c r="D43" s="34">
        <v>0</v>
      </c>
      <c r="E43" s="34">
        <v>1697691.99</v>
      </c>
      <c r="F43" s="34">
        <v>0</v>
      </c>
      <c r="G43" s="34">
        <v>1697691.99</v>
      </c>
      <c r="H43" s="34">
        <v>0</v>
      </c>
      <c r="I43" s="34"/>
      <c r="J43" s="34"/>
      <c r="K43" s="34">
        <f t="shared" si="3"/>
        <v>5093075.97</v>
      </c>
      <c r="L43" s="34">
        <f t="shared" si="3"/>
        <v>0</v>
      </c>
      <c r="M43" s="26"/>
      <c r="N43" s="26"/>
      <c r="O43" s="26"/>
      <c r="P43" s="26"/>
      <c r="Q43" s="26"/>
      <c r="R43" s="26"/>
      <c r="S43" s="26"/>
    </row>
    <row r="44" spans="1:19" x14ac:dyDescent="0.25">
      <c r="A44" s="32"/>
      <c r="B44" s="33" t="s">
        <v>41</v>
      </c>
      <c r="C44" s="34">
        <v>3334.83</v>
      </c>
      <c r="D44" s="34">
        <v>0</v>
      </c>
      <c r="E44" s="34">
        <v>3334.83</v>
      </c>
      <c r="F44" s="34">
        <v>0</v>
      </c>
      <c r="G44" s="34">
        <v>3334.83</v>
      </c>
      <c r="H44" s="34">
        <v>0</v>
      </c>
      <c r="I44" s="34"/>
      <c r="J44" s="34"/>
      <c r="K44" s="34">
        <f t="shared" si="3"/>
        <v>10004.49</v>
      </c>
      <c r="L44" s="34">
        <f t="shared" si="3"/>
        <v>0</v>
      </c>
      <c r="M44" s="26"/>
      <c r="N44" s="26"/>
      <c r="O44" s="26"/>
      <c r="P44" s="26"/>
      <c r="Q44" s="26"/>
      <c r="R44" s="26"/>
      <c r="S44" s="26"/>
    </row>
    <row r="45" spans="1:19" x14ac:dyDescent="0.25">
      <c r="A45" s="32"/>
      <c r="B45" s="33" t="s">
        <v>42</v>
      </c>
      <c r="C45" s="34">
        <v>51666.38</v>
      </c>
      <c r="D45" s="34">
        <v>0</v>
      </c>
      <c r="E45" s="34">
        <v>51666.38</v>
      </c>
      <c r="F45" s="34">
        <v>0</v>
      </c>
      <c r="G45" s="34">
        <v>51666.38</v>
      </c>
      <c r="H45" s="34">
        <v>0</v>
      </c>
      <c r="I45" s="34"/>
      <c r="J45" s="34"/>
      <c r="K45" s="34">
        <f t="shared" si="3"/>
        <v>154999.13999999998</v>
      </c>
      <c r="L45" s="34">
        <f t="shared" si="3"/>
        <v>0</v>
      </c>
      <c r="M45" s="26"/>
      <c r="N45" s="26"/>
      <c r="O45" s="26"/>
      <c r="P45" s="26"/>
      <c r="Q45" s="26"/>
      <c r="R45" s="26"/>
      <c r="S45" s="26"/>
    </row>
    <row r="46" spans="1:19" x14ac:dyDescent="0.25">
      <c r="A46" s="32"/>
      <c r="B46" s="33" t="s">
        <v>43</v>
      </c>
      <c r="C46" s="34">
        <v>3333.33</v>
      </c>
      <c r="D46" s="34">
        <v>0</v>
      </c>
      <c r="E46" s="34">
        <v>3333.33</v>
      </c>
      <c r="F46" s="34">
        <v>0</v>
      </c>
      <c r="G46" s="34">
        <v>3333.33</v>
      </c>
      <c r="H46" s="34">
        <v>0</v>
      </c>
      <c r="I46" s="34"/>
      <c r="J46" s="34"/>
      <c r="K46" s="34">
        <f t="shared" si="3"/>
        <v>9999.99</v>
      </c>
      <c r="L46" s="34">
        <f t="shared" si="3"/>
        <v>0</v>
      </c>
      <c r="M46" s="26"/>
      <c r="N46" s="26"/>
      <c r="O46" s="26"/>
      <c r="P46" s="26"/>
      <c r="Q46" s="26"/>
      <c r="R46" s="26"/>
      <c r="S46" s="26"/>
    </row>
    <row r="47" spans="1:19" ht="16.5" thickBot="1" x14ac:dyDescent="0.35">
      <c r="A47" s="32"/>
      <c r="B47" s="39" t="s">
        <v>44</v>
      </c>
      <c r="C47" s="36">
        <f t="shared" ref="C47:L47" si="4">SUM(C33:C46)</f>
        <v>2324900.21</v>
      </c>
      <c r="D47" s="36">
        <f t="shared" si="4"/>
        <v>0</v>
      </c>
      <c r="E47" s="36">
        <f t="shared" si="4"/>
        <v>2324900.21</v>
      </c>
      <c r="F47" s="36">
        <f t="shared" si="4"/>
        <v>33283.380000000005</v>
      </c>
      <c r="G47" s="36">
        <f t="shared" si="4"/>
        <v>2324900.21</v>
      </c>
      <c r="H47" s="36">
        <f t="shared" si="4"/>
        <v>10911.26</v>
      </c>
      <c r="I47" s="36">
        <f t="shared" si="4"/>
        <v>0</v>
      </c>
      <c r="J47" s="36">
        <f t="shared" si="4"/>
        <v>0</v>
      </c>
      <c r="K47" s="36">
        <f t="shared" si="4"/>
        <v>6974700.6299999999</v>
      </c>
      <c r="L47" s="36">
        <f t="shared" si="4"/>
        <v>44194.64</v>
      </c>
      <c r="M47" s="26"/>
      <c r="N47" s="26"/>
      <c r="O47" s="26"/>
      <c r="P47" s="26"/>
      <c r="Q47" s="26"/>
      <c r="R47" s="26"/>
      <c r="S47" s="26"/>
    </row>
    <row r="48" spans="1:19" ht="16.5" thickBot="1" x14ac:dyDescent="0.35">
      <c r="A48" s="40"/>
      <c r="B48" s="41" t="s">
        <v>45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x14ac:dyDescent="0.25">
      <c r="A49" s="40"/>
      <c r="B49" s="44" t="s">
        <v>46</v>
      </c>
      <c r="C49" s="34">
        <v>0</v>
      </c>
      <c r="D49" s="34">
        <v>0</v>
      </c>
      <c r="E49" s="34">
        <v>0</v>
      </c>
      <c r="F49" s="34">
        <v>0</v>
      </c>
      <c r="G49" s="34"/>
      <c r="H49" s="34">
        <v>0</v>
      </c>
      <c r="I49" s="34"/>
      <c r="J49" s="34"/>
      <c r="K49" s="34">
        <f>+C49+E49+G49+I49</f>
        <v>0</v>
      </c>
      <c r="L49" s="34">
        <f>+D49+F49+H49+J49</f>
        <v>0</v>
      </c>
    </row>
    <row r="50" spans="1:12" x14ac:dyDescent="0.25">
      <c r="A50" s="40"/>
      <c r="B50" s="44" t="s">
        <v>47</v>
      </c>
      <c r="C50" s="34">
        <v>0</v>
      </c>
      <c r="D50" s="34">
        <v>0</v>
      </c>
      <c r="E50" s="34">
        <v>0</v>
      </c>
      <c r="F50" s="34">
        <v>0</v>
      </c>
      <c r="G50" s="34"/>
      <c r="H50" s="34">
        <v>0</v>
      </c>
      <c r="I50" s="34">
        <v>0</v>
      </c>
      <c r="J50" s="34"/>
      <c r="K50" s="34">
        <f>+C50+E50+G50+I50</f>
        <v>0</v>
      </c>
      <c r="L50" s="34">
        <f>+D50+F50+H50+J50</f>
        <v>0</v>
      </c>
    </row>
    <row r="51" spans="1:12" ht="15.75" x14ac:dyDescent="0.3">
      <c r="A51" s="40"/>
      <c r="B51" s="45" t="s">
        <v>48</v>
      </c>
      <c r="C51" s="46">
        <f>SUM(C49:C50)</f>
        <v>0</v>
      </c>
      <c r="D51" s="46">
        <f>SUM(D49:D50)</f>
        <v>0</v>
      </c>
      <c r="E51" s="46">
        <f t="shared" ref="E51:J51" si="5">SUM(E49:E50)</f>
        <v>0</v>
      </c>
      <c r="F51" s="46">
        <f t="shared" si="5"/>
        <v>0</v>
      </c>
      <c r="G51" s="46">
        <f t="shared" si="5"/>
        <v>0</v>
      </c>
      <c r="H51" s="46">
        <f t="shared" si="5"/>
        <v>0</v>
      </c>
      <c r="I51" s="46">
        <f t="shared" si="5"/>
        <v>0</v>
      </c>
      <c r="J51" s="46">
        <f t="shared" si="5"/>
        <v>0</v>
      </c>
      <c r="K51" s="46">
        <f>SUM(K49:K50)</f>
        <v>0</v>
      </c>
      <c r="L51" s="46">
        <f>SUM(L49:L50)</f>
        <v>0</v>
      </c>
    </row>
    <row r="52" spans="1:12" x14ac:dyDescent="0.25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</row>
    <row r="53" spans="1:12" x14ac:dyDescent="0.25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</row>
    <row r="54" spans="1:12" x14ac:dyDescent="0.25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</row>
    <row r="55" spans="1:12" x14ac:dyDescent="0.25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</row>
    <row r="56" spans="1:12" ht="16.5" hidden="1" thickBot="1" x14ac:dyDescent="0.3">
      <c r="A56" s="9" t="s">
        <v>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</row>
    <row r="57" spans="1:12" ht="16.5" hidden="1" thickBot="1" x14ac:dyDescent="0.35">
      <c r="A57" s="48" t="s">
        <v>6</v>
      </c>
      <c r="B57" s="49" t="s">
        <v>7</v>
      </c>
      <c r="C57" s="50" t="s">
        <v>50</v>
      </c>
      <c r="D57" s="51"/>
      <c r="E57" s="50" t="s">
        <v>51</v>
      </c>
      <c r="F57" s="52"/>
      <c r="G57" s="50" t="s">
        <v>52</v>
      </c>
      <c r="H57" s="51"/>
      <c r="I57" s="50" t="s">
        <v>53</v>
      </c>
      <c r="J57" s="51"/>
      <c r="K57" s="53" t="s">
        <v>12</v>
      </c>
      <c r="L57" s="54"/>
    </row>
    <row r="58" spans="1:12" ht="15.75" hidden="1" x14ac:dyDescent="0.3">
      <c r="A58" s="55"/>
      <c r="B58" s="28"/>
      <c r="C58" s="56" t="s">
        <v>13</v>
      </c>
      <c r="D58" s="56" t="s">
        <v>14</v>
      </c>
      <c r="E58" s="56" t="s">
        <v>13</v>
      </c>
      <c r="F58" s="56" t="s">
        <v>14</v>
      </c>
      <c r="G58" s="56" t="s">
        <v>13</v>
      </c>
      <c r="H58" s="56" t="s">
        <v>14</v>
      </c>
      <c r="I58" s="56" t="s">
        <v>13</v>
      </c>
      <c r="J58" s="56" t="s">
        <v>14</v>
      </c>
      <c r="K58" s="56" t="s">
        <v>13</v>
      </c>
      <c r="L58" s="56" t="s">
        <v>14</v>
      </c>
    </row>
    <row r="59" spans="1:12" ht="15.75" hidden="1" x14ac:dyDescent="0.3">
      <c r="A59" s="57"/>
      <c r="B59" s="28" t="s">
        <v>15</v>
      </c>
      <c r="C59" s="25"/>
      <c r="D59" s="31"/>
      <c r="E59" s="25"/>
      <c r="F59" s="31"/>
      <c r="G59" s="31"/>
      <c r="H59" s="31"/>
      <c r="I59" s="31"/>
      <c r="J59" s="31"/>
      <c r="K59" s="31">
        <f>+C59+E59+G59+I59</f>
        <v>0</v>
      </c>
      <c r="L59" s="31">
        <f>+D59+F59+H59+J59</f>
        <v>0</v>
      </c>
    </row>
    <row r="60" spans="1:12" ht="15.75" hidden="1" x14ac:dyDescent="0.3">
      <c r="A60" s="27"/>
      <c r="B60" s="28"/>
      <c r="C60" s="27"/>
      <c r="D60" s="27"/>
      <c r="E60" s="27"/>
      <c r="F60" s="30"/>
      <c r="G60" s="30"/>
      <c r="H60" s="30"/>
      <c r="I60" s="30"/>
      <c r="J60" s="30"/>
      <c r="K60" s="29"/>
      <c r="L60" s="29"/>
    </row>
    <row r="61" spans="1:12" ht="15.75" hidden="1" x14ac:dyDescent="0.3">
      <c r="A61" s="27"/>
      <c r="B61" s="28" t="s">
        <v>16</v>
      </c>
      <c r="C61" s="31">
        <f>+C73+C89</f>
        <v>0</v>
      </c>
      <c r="D61" s="31">
        <f>+D73+D89+D95</f>
        <v>0</v>
      </c>
      <c r="E61" s="31">
        <f t="shared" ref="E61:J61" si="6">+E73+E89</f>
        <v>0</v>
      </c>
      <c r="F61" s="31">
        <f t="shared" si="6"/>
        <v>0</v>
      </c>
      <c r="G61" s="31">
        <f t="shared" si="6"/>
        <v>0</v>
      </c>
      <c r="H61" s="31">
        <f t="shared" si="6"/>
        <v>0</v>
      </c>
      <c r="I61" s="31">
        <f t="shared" si="6"/>
        <v>0</v>
      </c>
      <c r="J61" s="31">
        <f t="shared" si="6"/>
        <v>0</v>
      </c>
      <c r="K61" s="31">
        <f>+C61+E61+G61+I61</f>
        <v>0</v>
      </c>
      <c r="L61" s="31">
        <f>+D61+F61+H61+J61</f>
        <v>0</v>
      </c>
    </row>
    <row r="62" spans="1:12" hidden="1" x14ac:dyDescent="0.25">
      <c r="A62" s="32"/>
      <c r="B62" s="33" t="s">
        <v>17</v>
      </c>
      <c r="C62" s="34"/>
      <c r="D62" s="34"/>
      <c r="E62" s="34"/>
      <c r="F62" s="34"/>
      <c r="G62" s="34"/>
      <c r="H62" s="34"/>
      <c r="I62" s="34"/>
      <c r="J62" s="34"/>
      <c r="K62" s="34">
        <f>+C62+E62+G62+I62</f>
        <v>0</v>
      </c>
      <c r="L62" s="34">
        <f>+D62+F62+H62+J62</f>
        <v>0</v>
      </c>
    </row>
    <row r="63" spans="1:12" hidden="1" x14ac:dyDescent="0.25">
      <c r="A63" s="32"/>
      <c r="B63" s="33" t="s">
        <v>18</v>
      </c>
      <c r="C63" s="34"/>
      <c r="D63" s="34"/>
      <c r="E63" s="34"/>
      <c r="F63" s="34"/>
      <c r="G63" s="34"/>
      <c r="H63" s="34"/>
      <c r="I63" s="34"/>
      <c r="J63" s="34"/>
      <c r="K63" s="34">
        <f t="shared" ref="K63:L72" si="7">+C63+E63+G63+I63</f>
        <v>0</v>
      </c>
      <c r="L63" s="34">
        <f t="shared" si="7"/>
        <v>0</v>
      </c>
    </row>
    <row r="64" spans="1:12" hidden="1" x14ac:dyDescent="0.25">
      <c r="A64" s="32"/>
      <c r="B64" s="33" t="s">
        <v>19</v>
      </c>
      <c r="C64" s="34"/>
      <c r="D64" s="34"/>
      <c r="E64" s="34"/>
      <c r="F64" s="34"/>
      <c r="G64" s="34"/>
      <c r="H64" s="34"/>
      <c r="I64" s="34"/>
      <c r="J64" s="34"/>
      <c r="K64" s="34">
        <f t="shared" si="7"/>
        <v>0</v>
      </c>
      <c r="L64" s="34">
        <f t="shared" si="7"/>
        <v>0</v>
      </c>
    </row>
    <row r="65" spans="1:12" hidden="1" x14ac:dyDescent="0.25">
      <c r="A65" s="32"/>
      <c r="B65" s="33" t="s">
        <v>20</v>
      </c>
      <c r="C65" s="34"/>
      <c r="D65" s="34"/>
      <c r="E65" s="34"/>
      <c r="F65" s="34"/>
      <c r="G65" s="34"/>
      <c r="H65" s="34"/>
      <c r="I65" s="34"/>
      <c r="J65" s="34"/>
      <c r="K65" s="34">
        <f t="shared" si="7"/>
        <v>0</v>
      </c>
      <c r="L65" s="34">
        <f t="shared" si="7"/>
        <v>0</v>
      </c>
    </row>
    <row r="66" spans="1:12" hidden="1" x14ac:dyDescent="0.25">
      <c r="A66" s="32"/>
      <c r="B66" s="33" t="s">
        <v>21</v>
      </c>
      <c r="C66" s="34"/>
      <c r="D66" s="34"/>
      <c r="E66" s="34"/>
      <c r="F66" s="34"/>
      <c r="G66" s="34"/>
      <c r="H66" s="34"/>
      <c r="I66" s="34"/>
      <c r="J66" s="34"/>
      <c r="K66" s="34">
        <f>+C66+E66+G66+I66</f>
        <v>0</v>
      </c>
      <c r="L66" s="34">
        <f>+D66+F66+H66+J66</f>
        <v>0</v>
      </c>
    </row>
    <row r="67" spans="1:12" hidden="1" x14ac:dyDescent="0.25">
      <c r="A67" s="32"/>
      <c r="B67" s="33" t="s">
        <v>22</v>
      </c>
      <c r="C67" s="34"/>
      <c r="D67" s="34"/>
      <c r="E67" s="34"/>
      <c r="F67" s="34"/>
      <c r="G67" s="34"/>
      <c r="H67" s="34"/>
      <c r="I67" s="34"/>
      <c r="J67" s="34"/>
      <c r="K67" s="34">
        <f t="shared" si="7"/>
        <v>0</v>
      </c>
      <c r="L67" s="34">
        <f t="shared" si="7"/>
        <v>0</v>
      </c>
    </row>
    <row r="68" spans="1:12" hidden="1" x14ac:dyDescent="0.25">
      <c r="A68" s="32"/>
      <c r="B68" s="33" t="s">
        <v>23</v>
      </c>
      <c r="C68" s="34"/>
      <c r="D68" s="34"/>
      <c r="E68" s="34"/>
      <c r="F68" s="34"/>
      <c r="G68" s="34"/>
      <c r="H68" s="34"/>
      <c r="I68" s="34"/>
      <c r="J68" s="34"/>
      <c r="K68" s="34">
        <f t="shared" si="7"/>
        <v>0</v>
      </c>
      <c r="L68" s="34">
        <f t="shared" si="7"/>
        <v>0</v>
      </c>
    </row>
    <row r="69" spans="1:12" hidden="1" x14ac:dyDescent="0.25">
      <c r="A69" s="32"/>
      <c r="B69" s="33" t="s">
        <v>24</v>
      </c>
      <c r="C69" s="34"/>
      <c r="D69" s="34"/>
      <c r="E69" s="34"/>
      <c r="F69" s="34"/>
      <c r="G69" s="34"/>
      <c r="H69" s="34"/>
      <c r="I69" s="34"/>
      <c r="J69" s="34"/>
      <c r="K69" s="34">
        <f t="shared" si="7"/>
        <v>0</v>
      </c>
      <c r="L69" s="34">
        <f t="shared" si="7"/>
        <v>0</v>
      </c>
    </row>
    <row r="70" spans="1:12" hidden="1" x14ac:dyDescent="0.25">
      <c r="A70" s="32"/>
      <c r="B70" s="33" t="s">
        <v>25</v>
      </c>
      <c r="C70" s="34"/>
      <c r="D70" s="34"/>
      <c r="E70" s="34"/>
      <c r="F70" s="34"/>
      <c r="G70" s="34"/>
      <c r="H70" s="34"/>
      <c r="I70" s="34"/>
      <c r="J70" s="34"/>
      <c r="K70" s="34">
        <f t="shared" si="7"/>
        <v>0</v>
      </c>
      <c r="L70" s="34">
        <f t="shared" si="7"/>
        <v>0</v>
      </c>
    </row>
    <row r="71" spans="1:12" hidden="1" x14ac:dyDescent="0.25">
      <c r="A71" s="32"/>
      <c r="B71" s="33" t="s">
        <v>26</v>
      </c>
      <c r="C71" s="34"/>
      <c r="D71" s="34"/>
      <c r="E71" s="34"/>
      <c r="F71" s="34"/>
      <c r="G71" s="34"/>
      <c r="H71" s="34"/>
      <c r="I71" s="34"/>
      <c r="J71" s="34"/>
      <c r="K71" s="34">
        <f t="shared" si="7"/>
        <v>0</v>
      </c>
      <c r="L71" s="34">
        <f t="shared" si="7"/>
        <v>0</v>
      </c>
    </row>
    <row r="72" spans="1:12" hidden="1" x14ac:dyDescent="0.25">
      <c r="A72" s="32"/>
      <c r="B72" s="33" t="s">
        <v>27</v>
      </c>
      <c r="C72" s="34"/>
      <c r="D72" s="34"/>
      <c r="E72" s="34"/>
      <c r="F72" s="34"/>
      <c r="G72" s="34"/>
      <c r="H72" s="34"/>
      <c r="I72" s="34"/>
      <c r="J72" s="34"/>
      <c r="K72" s="34">
        <f t="shared" si="7"/>
        <v>0</v>
      </c>
      <c r="L72" s="34">
        <f t="shared" si="7"/>
        <v>0</v>
      </c>
    </row>
    <row r="73" spans="1:12" ht="16.5" hidden="1" thickBot="1" x14ac:dyDescent="0.35">
      <c r="A73" s="32"/>
      <c r="B73" s="35" t="s">
        <v>28</v>
      </c>
      <c r="C73" s="36">
        <f t="shared" ref="C73:L73" si="8">SUM(C62:C72)</f>
        <v>0</v>
      </c>
      <c r="D73" s="36">
        <f t="shared" si="8"/>
        <v>0</v>
      </c>
      <c r="E73" s="36">
        <f t="shared" si="8"/>
        <v>0</v>
      </c>
      <c r="F73" s="36">
        <f t="shared" si="8"/>
        <v>0</v>
      </c>
      <c r="G73" s="36">
        <f t="shared" si="8"/>
        <v>0</v>
      </c>
      <c r="H73" s="36">
        <f t="shared" si="8"/>
        <v>0</v>
      </c>
      <c r="I73" s="36">
        <f t="shared" si="8"/>
        <v>0</v>
      </c>
      <c r="J73" s="36">
        <f t="shared" si="8"/>
        <v>0</v>
      </c>
      <c r="K73" s="36">
        <f t="shared" si="8"/>
        <v>0</v>
      </c>
      <c r="L73" s="36">
        <f t="shared" si="8"/>
        <v>0</v>
      </c>
    </row>
    <row r="74" spans="1:12" ht="15.75" hidden="1" x14ac:dyDescent="0.3">
      <c r="A74" s="32"/>
      <c r="B74" s="37" t="s">
        <v>29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</row>
    <row r="75" spans="1:12" hidden="1" x14ac:dyDescent="0.25">
      <c r="A75" s="32"/>
      <c r="B75" s="33" t="s">
        <v>30</v>
      </c>
      <c r="C75" s="34"/>
      <c r="D75" s="34"/>
      <c r="E75" s="34"/>
      <c r="F75" s="34"/>
      <c r="G75" s="34"/>
      <c r="H75" s="34"/>
      <c r="I75" s="34"/>
      <c r="J75" s="34"/>
      <c r="K75" s="34">
        <f>+C75+E75+G75+I75</f>
        <v>0</v>
      </c>
      <c r="L75" s="34">
        <f>+D75+F75+H75+J75</f>
        <v>0</v>
      </c>
    </row>
    <row r="76" spans="1:12" hidden="1" x14ac:dyDescent="0.25">
      <c r="A76" s="32"/>
      <c r="B76" s="33" t="s">
        <v>31</v>
      </c>
      <c r="C76" s="34"/>
      <c r="D76" s="34"/>
      <c r="E76" s="34"/>
      <c r="F76" s="34"/>
      <c r="G76" s="34"/>
      <c r="H76" s="34"/>
      <c r="I76" s="34"/>
      <c r="J76" s="34"/>
      <c r="K76" s="34">
        <f t="shared" ref="K76:L88" si="9">+C76+E76+G76+I76</f>
        <v>0</v>
      </c>
      <c r="L76" s="34">
        <f t="shared" si="9"/>
        <v>0</v>
      </c>
    </row>
    <row r="77" spans="1:12" hidden="1" x14ac:dyDescent="0.25">
      <c r="A77" s="32"/>
      <c r="B77" s="33" t="s">
        <v>32</v>
      </c>
      <c r="C77" s="34"/>
      <c r="D77" s="34"/>
      <c r="E77" s="34"/>
      <c r="F77" s="34"/>
      <c r="G77" s="34"/>
      <c r="H77" s="34"/>
      <c r="I77" s="34"/>
      <c r="J77" s="34"/>
      <c r="K77" s="34">
        <f t="shared" si="9"/>
        <v>0</v>
      </c>
      <c r="L77" s="34">
        <f t="shared" si="9"/>
        <v>0</v>
      </c>
    </row>
    <row r="78" spans="1:12" hidden="1" x14ac:dyDescent="0.25">
      <c r="A78" s="32"/>
      <c r="B78" s="33" t="s">
        <v>33</v>
      </c>
      <c r="C78" s="34"/>
      <c r="D78" s="34"/>
      <c r="E78" s="34"/>
      <c r="F78" s="34"/>
      <c r="G78" s="34"/>
      <c r="H78" s="34"/>
      <c r="I78" s="34"/>
      <c r="J78" s="34"/>
      <c r="K78" s="34">
        <f t="shared" si="9"/>
        <v>0</v>
      </c>
      <c r="L78" s="34">
        <f t="shared" si="9"/>
        <v>0</v>
      </c>
    </row>
    <row r="79" spans="1:12" hidden="1" x14ac:dyDescent="0.25">
      <c r="A79" s="32"/>
      <c r="B79" s="33" t="s">
        <v>34</v>
      </c>
      <c r="C79" s="34"/>
      <c r="D79" s="34"/>
      <c r="E79" s="34"/>
      <c r="F79" s="34"/>
      <c r="G79" s="34"/>
      <c r="H79" s="34"/>
      <c r="I79" s="34"/>
      <c r="J79" s="34"/>
      <c r="K79" s="34">
        <f t="shared" si="9"/>
        <v>0</v>
      </c>
      <c r="L79" s="34">
        <f t="shared" si="9"/>
        <v>0</v>
      </c>
    </row>
    <row r="80" spans="1:12" hidden="1" x14ac:dyDescent="0.25">
      <c r="A80" s="32"/>
      <c r="B80" s="33" t="s">
        <v>35</v>
      </c>
      <c r="C80" s="34"/>
      <c r="D80" s="34"/>
      <c r="E80" s="34"/>
      <c r="F80" s="34"/>
      <c r="G80" s="34"/>
      <c r="H80" s="34"/>
      <c r="I80" s="34"/>
      <c r="J80" s="34"/>
      <c r="K80" s="34">
        <f t="shared" si="9"/>
        <v>0</v>
      </c>
      <c r="L80" s="34">
        <f t="shared" si="9"/>
        <v>0</v>
      </c>
    </row>
    <row r="81" spans="1:12" hidden="1" x14ac:dyDescent="0.25">
      <c r="A81" s="32"/>
      <c r="B81" s="33" t="s">
        <v>36</v>
      </c>
      <c r="C81" s="34"/>
      <c r="D81" s="34"/>
      <c r="E81" s="34"/>
      <c r="F81" s="34"/>
      <c r="G81" s="34"/>
      <c r="H81" s="34"/>
      <c r="I81" s="34"/>
      <c r="J81" s="34"/>
      <c r="K81" s="34">
        <f>+C81+E81+G81+I81</f>
        <v>0</v>
      </c>
      <c r="L81" s="34">
        <f>+D81+F81+H81+J81</f>
        <v>0</v>
      </c>
    </row>
    <row r="82" spans="1:12" hidden="1" x14ac:dyDescent="0.25">
      <c r="A82" s="32"/>
      <c r="B82" s="33" t="s">
        <v>37</v>
      </c>
      <c r="C82" s="34"/>
      <c r="D82" s="34"/>
      <c r="E82" s="34"/>
      <c r="F82" s="34"/>
      <c r="G82" s="34"/>
      <c r="H82" s="34"/>
      <c r="I82" s="34"/>
      <c r="J82" s="34"/>
      <c r="K82" s="34">
        <f>+C82+E82+G82+I82</f>
        <v>0</v>
      </c>
      <c r="L82" s="34">
        <f>+D82+F82+H82+J82</f>
        <v>0</v>
      </c>
    </row>
    <row r="83" spans="1:12" hidden="1" x14ac:dyDescent="0.25">
      <c r="A83" s="32"/>
      <c r="B83" s="33" t="s">
        <v>38</v>
      </c>
      <c r="C83" s="34"/>
      <c r="D83" s="34"/>
      <c r="E83" s="34"/>
      <c r="F83" s="34"/>
      <c r="G83" s="34"/>
      <c r="H83" s="34"/>
      <c r="I83" s="34"/>
      <c r="J83" s="34"/>
      <c r="K83" s="34"/>
      <c r="L83" s="34"/>
    </row>
    <row r="84" spans="1:12" hidden="1" x14ac:dyDescent="0.25">
      <c r="A84" s="32"/>
      <c r="B84" s="33" t="s">
        <v>39</v>
      </c>
      <c r="C84" s="34"/>
      <c r="D84" s="34"/>
      <c r="E84" s="34"/>
      <c r="F84" s="34"/>
      <c r="G84" s="34"/>
      <c r="H84" s="34"/>
      <c r="I84" s="34"/>
      <c r="J84" s="34"/>
      <c r="K84" s="34">
        <f t="shared" si="9"/>
        <v>0</v>
      </c>
      <c r="L84" s="34">
        <f t="shared" si="9"/>
        <v>0</v>
      </c>
    </row>
    <row r="85" spans="1:12" hidden="1" x14ac:dyDescent="0.25">
      <c r="A85" s="32"/>
      <c r="B85" s="33" t="s">
        <v>40</v>
      </c>
      <c r="C85" s="34"/>
      <c r="D85" s="34"/>
      <c r="E85" s="34"/>
      <c r="F85" s="34"/>
      <c r="G85" s="34"/>
      <c r="H85" s="34"/>
      <c r="I85" s="34"/>
      <c r="J85" s="34"/>
      <c r="K85" s="34">
        <f t="shared" si="9"/>
        <v>0</v>
      </c>
      <c r="L85" s="34">
        <f t="shared" si="9"/>
        <v>0</v>
      </c>
    </row>
    <row r="86" spans="1:12" hidden="1" x14ac:dyDescent="0.25">
      <c r="A86" s="32"/>
      <c r="B86" s="33" t="s">
        <v>41</v>
      </c>
      <c r="C86" s="34"/>
      <c r="D86" s="34"/>
      <c r="E86" s="34"/>
      <c r="F86" s="34"/>
      <c r="G86" s="34"/>
      <c r="H86" s="34"/>
      <c r="I86" s="34"/>
      <c r="J86" s="34"/>
      <c r="K86" s="34">
        <f t="shared" si="9"/>
        <v>0</v>
      </c>
      <c r="L86" s="34">
        <f t="shared" si="9"/>
        <v>0</v>
      </c>
    </row>
    <row r="87" spans="1:12" hidden="1" x14ac:dyDescent="0.25">
      <c r="A87" s="32"/>
      <c r="B87" s="33" t="s">
        <v>42</v>
      </c>
      <c r="C87" s="34"/>
      <c r="D87" s="34"/>
      <c r="E87" s="34"/>
      <c r="F87" s="34"/>
      <c r="G87" s="34"/>
      <c r="H87" s="34"/>
      <c r="I87" s="34"/>
      <c r="J87" s="34"/>
      <c r="K87" s="34">
        <f t="shared" si="9"/>
        <v>0</v>
      </c>
      <c r="L87" s="34">
        <f t="shared" si="9"/>
        <v>0</v>
      </c>
    </row>
    <row r="88" spans="1:12" hidden="1" x14ac:dyDescent="0.25">
      <c r="A88" s="32"/>
      <c r="B88" s="33" t="s">
        <v>43</v>
      </c>
      <c r="C88" s="34"/>
      <c r="D88" s="34"/>
      <c r="E88" s="34"/>
      <c r="F88" s="34"/>
      <c r="G88" s="34"/>
      <c r="H88" s="34"/>
      <c r="I88" s="34"/>
      <c r="J88" s="34"/>
      <c r="K88" s="34">
        <f t="shared" si="9"/>
        <v>0</v>
      </c>
      <c r="L88" s="34">
        <f t="shared" si="9"/>
        <v>0</v>
      </c>
    </row>
    <row r="89" spans="1:12" ht="15.75" hidden="1" x14ac:dyDescent="0.3">
      <c r="A89" s="32"/>
      <c r="B89" s="58" t="s">
        <v>44</v>
      </c>
      <c r="C89" s="59">
        <f t="shared" ref="C89:L89" si="10">SUM(C75:C88)</f>
        <v>0</v>
      </c>
      <c r="D89" s="59">
        <f t="shared" si="10"/>
        <v>0</v>
      </c>
      <c r="E89" s="59">
        <f t="shared" si="10"/>
        <v>0</v>
      </c>
      <c r="F89" s="59">
        <f t="shared" si="10"/>
        <v>0</v>
      </c>
      <c r="G89" s="59">
        <f t="shared" si="10"/>
        <v>0</v>
      </c>
      <c r="H89" s="59">
        <f t="shared" si="10"/>
        <v>0</v>
      </c>
      <c r="I89" s="59">
        <f t="shared" si="10"/>
        <v>0</v>
      </c>
      <c r="J89" s="59">
        <f t="shared" si="10"/>
        <v>0</v>
      </c>
      <c r="K89" s="59">
        <f t="shared" si="10"/>
        <v>0</v>
      </c>
      <c r="L89" s="59">
        <f t="shared" si="10"/>
        <v>0</v>
      </c>
    </row>
    <row r="90" spans="1:12" ht="16.5" hidden="1" thickBot="1" x14ac:dyDescent="0.35">
      <c r="A90" s="60"/>
      <c r="B90" s="61" t="s">
        <v>45</v>
      </c>
      <c r="C90" s="62"/>
      <c r="D90" s="62"/>
      <c r="E90" s="62"/>
      <c r="F90" s="62"/>
      <c r="G90" s="62"/>
      <c r="H90" s="62"/>
      <c r="I90" s="62"/>
      <c r="J90" s="62"/>
      <c r="K90" s="62"/>
      <c r="L90" s="63"/>
    </row>
    <row r="91" spans="1:12" hidden="1" x14ac:dyDescent="0.25">
      <c r="A91" s="64"/>
      <c r="B91" s="44" t="s">
        <v>54</v>
      </c>
      <c r="C91" s="38"/>
      <c r="D91" s="38"/>
      <c r="E91" s="38"/>
      <c r="F91" s="38"/>
      <c r="G91" s="34"/>
      <c r="H91" s="65"/>
      <c r="I91" s="34"/>
      <c r="J91" s="34"/>
      <c r="K91" s="38">
        <f t="shared" ref="K91:L94" si="11">+C91+E91+G91+I91</f>
        <v>0</v>
      </c>
      <c r="L91" s="34">
        <f t="shared" si="11"/>
        <v>0</v>
      </c>
    </row>
    <row r="92" spans="1:12" hidden="1" x14ac:dyDescent="0.25">
      <c r="A92" s="65"/>
      <c r="B92" s="44" t="s">
        <v>46</v>
      </c>
      <c r="C92" s="34"/>
      <c r="D92" s="34"/>
      <c r="E92" s="34"/>
      <c r="F92" s="34"/>
      <c r="G92" s="34"/>
      <c r="H92" s="40"/>
      <c r="I92" s="34"/>
      <c r="J92" s="34"/>
      <c r="K92" s="34">
        <f t="shared" si="11"/>
        <v>0</v>
      </c>
      <c r="L92" s="34">
        <f t="shared" si="11"/>
        <v>0</v>
      </c>
    </row>
    <row r="93" spans="1:12" hidden="1" x14ac:dyDescent="0.25">
      <c r="A93" s="65"/>
      <c r="B93" s="44" t="s">
        <v>55</v>
      </c>
      <c r="C93" s="34"/>
      <c r="D93" s="34"/>
      <c r="E93" s="34"/>
      <c r="F93" s="34"/>
      <c r="G93" s="34"/>
      <c r="H93" s="40"/>
      <c r="I93" s="34"/>
      <c r="J93" s="34"/>
      <c r="K93" s="34">
        <f t="shared" si="11"/>
        <v>0</v>
      </c>
      <c r="L93" s="34">
        <f t="shared" si="11"/>
        <v>0</v>
      </c>
    </row>
    <row r="94" spans="1:12" hidden="1" x14ac:dyDescent="0.25">
      <c r="A94" s="40"/>
      <c r="B94" s="44" t="s">
        <v>47</v>
      </c>
      <c r="C94" s="34"/>
      <c r="D94" s="34"/>
      <c r="E94" s="34"/>
      <c r="F94" s="34"/>
      <c r="G94" s="34"/>
      <c r="H94" s="34"/>
      <c r="I94" s="34"/>
      <c r="J94" s="34"/>
      <c r="K94" s="34">
        <f t="shared" si="11"/>
        <v>0</v>
      </c>
      <c r="L94" s="34">
        <f t="shared" si="11"/>
        <v>0</v>
      </c>
    </row>
    <row r="95" spans="1:12" ht="15.75" hidden="1" x14ac:dyDescent="0.3">
      <c r="A95" s="40"/>
      <c r="B95" s="45" t="s">
        <v>48</v>
      </c>
      <c r="C95" s="46">
        <f t="shared" ref="C95:L95" si="12">SUM(C91:C94)</f>
        <v>0</v>
      </c>
      <c r="D95" s="46">
        <f t="shared" si="12"/>
        <v>0</v>
      </c>
      <c r="E95" s="46">
        <f t="shared" si="12"/>
        <v>0</v>
      </c>
      <c r="F95" s="46">
        <f t="shared" si="12"/>
        <v>0</v>
      </c>
      <c r="G95" s="46">
        <f t="shared" si="12"/>
        <v>0</v>
      </c>
      <c r="H95" s="46">
        <f t="shared" si="12"/>
        <v>0</v>
      </c>
      <c r="I95" s="46">
        <f t="shared" si="12"/>
        <v>0</v>
      </c>
      <c r="J95" s="46">
        <f t="shared" si="12"/>
        <v>0</v>
      </c>
      <c r="K95" s="46">
        <f t="shared" si="12"/>
        <v>0</v>
      </c>
      <c r="L95" s="46">
        <f t="shared" si="12"/>
        <v>0</v>
      </c>
    </row>
    <row r="96" spans="1:12" hidden="1" x14ac:dyDescent="0.25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</row>
    <row r="97" spans="1:12" hidden="1" x14ac:dyDescent="0.25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</row>
    <row r="98" spans="1:12" ht="16.5" hidden="1" thickBot="1" x14ac:dyDescent="0.3">
      <c r="A98" s="9" t="s">
        <v>56</v>
      </c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</row>
    <row r="99" spans="1:12" ht="16.5" hidden="1" thickBot="1" x14ac:dyDescent="0.35">
      <c r="A99" s="48" t="s">
        <v>6</v>
      </c>
      <c r="B99" s="49" t="s">
        <v>7</v>
      </c>
      <c r="C99" s="50" t="s">
        <v>57</v>
      </c>
      <c r="D99" s="51"/>
      <c r="E99" s="50" t="s">
        <v>58</v>
      </c>
      <c r="F99" s="52"/>
      <c r="G99" s="50" t="s">
        <v>59</v>
      </c>
      <c r="H99" s="51"/>
      <c r="I99" s="50" t="s">
        <v>60</v>
      </c>
      <c r="J99" s="51"/>
      <c r="K99" s="53" t="s">
        <v>12</v>
      </c>
      <c r="L99" s="54"/>
    </row>
    <row r="100" spans="1:12" ht="15.75" hidden="1" x14ac:dyDescent="0.3">
      <c r="A100" s="55"/>
      <c r="B100" s="28"/>
      <c r="C100" s="56" t="s">
        <v>13</v>
      </c>
      <c r="D100" s="56" t="s">
        <v>14</v>
      </c>
      <c r="E100" s="56" t="s">
        <v>13</v>
      </c>
      <c r="F100" s="56" t="s">
        <v>14</v>
      </c>
      <c r="G100" s="56" t="s">
        <v>13</v>
      </c>
      <c r="H100" s="56" t="s">
        <v>14</v>
      </c>
      <c r="I100" s="56" t="s">
        <v>13</v>
      </c>
      <c r="J100" s="56" t="s">
        <v>14</v>
      </c>
      <c r="K100" s="56" t="s">
        <v>13</v>
      </c>
      <c r="L100" s="56" t="s">
        <v>14</v>
      </c>
    </row>
    <row r="101" spans="1:12" ht="15.75" hidden="1" x14ac:dyDescent="0.3">
      <c r="A101" s="57"/>
      <c r="B101" s="28" t="s">
        <v>15</v>
      </c>
      <c r="C101" s="31"/>
      <c r="D101" s="31"/>
      <c r="E101" s="31"/>
      <c r="F101" s="31"/>
      <c r="G101" s="31"/>
      <c r="H101" s="31"/>
      <c r="I101" s="31"/>
      <c r="J101" s="31"/>
      <c r="K101" s="31">
        <f>+C101+E101+G101+I101</f>
        <v>0</v>
      </c>
      <c r="L101" s="31">
        <f>+D101+F101+H101+J101</f>
        <v>0</v>
      </c>
    </row>
    <row r="102" spans="1:12" ht="15.75" hidden="1" x14ac:dyDescent="0.3">
      <c r="A102" s="27"/>
      <c r="B102" s="28"/>
      <c r="C102" s="30"/>
      <c r="D102" s="29"/>
      <c r="E102" s="30"/>
      <c r="F102" s="30"/>
      <c r="G102" s="30"/>
      <c r="H102" s="30"/>
      <c r="I102" s="30"/>
      <c r="J102" s="30"/>
      <c r="K102" s="29"/>
      <c r="L102" s="29"/>
    </row>
    <row r="103" spans="1:12" ht="15.75" hidden="1" x14ac:dyDescent="0.3">
      <c r="A103" s="27"/>
      <c r="B103" s="28" t="s">
        <v>16</v>
      </c>
      <c r="C103" s="31">
        <f t="shared" ref="C103:J103" si="13">+C116+C135</f>
        <v>0</v>
      </c>
      <c r="D103" s="31">
        <f t="shared" si="13"/>
        <v>0</v>
      </c>
      <c r="E103" s="31">
        <f t="shared" si="13"/>
        <v>0</v>
      </c>
      <c r="F103" s="31">
        <f t="shared" si="13"/>
        <v>0</v>
      </c>
      <c r="G103" s="31">
        <f t="shared" si="13"/>
        <v>0</v>
      </c>
      <c r="H103" s="31">
        <f t="shared" si="13"/>
        <v>0</v>
      </c>
      <c r="I103" s="31">
        <f t="shared" si="13"/>
        <v>0</v>
      </c>
      <c r="J103" s="31">
        <f t="shared" si="13"/>
        <v>0</v>
      </c>
      <c r="K103" s="31">
        <f>+C103+E103+G103+I103</f>
        <v>0</v>
      </c>
      <c r="L103" s="31">
        <f>+D103+F103+H103+J103</f>
        <v>0</v>
      </c>
    </row>
    <row r="104" spans="1:12" hidden="1" x14ac:dyDescent="0.25">
      <c r="A104" s="32"/>
      <c r="B104" s="33" t="s">
        <v>17</v>
      </c>
      <c r="C104" s="34"/>
      <c r="D104" s="34"/>
      <c r="E104" s="34"/>
      <c r="F104" s="34"/>
      <c r="G104" s="34"/>
      <c r="H104" s="34"/>
      <c r="I104" s="34"/>
      <c r="J104" s="34"/>
      <c r="K104" s="34">
        <f>+C104+E104+G104+I104</f>
        <v>0</v>
      </c>
      <c r="L104" s="34">
        <f>+D104+F104+H104+J104</f>
        <v>0</v>
      </c>
    </row>
    <row r="105" spans="1:12" hidden="1" x14ac:dyDescent="0.25">
      <c r="A105" s="32"/>
      <c r="B105" s="33" t="s">
        <v>18</v>
      </c>
      <c r="C105" s="34"/>
      <c r="D105" s="34"/>
      <c r="E105" s="34"/>
      <c r="F105" s="34"/>
      <c r="G105" s="34"/>
      <c r="H105" s="34"/>
      <c r="I105" s="34"/>
      <c r="J105" s="34"/>
      <c r="K105" s="34">
        <f t="shared" ref="K105:L115" si="14">+C105+E105+G105+I105</f>
        <v>0</v>
      </c>
      <c r="L105" s="34">
        <f t="shared" si="14"/>
        <v>0</v>
      </c>
    </row>
    <row r="106" spans="1:12" hidden="1" x14ac:dyDescent="0.25">
      <c r="A106" s="32"/>
      <c r="B106" s="33" t="s">
        <v>19</v>
      </c>
      <c r="C106" s="34"/>
      <c r="D106" s="34"/>
      <c r="E106" s="34"/>
      <c r="F106" s="34"/>
      <c r="G106" s="34"/>
      <c r="H106" s="34"/>
      <c r="I106" s="34"/>
      <c r="J106" s="34"/>
      <c r="K106" s="34">
        <f t="shared" si="14"/>
        <v>0</v>
      </c>
      <c r="L106" s="34">
        <f t="shared" si="14"/>
        <v>0</v>
      </c>
    </row>
    <row r="107" spans="1:12" hidden="1" x14ac:dyDescent="0.25">
      <c r="A107" s="32"/>
      <c r="B107" s="33" t="s">
        <v>20</v>
      </c>
      <c r="C107" s="66"/>
      <c r="D107" s="34"/>
      <c r="E107" s="66"/>
      <c r="F107" s="34"/>
      <c r="G107" s="66"/>
      <c r="H107" s="34"/>
      <c r="I107" s="34"/>
      <c r="J107" s="34"/>
      <c r="K107" s="34">
        <f t="shared" si="14"/>
        <v>0</v>
      </c>
      <c r="L107" s="34">
        <f t="shared" si="14"/>
        <v>0</v>
      </c>
    </row>
    <row r="108" spans="1:12" hidden="1" x14ac:dyDescent="0.25">
      <c r="A108" s="32"/>
      <c r="B108" s="33" t="s">
        <v>21</v>
      </c>
      <c r="C108" s="34"/>
      <c r="D108" s="34"/>
      <c r="E108" s="34"/>
      <c r="F108" s="34"/>
      <c r="G108" s="34"/>
      <c r="H108" s="34"/>
      <c r="I108" s="34"/>
      <c r="J108" s="34"/>
      <c r="K108" s="34">
        <f>+C108+E108+G108+I108</f>
        <v>0</v>
      </c>
      <c r="L108" s="34">
        <f>+D108+F108+H108+J108</f>
        <v>0</v>
      </c>
    </row>
    <row r="109" spans="1:12" hidden="1" x14ac:dyDescent="0.25">
      <c r="A109" s="32"/>
      <c r="B109" s="33" t="s">
        <v>22</v>
      </c>
      <c r="C109" s="34"/>
      <c r="D109" s="34"/>
      <c r="E109" s="34"/>
      <c r="F109" s="34"/>
      <c r="G109" s="34"/>
      <c r="H109" s="34"/>
      <c r="I109" s="34"/>
      <c r="J109" s="34"/>
      <c r="K109" s="34">
        <f t="shared" si="14"/>
        <v>0</v>
      </c>
      <c r="L109" s="34">
        <f t="shared" si="14"/>
        <v>0</v>
      </c>
    </row>
    <row r="110" spans="1:12" hidden="1" x14ac:dyDescent="0.25">
      <c r="A110" s="32"/>
      <c r="B110" s="33" t="s">
        <v>23</v>
      </c>
      <c r="C110" s="34"/>
      <c r="D110" s="34"/>
      <c r="E110" s="34"/>
      <c r="F110" s="34"/>
      <c r="G110" s="34"/>
      <c r="H110" s="34"/>
      <c r="I110" s="34"/>
      <c r="J110" s="34"/>
      <c r="K110" s="34">
        <f t="shared" si="14"/>
        <v>0</v>
      </c>
      <c r="L110" s="34">
        <f t="shared" si="14"/>
        <v>0</v>
      </c>
    </row>
    <row r="111" spans="1:12" hidden="1" x14ac:dyDescent="0.25">
      <c r="A111" s="32"/>
      <c r="B111" s="33" t="s">
        <v>24</v>
      </c>
      <c r="C111" s="34"/>
      <c r="D111" s="34"/>
      <c r="E111" s="34"/>
      <c r="F111" s="34"/>
      <c r="G111" s="34"/>
      <c r="H111" s="34"/>
      <c r="I111" s="34"/>
      <c r="J111" s="34"/>
      <c r="K111" s="34">
        <f t="shared" si="14"/>
        <v>0</v>
      </c>
      <c r="L111" s="34">
        <f t="shared" si="14"/>
        <v>0</v>
      </c>
    </row>
    <row r="112" spans="1:12" hidden="1" x14ac:dyDescent="0.25">
      <c r="A112" s="32"/>
      <c r="B112" s="33" t="s">
        <v>25</v>
      </c>
      <c r="C112" s="34"/>
      <c r="D112" s="34"/>
      <c r="E112" s="34"/>
      <c r="F112" s="34"/>
      <c r="G112" s="34"/>
      <c r="H112" s="34"/>
      <c r="I112" s="34"/>
      <c r="J112" s="34"/>
      <c r="K112" s="34">
        <f t="shared" si="14"/>
        <v>0</v>
      </c>
      <c r="L112" s="34">
        <f t="shared" si="14"/>
        <v>0</v>
      </c>
    </row>
    <row r="113" spans="1:12" hidden="1" x14ac:dyDescent="0.25">
      <c r="A113" s="32"/>
      <c r="B113" s="33" t="s">
        <v>61</v>
      </c>
      <c r="C113" s="34"/>
      <c r="D113" s="34"/>
      <c r="E113" s="34"/>
      <c r="F113" s="34"/>
      <c r="G113" s="34"/>
      <c r="H113" s="34"/>
      <c r="I113" s="34"/>
      <c r="J113" s="34"/>
      <c r="K113" s="34">
        <f t="shared" si="14"/>
        <v>0</v>
      </c>
      <c r="L113" s="34">
        <f t="shared" si="14"/>
        <v>0</v>
      </c>
    </row>
    <row r="114" spans="1:12" hidden="1" x14ac:dyDescent="0.25">
      <c r="A114" s="32"/>
      <c r="B114" s="33" t="s">
        <v>26</v>
      </c>
      <c r="C114" s="34"/>
      <c r="D114" s="34"/>
      <c r="E114" s="34"/>
      <c r="F114" s="34"/>
      <c r="G114" s="34"/>
      <c r="H114" s="34"/>
      <c r="I114" s="34"/>
      <c r="J114" s="34"/>
      <c r="K114" s="34">
        <f t="shared" si="14"/>
        <v>0</v>
      </c>
      <c r="L114" s="34">
        <f t="shared" si="14"/>
        <v>0</v>
      </c>
    </row>
    <row r="115" spans="1:12" hidden="1" x14ac:dyDescent="0.25">
      <c r="A115" s="32"/>
      <c r="B115" s="33" t="s">
        <v>27</v>
      </c>
      <c r="C115" s="34"/>
      <c r="D115" s="34"/>
      <c r="E115" s="34"/>
      <c r="F115" s="34"/>
      <c r="G115" s="34"/>
      <c r="H115" s="34"/>
      <c r="I115" s="34"/>
      <c r="J115" s="34"/>
      <c r="K115" s="34">
        <f t="shared" si="14"/>
        <v>0</v>
      </c>
      <c r="L115" s="34">
        <f t="shared" si="14"/>
        <v>0</v>
      </c>
    </row>
    <row r="116" spans="1:12" ht="16.5" hidden="1" thickBot="1" x14ac:dyDescent="0.35">
      <c r="A116" s="32"/>
      <c r="B116" s="35" t="s">
        <v>28</v>
      </c>
      <c r="C116" s="36">
        <f t="shared" ref="C116:L116" si="15">SUM(C104:C115)</f>
        <v>0</v>
      </c>
      <c r="D116" s="36">
        <f t="shared" si="15"/>
        <v>0</v>
      </c>
      <c r="E116" s="36">
        <f t="shared" si="15"/>
        <v>0</v>
      </c>
      <c r="F116" s="36">
        <f t="shared" si="15"/>
        <v>0</v>
      </c>
      <c r="G116" s="36">
        <f t="shared" si="15"/>
        <v>0</v>
      </c>
      <c r="H116" s="36">
        <f t="shared" si="15"/>
        <v>0</v>
      </c>
      <c r="I116" s="36">
        <f t="shared" si="15"/>
        <v>0</v>
      </c>
      <c r="J116" s="36">
        <f t="shared" si="15"/>
        <v>0</v>
      </c>
      <c r="K116" s="36">
        <f t="shared" si="15"/>
        <v>0</v>
      </c>
      <c r="L116" s="36">
        <f t="shared" si="15"/>
        <v>0</v>
      </c>
    </row>
    <row r="117" spans="1:12" ht="15.75" hidden="1" x14ac:dyDescent="0.3">
      <c r="A117" s="32"/>
      <c r="B117" s="37" t="s">
        <v>29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38"/>
    </row>
    <row r="118" spans="1:12" hidden="1" x14ac:dyDescent="0.25">
      <c r="A118" s="32"/>
      <c r="B118" s="33" t="s">
        <v>30</v>
      </c>
      <c r="C118" s="34"/>
      <c r="D118" s="34"/>
      <c r="E118" s="34"/>
      <c r="F118" s="34"/>
      <c r="G118" s="34"/>
      <c r="H118" s="34"/>
      <c r="I118" s="34"/>
      <c r="J118" s="34"/>
      <c r="K118" s="34">
        <f t="shared" ref="K118:L134" si="16">+C118+E118+G118+I118</f>
        <v>0</v>
      </c>
      <c r="L118" s="34">
        <f>+D118+F118+H118+J118</f>
        <v>0</v>
      </c>
    </row>
    <row r="119" spans="1:12" hidden="1" x14ac:dyDescent="0.25">
      <c r="A119" s="32"/>
      <c r="B119" s="33" t="s">
        <v>31</v>
      </c>
      <c r="C119" s="34"/>
      <c r="D119" s="34"/>
      <c r="E119" s="34"/>
      <c r="F119" s="34"/>
      <c r="G119" s="34"/>
      <c r="H119" s="34"/>
      <c r="I119" s="34"/>
      <c r="J119" s="34"/>
      <c r="K119" s="34">
        <f t="shared" si="16"/>
        <v>0</v>
      </c>
      <c r="L119" s="34">
        <f t="shared" si="16"/>
        <v>0</v>
      </c>
    </row>
    <row r="120" spans="1:12" hidden="1" x14ac:dyDescent="0.25">
      <c r="A120" s="32"/>
      <c r="B120" s="33" t="s">
        <v>62</v>
      </c>
      <c r="C120" s="34"/>
      <c r="D120" s="34"/>
      <c r="E120" s="34"/>
      <c r="F120" s="34"/>
      <c r="G120" s="34"/>
      <c r="H120" s="34"/>
      <c r="I120" s="34"/>
      <c r="J120" s="34"/>
      <c r="K120" s="34">
        <f>+C120+E120+G120+I120</f>
        <v>0</v>
      </c>
      <c r="L120" s="34">
        <f>+D120+F120+H120+J120</f>
        <v>0</v>
      </c>
    </row>
    <row r="121" spans="1:12" hidden="1" x14ac:dyDescent="0.25">
      <c r="A121" s="32"/>
      <c r="B121" s="33" t="s">
        <v>63</v>
      </c>
      <c r="C121" s="34"/>
      <c r="D121" s="34"/>
      <c r="E121" s="34"/>
      <c r="F121" s="34"/>
      <c r="G121" s="34"/>
      <c r="H121" s="34"/>
      <c r="I121" s="34"/>
      <c r="J121" s="34"/>
      <c r="K121" s="34">
        <f>+C121+E121+G121+I121</f>
        <v>0</v>
      </c>
      <c r="L121" s="34">
        <f>+D121+F121+H121+J121</f>
        <v>0</v>
      </c>
    </row>
    <row r="122" spans="1:12" hidden="1" x14ac:dyDescent="0.25">
      <c r="A122" s="32"/>
      <c r="B122" s="33" t="s">
        <v>32</v>
      </c>
      <c r="C122" s="34"/>
      <c r="D122" s="34"/>
      <c r="E122" s="34"/>
      <c r="F122" s="34"/>
      <c r="G122" s="34"/>
      <c r="H122" s="34"/>
      <c r="I122" s="34"/>
      <c r="J122" s="34"/>
      <c r="K122" s="34">
        <f t="shared" si="16"/>
        <v>0</v>
      </c>
      <c r="L122" s="34">
        <f t="shared" si="16"/>
        <v>0</v>
      </c>
    </row>
    <row r="123" spans="1:12" hidden="1" x14ac:dyDescent="0.25">
      <c r="A123" s="32"/>
      <c r="B123" s="33" t="s">
        <v>33</v>
      </c>
      <c r="C123" s="34"/>
      <c r="D123" s="34"/>
      <c r="E123" s="34"/>
      <c r="F123" s="34"/>
      <c r="G123" s="34"/>
      <c r="H123" s="34"/>
      <c r="I123" s="34"/>
      <c r="J123" s="34"/>
      <c r="K123" s="34">
        <f t="shared" si="16"/>
        <v>0</v>
      </c>
      <c r="L123" s="34">
        <f t="shared" si="16"/>
        <v>0</v>
      </c>
    </row>
    <row r="124" spans="1:12" hidden="1" x14ac:dyDescent="0.25">
      <c r="A124" s="32"/>
      <c r="B124" s="33" t="s">
        <v>34</v>
      </c>
      <c r="C124" s="34"/>
      <c r="D124" s="34"/>
      <c r="E124" s="34"/>
      <c r="F124" s="34"/>
      <c r="G124" s="34"/>
      <c r="H124" s="34"/>
      <c r="I124" s="34"/>
      <c r="J124" s="34"/>
      <c r="K124" s="34">
        <f t="shared" si="16"/>
        <v>0</v>
      </c>
      <c r="L124" s="34">
        <f t="shared" si="16"/>
        <v>0</v>
      </c>
    </row>
    <row r="125" spans="1:12" hidden="1" x14ac:dyDescent="0.25">
      <c r="A125" s="32"/>
      <c r="B125" s="33" t="s">
        <v>35</v>
      </c>
      <c r="C125" s="34"/>
      <c r="D125" s="34"/>
      <c r="E125" s="34"/>
      <c r="F125" s="34"/>
      <c r="G125" s="34"/>
      <c r="H125" s="34"/>
      <c r="I125" s="34"/>
      <c r="J125" s="34"/>
      <c r="K125" s="34">
        <f t="shared" si="16"/>
        <v>0</v>
      </c>
      <c r="L125" s="34">
        <f t="shared" si="16"/>
        <v>0</v>
      </c>
    </row>
    <row r="126" spans="1:12" hidden="1" x14ac:dyDescent="0.25">
      <c r="A126" s="32"/>
      <c r="B126" s="33" t="s">
        <v>36</v>
      </c>
      <c r="C126" s="34"/>
      <c r="D126" s="34"/>
      <c r="E126" s="34"/>
      <c r="F126" s="34"/>
      <c r="G126" s="34"/>
      <c r="H126" s="34"/>
      <c r="I126" s="34"/>
      <c r="J126" s="34"/>
      <c r="K126" s="34">
        <f t="shared" si="16"/>
        <v>0</v>
      </c>
      <c r="L126" s="34">
        <f t="shared" si="16"/>
        <v>0</v>
      </c>
    </row>
    <row r="127" spans="1:12" hidden="1" x14ac:dyDescent="0.25">
      <c r="A127" s="32"/>
      <c r="B127" s="33" t="s">
        <v>37</v>
      </c>
      <c r="C127" s="34"/>
      <c r="D127" s="34"/>
      <c r="E127" s="34"/>
      <c r="F127" s="34"/>
      <c r="G127" s="34"/>
      <c r="H127" s="34"/>
      <c r="I127" s="34"/>
      <c r="J127" s="34"/>
      <c r="K127" s="34">
        <f t="shared" si="16"/>
        <v>0</v>
      </c>
      <c r="L127" s="34">
        <f t="shared" si="16"/>
        <v>0</v>
      </c>
    </row>
    <row r="128" spans="1:12" hidden="1" x14ac:dyDescent="0.25">
      <c r="A128" s="32"/>
      <c r="B128" s="33" t="s">
        <v>38</v>
      </c>
      <c r="C128" s="34"/>
      <c r="D128" s="34"/>
      <c r="E128" s="34"/>
      <c r="F128" s="34"/>
      <c r="G128" s="34"/>
      <c r="H128" s="34"/>
      <c r="I128" s="34"/>
      <c r="J128" s="34"/>
      <c r="K128" s="34">
        <f t="shared" si="16"/>
        <v>0</v>
      </c>
      <c r="L128" s="34">
        <f t="shared" si="16"/>
        <v>0</v>
      </c>
    </row>
    <row r="129" spans="1:12" hidden="1" x14ac:dyDescent="0.25">
      <c r="A129" s="32"/>
      <c r="B129" s="33" t="s">
        <v>64</v>
      </c>
      <c r="C129" s="34"/>
      <c r="D129" s="34"/>
      <c r="E129" s="34"/>
      <c r="F129" s="34"/>
      <c r="G129" s="34"/>
      <c r="H129" s="34"/>
      <c r="I129" s="34"/>
      <c r="J129" s="34"/>
      <c r="K129" s="34">
        <f t="shared" si="16"/>
        <v>0</v>
      </c>
      <c r="L129" s="34">
        <f t="shared" si="16"/>
        <v>0</v>
      </c>
    </row>
    <row r="130" spans="1:12" hidden="1" x14ac:dyDescent="0.25">
      <c r="A130" s="32"/>
      <c r="B130" s="33" t="s">
        <v>39</v>
      </c>
      <c r="C130" s="34"/>
      <c r="D130" s="34"/>
      <c r="E130" s="34"/>
      <c r="F130" s="34"/>
      <c r="G130" s="34"/>
      <c r="H130" s="34"/>
      <c r="I130" s="34"/>
      <c r="J130" s="34"/>
      <c r="K130" s="34">
        <f t="shared" si="16"/>
        <v>0</v>
      </c>
      <c r="L130" s="34">
        <f t="shared" si="16"/>
        <v>0</v>
      </c>
    </row>
    <row r="131" spans="1:12" hidden="1" x14ac:dyDescent="0.25">
      <c r="A131" s="32"/>
      <c r="B131" s="33" t="s">
        <v>40</v>
      </c>
      <c r="C131" s="34"/>
      <c r="D131" s="34"/>
      <c r="E131" s="34"/>
      <c r="F131" s="34"/>
      <c r="G131" s="34"/>
      <c r="H131" s="34"/>
      <c r="I131" s="34"/>
      <c r="J131" s="34"/>
      <c r="K131" s="34">
        <f t="shared" si="16"/>
        <v>0</v>
      </c>
      <c r="L131" s="34">
        <f t="shared" si="16"/>
        <v>0</v>
      </c>
    </row>
    <row r="132" spans="1:12" hidden="1" x14ac:dyDescent="0.25">
      <c r="A132" s="32"/>
      <c r="B132" s="33" t="s">
        <v>41</v>
      </c>
      <c r="C132" s="34"/>
      <c r="D132" s="34"/>
      <c r="E132" s="34"/>
      <c r="F132" s="34"/>
      <c r="G132" s="34"/>
      <c r="H132" s="34"/>
      <c r="I132" s="34"/>
      <c r="J132" s="34"/>
      <c r="K132" s="34">
        <f t="shared" si="16"/>
        <v>0</v>
      </c>
      <c r="L132" s="34">
        <f t="shared" si="16"/>
        <v>0</v>
      </c>
    </row>
    <row r="133" spans="1:12" hidden="1" x14ac:dyDescent="0.25">
      <c r="A133" s="32"/>
      <c r="B133" s="33" t="s">
        <v>42</v>
      </c>
      <c r="C133" s="34"/>
      <c r="D133" s="34"/>
      <c r="E133" s="34"/>
      <c r="F133" s="34"/>
      <c r="G133" s="34"/>
      <c r="H133" s="34"/>
      <c r="I133" s="34"/>
      <c r="J133" s="34"/>
      <c r="K133" s="34">
        <f t="shared" si="16"/>
        <v>0</v>
      </c>
      <c r="L133" s="34">
        <f t="shared" si="16"/>
        <v>0</v>
      </c>
    </row>
    <row r="134" spans="1:12" hidden="1" x14ac:dyDescent="0.25">
      <c r="A134" s="32"/>
      <c r="B134" s="33" t="s">
        <v>43</v>
      </c>
      <c r="C134" s="34"/>
      <c r="D134" s="34"/>
      <c r="E134" s="34"/>
      <c r="F134" s="34"/>
      <c r="G134" s="34"/>
      <c r="H134" s="34"/>
      <c r="I134" s="34"/>
      <c r="J134" s="34"/>
      <c r="K134" s="34">
        <f t="shared" si="16"/>
        <v>0</v>
      </c>
      <c r="L134" s="34">
        <f t="shared" si="16"/>
        <v>0</v>
      </c>
    </row>
    <row r="135" spans="1:12" ht="15.75" hidden="1" x14ac:dyDescent="0.3">
      <c r="A135" s="32"/>
      <c r="B135" s="58" t="s">
        <v>44</v>
      </c>
      <c r="C135" s="59">
        <f t="shared" ref="C135:L135" si="17">SUM(C118:C134)</f>
        <v>0</v>
      </c>
      <c r="D135" s="59">
        <f t="shared" si="17"/>
        <v>0</v>
      </c>
      <c r="E135" s="59">
        <f t="shared" si="17"/>
        <v>0</v>
      </c>
      <c r="F135" s="59">
        <f t="shared" si="17"/>
        <v>0</v>
      </c>
      <c r="G135" s="59">
        <f t="shared" si="17"/>
        <v>0</v>
      </c>
      <c r="H135" s="59">
        <f t="shared" si="17"/>
        <v>0</v>
      </c>
      <c r="I135" s="59">
        <f t="shared" si="17"/>
        <v>0</v>
      </c>
      <c r="J135" s="59">
        <f t="shared" si="17"/>
        <v>0</v>
      </c>
      <c r="K135" s="59">
        <f t="shared" si="17"/>
        <v>0</v>
      </c>
      <c r="L135" s="59">
        <f t="shared" si="17"/>
        <v>0</v>
      </c>
    </row>
    <row r="136" spans="1:12" ht="16.5" hidden="1" thickBot="1" x14ac:dyDescent="0.35">
      <c r="A136" s="47"/>
      <c r="B136" s="61" t="s">
        <v>45</v>
      </c>
      <c r="C136" s="62"/>
      <c r="D136" s="62"/>
      <c r="E136" s="62"/>
      <c r="F136" s="62"/>
      <c r="G136" s="62"/>
      <c r="H136" s="62"/>
      <c r="I136" s="62"/>
      <c r="J136" s="62"/>
      <c r="K136" s="62"/>
      <c r="L136" s="63"/>
    </row>
    <row r="137" spans="1:12" hidden="1" x14ac:dyDescent="0.25">
      <c r="A137" s="47"/>
      <c r="B137" s="33" t="s">
        <v>54</v>
      </c>
      <c r="C137" s="67"/>
      <c r="D137" s="34"/>
      <c r="E137" s="67"/>
      <c r="F137" s="34"/>
      <c r="G137" s="67"/>
      <c r="H137" s="34"/>
      <c r="I137" s="34"/>
      <c r="J137" s="34"/>
      <c r="K137" s="34">
        <f t="shared" ref="K137:L140" si="18">+C137+E137+G137+I137</f>
        <v>0</v>
      </c>
      <c r="L137" s="34">
        <f t="shared" si="18"/>
        <v>0</v>
      </c>
    </row>
    <row r="138" spans="1:12" hidden="1" x14ac:dyDescent="0.25">
      <c r="A138" s="47"/>
      <c r="B138" s="33" t="s">
        <v>46</v>
      </c>
      <c r="C138" s="67"/>
      <c r="D138" s="34"/>
      <c r="E138" s="67"/>
      <c r="F138" s="34"/>
      <c r="G138" s="67"/>
      <c r="H138" s="34"/>
      <c r="I138" s="34"/>
      <c r="J138" s="34"/>
      <c r="K138" s="34">
        <f t="shared" si="18"/>
        <v>0</v>
      </c>
      <c r="L138" s="34">
        <f t="shared" si="18"/>
        <v>0</v>
      </c>
    </row>
    <row r="139" spans="1:12" hidden="1" x14ac:dyDescent="0.25">
      <c r="A139" s="47"/>
      <c r="B139" s="33" t="s">
        <v>55</v>
      </c>
      <c r="C139" s="67"/>
      <c r="D139" s="34"/>
      <c r="E139" s="67"/>
      <c r="F139" s="34"/>
      <c r="G139" s="67"/>
      <c r="H139" s="34"/>
      <c r="I139" s="34"/>
      <c r="J139" s="34"/>
      <c r="K139" s="34">
        <f t="shared" si="18"/>
        <v>0</v>
      </c>
      <c r="L139" s="34">
        <f t="shared" si="18"/>
        <v>0</v>
      </c>
    </row>
    <row r="140" spans="1:12" hidden="1" x14ac:dyDescent="0.25">
      <c r="A140" s="47"/>
      <c r="B140" s="33" t="s">
        <v>47</v>
      </c>
      <c r="C140" s="67"/>
      <c r="D140" s="34"/>
      <c r="E140" s="67"/>
      <c r="F140" s="34"/>
      <c r="G140" s="67"/>
      <c r="H140" s="34"/>
      <c r="I140" s="34"/>
      <c r="J140" s="34"/>
      <c r="K140" s="34">
        <f t="shared" si="18"/>
        <v>0</v>
      </c>
      <c r="L140" s="34">
        <f t="shared" si="18"/>
        <v>0</v>
      </c>
    </row>
    <row r="141" spans="1:12" ht="15.75" hidden="1" x14ac:dyDescent="0.3">
      <c r="A141" s="47"/>
      <c r="B141" s="58" t="s">
        <v>48</v>
      </c>
      <c r="C141" s="46">
        <f>SUM(C137:C140)</f>
        <v>0</v>
      </c>
      <c r="D141" s="46">
        <f t="shared" ref="D141:J141" si="19">SUM(D137:D140)</f>
        <v>0</v>
      </c>
      <c r="E141" s="46">
        <f t="shared" si="19"/>
        <v>0</v>
      </c>
      <c r="F141" s="46">
        <f t="shared" si="19"/>
        <v>0</v>
      </c>
      <c r="G141" s="46">
        <f t="shared" si="19"/>
        <v>0</v>
      </c>
      <c r="H141" s="46">
        <f t="shared" si="19"/>
        <v>0</v>
      </c>
      <c r="I141" s="46">
        <f t="shared" si="19"/>
        <v>0</v>
      </c>
      <c r="J141" s="46">
        <f t="shared" si="19"/>
        <v>0</v>
      </c>
      <c r="K141" s="46">
        <f>SUM(K137:K140)</f>
        <v>0</v>
      </c>
      <c r="L141" s="46">
        <f>SUM(L137:L140)</f>
        <v>0</v>
      </c>
    </row>
    <row r="142" spans="1:12" ht="15.75" thickBot="1" x14ac:dyDescent="0.3">
      <c r="B142" s="68" t="s">
        <v>65</v>
      </c>
      <c r="I142" s="47"/>
      <c r="J142" s="47"/>
    </row>
    <row r="143" spans="1:12" ht="16.5" thickBot="1" x14ac:dyDescent="0.35">
      <c r="A143" s="11" t="s">
        <v>6</v>
      </c>
      <c r="B143" s="12" t="s">
        <v>7</v>
      </c>
      <c r="C143" s="16" t="s">
        <v>66</v>
      </c>
      <c r="D143" s="17"/>
      <c r="I143" s="47"/>
      <c r="J143" s="47"/>
    </row>
    <row r="144" spans="1:12" ht="15.75" x14ac:dyDescent="0.3">
      <c r="A144" s="20"/>
      <c r="B144" s="21"/>
      <c r="C144" s="22" t="s">
        <v>13</v>
      </c>
      <c r="D144" s="22" t="s">
        <v>14</v>
      </c>
      <c r="I144" s="47"/>
      <c r="J144" s="47"/>
    </row>
    <row r="145" spans="1:10" ht="15.75" x14ac:dyDescent="0.3">
      <c r="A145" s="24"/>
      <c r="B145" s="21" t="s">
        <v>15</v>
      </c>
      <c r="C145" s="25">
        <f>+K17+K59+K101</f>
        <v>6200000.0099999998</v>
      </c>
      <c r="D145" s="25">
        <f>+L17+L59+L101</f>
        <v>5680541.1500000004</v>
      </c>
      <c r="E145" s="69"/>
      <c r="F145" s="70"/>
      <c r="I145" s="47"/>
      <c r="J145" s="47"/>
    </row>
    <row r="146" spans="1:10" ht="15.75" x14ac:dyDescent="0.3">
      <c r="A146" s="71"/>
      <c r="B146" s="21"/>
      <c r="C146" s="71"/>
      <c r="D146" s="72"/>
      <c r="E146" s="73"/>
      <c r="F146" s="73"/>
      <c r="G146" s="69"/>
      <c r="I146" s="47"/>
      <c r="J146" s="47"/>
    </row>
    <row r="147" spans="1:10" ht="15.75" x14ac:dyDescent="0.3">
      <c r="A147" s="71"/>
      <c r="B147" s="21" t="s">
        <v>16</v>
      </c>
      <c r="C147" s="25"/>
      <c r="D147" s="25"/>
      <c r="E147" s="74"/>
      <c r="F147" s="74"/>
      <c r="I147" s="47"/>
      <c r="J147" s="47"/>
    </row>
    <row r="148" spans="1:10" x14ac:dyDescent="0.25">
      <c r="A148" s="75"/>
      <c r="B148" s="33" t="s">
        <v>17</v>
      </c>
      <c r="C148" s="67">
        <f t="shared" ref="C148:D156" si="20">+K20+K62+K104</f>
        <v>170000</v>
      </c>
      <c r="D148" s="67">
        <f t="shared" si="20"/>
        <v>147069.31</v>
      </c>
      <c r="E148" s="69"/>
      <c r="F148" s="70"/>
      <c r="I148" s="47"/>
      <c r="J148" s="47"/>
    </row>
    <row r="149" spans="1:10" x14ac:dyDescent="0.25">
      <c r="A149" s="75"/>
      <c r="B149" s="33" t="s">
        <v>18</v>
      </c>
      <c r="C149" s="67">
        <f t="shared" si="20"/>
        <v>36148.74</v>
      </c>
      <c r="D149" s="67">
        <f t="shared" si="20"/>
        <v>21066.25</v>
      </c>
      <c r="E149" s="69"/>
      <c r="F149" s="70"/>
      <c r="I149" s="47"/>
      <c r="J149" s="47"/>
    </row>
    <row r="150" spans="1:10" x14ac:dyDescent="0.25">
      <c r="A150" s="75"/>
      <c r="B150" s="33" t="s">
        <v>19</v>
      </c>
      <c r="C150" s="67">
        <f t="shared" si="20"/>
        <v>12656.27</v>
      </c>
      <c r="D150" s="67">
        <f t="shared" si="20"/>
        <v>0</v>
      </c>
      <c r="E150" s="69"/>
      <c r="F150" s="70"/>
      <c r="I150" s="47"/>
      <c r="J150" s="47"/>
    </row>
    <row r="151" spans="1:10" x14ac:dyDescent="0.25">
      <c r="A151" s="75"/>
      <c r="B151" s="33" t="s">
        <v>20</v>
      </c>
      <c r="C151" s="67">
        <f t="shared" si="20"/>
        <v>75491.42</v>
      </c>
      <c r="D151" s="67">
        <f t="shared" si="20"/>
        <v>0</v>
      </c>
      <c r="E151" s="69"/>
      <c r="F151" s="70"/>
    </row>
    <row r="152" spans="1:10" x14ac:dyDescent="0.25">
      <c r="A152" s="75"/>
      <c r="B152" s="33" t="s">
        <v>21</v>
      </c>
      <c r="C152" s="67">
        <f t="shared" si="20"/>
        <v>1250.01</v>
      </c>
      <c r="D152" s="67">
        <f t="shared" si="20"/>
        <v>0</v>
      </c>
      <c r="E152" s="69"/>
      <c r="F152" s="70"/>
    </row>
    <row r="153" spans="1:10" x14ac:dyDescent="0.25">
      <c r="A153" s="75"/>
      <c r="B153" s="33" t="s">
        <v>67</v>
      </c>
      <c r="C153" s="67">
        <f t="shared" si="20"/>
        <v>10419</v>
      </c>
      <c r="D153" s="67">
        <f t="shared" si="20"/>
        <v>0</v>
      </c>
      <c r="E153" s="69"/>
      <c r="F153" s="70"/>
    </row>
    <row r="154" spans="1:10" x14ac:dyDescent="0.25">
      <c r="A154" s="75"/>
      <c r="B154" s="33" t="s">
        <v>23</v>
      </c>
      <c r="C154" s="67">
        <f t="shared" si="20"/>
        <v>12950.01</v>
      </c>
      <c r="D154" s="67">
        <f t="shared" si="20"/>
        <v>0</v>
      </c>
      <c r="E154" s="69"/>
      <c r="F154" s="70"/>
    </row>
    <row r="155" spans="1:10" x14ac:dyDescent="0.25">
      <c r="A155" s="75"/>
      <c r="B155" s="33" t="s">
        <v>68</v>
      </c>
      <c r="C155" s="67">
        <f t="shared" si="20"/>
        <v>22440.239999999998</v>
      </c>
      <c r="D155" s="67">
        <f t="shared" si="20"/>
        <v>0</v>
      </c>
      <c r="E155" s="69"/>
      <c r="F155" s="70"/>
    </row>
    <row r="156" spans="1:10" x14ac:dyDescent="0.25">
      <c r="A156" s="75"/>
      <c r="B156" s="33" t="s">
        <v>25</v>
      </c>
      <c r="C156" s="67">
        <f t="shared" si="20"/>
        <v>1464450.75</v>
      </c>
      <c r="D156" s="67">
        <f t="shared" si="20"/>
        <v>0</v>
      </c>
      <c r="E156" s="69"/>
      <c r="F156" s="70"/>
    </row>
    <row r="157" spans="1:10" x14ac:dyDescent="0.25">
      <c r="A157" s="75"/>
      <c r="B157" s="33" t="s">
        <v>61</v>
      </c>
      <c r="C157" s="67">
        <f>+K113</f>
        <v>0</v>
      </c>
      <c r="D157" s="67">
        <f>L113</f>
        <v>0</v>
      </c>
      <c r="E157" s="69"/>
      <c r="F157" s="70"/>
    </row>
    <row r="158" spans="1:10" x14ac:dyDescent="0.25">
      <c r="A158" s="75"/>
      <c r="B158" s="33" t="s">
        <v>26</v>
      </c>
      <c r="C158" s="67">
        <f>+K29+K71+K114</f>
        <v>125000.01</v>
      </c>
      <c r="D158" s="67">
        <f>+L29+L71+L114</f>
        <v>0</v>
      </c>
      <c r="E158" s="69"/>
      <c r="F158" s="70"/>
    </row>
    <row r="159" spans="1:10" x14ac:dyDescent="0.25">
      <c r="A159" s="75"/>
      <c r="B159" s="33" t="s">
        <v>27</v>
      </c>
      <c r="C159" s="67">
        <f>+K30+K72+K115</f>
        <v>144379.16</v>
      </c>
      <c r="D159" s="67">
        <f>+L30+L72+L115</f>
        <v>3181.34</v>
      </c>
      <c r="E159" s="69"/>
      <c r="F159" s="70"/>
    </row>
    <row r="160" spans="1:10" ht="16.5" thickBot="1" x14ac:dyDescent="0.35">
      <c r="A160" s="75"/>
      <c r="B160" s="35" t="s">
        <v>28</v>
      </c>
      <c r="C160" s="76">
        <f>SUM(C148:C159)</f>
        <v>2075185.6099999999</v>
      </c>
      <c r="D160" s="76">
        <f>SUM(D148:D159)</f>
        <v>171316.9</v>
      </c>
      <c r="E160" s="69"/>
    </row>
    <row r="161" spans="1:7" ht="15.75" x14ac:dyDescent="0.3">
      <c r="A161" s="75"/>
      <c r="B161" s="37" t="s">
        <v>29</v>
      </c>
      <c r="C161" s="77"/>
      <c r="D161" s="77"/>
    </row>
    <row r="162" spans="1:7" x14ac:dyDescent="0.25">
      <c r="A162" s="75"/>
      <c r="B162" s="33" t="s">
        <v>30</v>
      </c>
      <c r="C162" s="67">
        <f>+K33+K75+K118</f>
        <v>208127.66999999998</v>
      </c>
      <c r="D162" s="67">
        <f>+L33+L75+L118</f>
        <v>13174.25</v>
      </c>
      <c r="E162" s="69"/>
      <c r="F162" s="70"/>
    </row>
    <row r="163" spans="1:7" x14ac:dyDescent="0.25">
      <c r="A163" s="75"/>
      <c r="B163" s="33" t="s">
        <v>31</v>
      </c>
      <c r="C163" s="67">
        <f>+K34+K76+K119</f>
        <v>18750</v>
      </c>
      <c r="D163" s="67">
        <f>+L34+L76+L119</f>
        <v>0</v>
      </c>
      <c r="E163" s="69"/>
      <c r="F163" s="70"/>
    </row>
    <row r="164" spans="1:7" x14ac:dyDescent="0.25">
      <c r="A164" s="75"/>
      <c r="B164" s="33" t="s">
        <v>62</v>
      </c>
      <c r="C164" s="67">
        <f>+K120</f>
        <v>0</v>
      </c>
      <c r="D164" s="67">
        <f>+L120</f>
        <v>0</v>
      </c>
      <c r="E164" s="69"/>
      <c r="F164" s="70"/>
    </row>
    <row r="165" spans="1:7" x14ac:dyDescent="0.25">
      <c r="A165" s="75"/>
      <c r="B165" s="33" t="s">
        <v>63</v>
      </c>
      <c r="C165" s="67">
        <f>K121</f>
        <v>0</v>
      </c>
      <c r="D165" s="67">
        <f>L121</f>
        <v>0</v>
      </c>
      <c r="E165" s="69"/>
      <c r="F165" s="70"/>
    </row>
    <row r="166" spans="1:7" x14ac:dyDescent="0.25">
      <c r="A166" s="75"/>
      <c r="B166" s="33" t="s">
        <v>32</v>
      </c>
      <c r="C166" s="67">
        <f t="shared" ref="C166:D172" si="21">+K35+K77+K122</f>
        <v>162501.12</v>
      </c>
      <c r="D166" s="67">
        <f t="shared" si="21"/>
        <v>0</v>
      </c>
      <c r="E166" s="69"/>
      <c r="F166" s="70"/>
    </row>
    <row r="167" spans="1:7" x14ac:dyDescent="0.25">
      <c r="A167" s="75"/>
      <c r="B167" s="33" t="s">
        <v>33</v>
      </c>
      <c r="C167" s="67">
        <f t="shared" si="21"/>
        <v>2000.0099999999998</v>
      </c>
      <c r="D167" s="67">
        <f t="shared" si="21"/>
        <v>0</v>
      </c>
      <c r="E167" s="69"/>
      <c r="F167" s="70"/>
    </row>
    <row r="168" spans="1:7" x14ac:dyDescent="0.25">
      <c r="A168" s="75"/>
      <c r="B168" s="33" t="s">
        <v>34</v>
      </c>
      <c r="C168" s="67">
        <f t="shared" si="21"/>
        <v>1207235.01</v>
      </c>
      <c r="D168" s="67">
        <f t="shared" si="21"/>
        <v>31020.39</v>
      </c>
      <c r="E168" s="69"/>
      <c r="F168" s="70"/>
    </row>
    <row r="169" spans="1:7" x14ac:dyDescent="0.25">
      <c r="A169" s="75"/>
      <c r="B169" s="33" t="s">
        <v>35</v>
      </c>
      <c r="C169" s="67">
        <f t="shared" si="21"/>
        <v>4500</v>
      </c>
      <c r="D169" s="67">
        <f t="shared" si="21"/>
        <v>0</v>
      </c>
      <c r="E169" s="69"/>
      <c r="F169" s="70"/>
    </row>
    <row r="170" spans="1:7" x14ac:dyDescent="0.25">
      <c r="A170" s="75"/>
      <c r="B170" s="33" t="s">
        <v>36</v>
      </c>
      <c r="C170" s="67">
        <f t="shared" si="21"/>
        <v>52827</v>
      </c>
      <c r="D170" s="67">
        <f t="shared" si="21"/>
        <v>0</v>
      </c>
      <c r="E170" s="69"/>
      <c r="F170" s="70"/>
    </row>
    <row r="171" spans="1:7" x14ac:dyDescent="0.25">
      <c r="A171" s="75"/>
      <c r="B171" s="33" t="s">
        <v>37</v>
      </c>
      <c r="C171" s="67">
        <f t="shared" si="21"/>
        <v>2499.9900000000002</v>
      </c>
      <c r="D171" s="67">
        <f t="shared" si="21"/>
        <v>0</v>
      </c>
      <c r="E171" s="69"/>
      <c r="F171" s="70"/>
    </row>
    <row r="172" spans="1:7" x14ac:dyDescent="0.25">
      <c r="A172" s="75"/>
      <c r="B172" s="33" t="s">
        <v>38</v>
      </c>
      <c r="C172" s="67">
        <f t="shared" si="21"/>
        <v>2209.98</v>
      </c>
      <c r="D172" s="67">
        <f t="shared" si="21"/>
        <v>0</v>
      </c>
      <c r="E172" s="69"/>
      <c r="F172" s="70"/>
    </row>
    <row r="173" spans="1:7" x14ac:dyDescent="0.25">
      <c r="A173" s="75"/>
      <c r="B173" s="33" t="s">
        <v>39</v>
      </c>
      <c r="C173" s="67">
        <f t="shared" ref="C173:D177" si="22">+K42+K84+K130</f>
        <v>45970.26</v>
      </c>
      <c r="D173" s="67">
        <f t="shared" si="22"/>
        <v>0</v>
      </c>
      <c r="E173" s="69"/>
      <c r="F173" s="70"/>
    </row>
    <row r="174" spans="1:7" x14ac:dyDescent="0.25">
      <c r="A174" s="75"/>
      <c r="B174" s="33" t="s">
        <v>40</v>
      </c>
      <c r="C174" s="67">
        <f t="shared" si="22"/>
        <v>5093075.97</v>
      </c>
      <c r="D174" s="67">
        <f t="shared" si="22"/>
        <v>0</v>
      </c>
      <c r="E174" s="69"/>
      <c r="F174" s="70"/>
      <c r="G174" s="78"/>
    </row>
    <row r="175" spans="1:7" x14ac:dyDescent="0.25">
      <c r="A175" s="75"/>
      <c r="B175" s="33" t="s">
        <v>41</v>
      </c>
      <c r="C175" s="67">
        <f t="shared" si="22"/>
        <v>10004.49</v>
      </c>
      <c r="D175" s="67">
        <f t="shared" si="22"/>
        <v>0</v>
      </c>
      <c r="E175" s="69"/>
      <c r="F175" s="70"/>
    </row>
    <row r="176" spans="1:7" x14ac:dyDescent="0.25">
      <c r="A176" s="75"/>
      <c r="B176" s="33" t="s">
        <v>42</v>
      </c>
      <c r="C176" s="67">
        <f t="shared" si="22"/>
        <v>154999.13999999998</v>
      </c>
      <c r="D176" s="67">
        <f t="shared" si="22"/>
        <v>0</v>
      </c>
      <c r="E176" s="69"/>
      <c r="F176" s="70"/>
    </row>
    <row r="177" spans="1:7" x14ac:dyDescent="0.25">
      <c r="A177" s="75"/>
      <c r="B177" s="33" t="s">
        <v>43</v>
      </c>
      <c r="C177" s="67">
        <f t="shared" si="22"/>
        <v>9999.99</v>
      </c>
      <c r="D177" s="67">
        <f t="shared" si="22"/>
        <v>0</v>
      </c>
      <c r="E177" s="69"/>
      <c r="F177" s="70"/>
    </row>
    <row r="178" spans="1:7" ht="15.75" x14ac:dyDescent="0.3">
      <c r="A178" s="75"/>
      <c r="B178" s="58" t="s">
        <v>44</v>
      </c>
      <c r="C178" s="79">
        <f>SUM(C162:C177)</f>
        <v>6974700.6299999999</v>
      </c>
      <c r="D178" s="79">
        <f>SUM(D162:D177)</f>
        <v>44194.64</v>
      </c>
      <c r="E178" s="69"/>
      <c r="F178" s="69"/>
    </row>
    <row r="179" spans="1:7" ht="15.75" x14ac:dyDescent="0.3">
      <c r="A179" s="80"/>
      <c r="B179" s="21" t="s">
        <v>69</v>
      </c>
      <c r="C179" s="25">
        <f>+C178+C160</f>
        <v>9049886.2400000002</v>
      </c>
      <c r="D179" s="25">
        <f>+D178+D160</f>
        <v>215511.53999999998</v>
      </c>
    </row>
    <row r="180" spans="1:7" ht="15.75" hidden="1" x14ac:dyDescent="0.3">
      <c r="A180" s="80"/>
      <c r="B180" s="21" t="s">
        <v>45</v>
      </c>
      <c r="C180" s="25"/>
      <c r="D180" s="25"/>
    </row>
    <row r="181" spans="1:7" hidden="1" x14ac:dyDescent="0.25">
      <c r="A181" s="80"/>
      <c r="B181" s="81" t="s">
        <v>54</v>
      </c>
      <c r="C181" s="67">
        <f>K91+K137</f>
        <v>0</v>
      </c>
      <c r="D181" s="67">
        <f>L91+L137</f>
        <v>0</v>
      </c>
    </row>
    <row r="182" spans="1:7" hidden="1" x14ac:dyDescent="0.25">
      <c r="A182" s="80"/>
      <c r="B182" s="81" t="s">
        <v>46</v>
      </c>
      <c r="C182" s="67">
        <f>+K49+K92+K138</f>
        <v>0</v>
      </c>
      <c r="D182" s="67">
        <f>+L49+L92+L138</f>
        <v>0</v>
      </c>
      <c r="E182" s="69"/>
    </row>
    <row r="183" spans="1:7" hidden="1" x14ac:dyDescent="0.25">
      <c r="A183" s="80"/>
      <c r="B183" s="81" t="s">
        <v>55</v>
      </c>
      <c r="C183" s="67">
        <f>+K93+K139</f>
        <v>0</v>
      </c>
      <c r="D183" s="67">
        <f>L93+L139</f>
        <v>0</v>
      </c>
      <c r="E183" s="69"/>
    </row>
    <row r="184" spans="1:7" hidden="1" x14ac:dyDescent="0.25">
      <c r="A184" s="80"/>
      <c r="B184" s="81" t="s">
        <v>47</v>
      </c>
      <c r="C184" s="67">
        <f>K50+K94+K140</f>
        <v>0</v>
      </c>
      <c r="D184" s="67">
        <f>+L50+L94+L140</f>
        <v>0</v>
      </c>
      <c r="E184" s="69"/>
    </row>
    <row r="185" spans="1:7" ht="15.75" hidden="1" x14ac:dyDescent="0.3">
      <c r="A185" s="80"/>
      <c r="B185" s="58" t="s">
        <v>70</v>
      </c>
      <c r="C185" s="25">
        <f>SUM(C181:C184)</f>
        <v>0</v>
      </c>
      <c r="D185" s="25">
        <f>SUM(D181:D184)</f>
        <v>0</v>
      </c>
    </row>
    <row r="186" spans="1:7" ht="15.75" x14ac:dyDescent="0.3">
      <c r="A186" s="80"/>
      <c r="B186" s="21" t="s">
        <v>71</v>
      </c>
      <c r="C186" s="25">
        <f>+C185+C179+C145</f>
        <v>15249886.25</v>
      </c>
      <c r="D186" s="25">
        <f>+D185+D179+D145</f>
        <v>5896052.6900000004</v>
      </c>
      <c r="E186" s="69"/>
      <c r="F186" s="69"/>
      <c r="G186" s="69"/>
    </row>
    <row r="187" spans="1:7" ht="15.75" x14ac:dyDescent="0.3">
      <c r="B187" s="8"/>
      <c r="C187" s="82"/>
      <c r="D187" s="83"/>
    </row>
    <row r="188" spans="1:7" ht="15.75" x14ac:dyDescent="0.3">
      <c r="B188" s="8"/>
      <c r="C188" s="84"/>
      <c r="D188" s="85"/>
    </row>
    <row r="189" spans="1:7" ht="15.75" x14ac:dyDescent="0.3">
      <c r="B189" s="8"/>
      <c r="C189" s="84"/>
      <c r="D189" s="85"/>
    </row>
    <row r="190" spans="1:7" ht="15.75" x14ac:dyDescent="0.3">
      <c r="B190" s="8"/>
      <c r="C190" s="84"/>
      <c r="D190" s="85"/>
    </row>
    <row r="191" spans="1:7" ht="15.75" x14ac:dyDescent="0.3">
      <c r="B191" s="8"/>
      <c r="C191" s="84"/>
      <c r="D191" s="85"/>
    </row>
    <row r="192" spans="1:7" ht="15.75" x14ac:dyDescent="0.3">
      <c r="B192" s="8"/>
      <c r="C192" s="84"/>
      <c r="D192" s="85"/>
    </row>
    <row r="193" spans="2:12" ht="15.75" x14ac:dyDescent="0.3">
      <c r="B193" s="8"/>
      <c r="C193" s="84"/>
      <c r="D193" s="85"/>
    </row>
    <row r="194" spans="2:12" ht="15.75" x14ac:dyDescent="0.3">
      <c r="B194" s="8"/>
      <c r="C194" s="84"/>
      <c r="D194" s="85"/>
    </row>
    <row r="195" spans="2:12" x14ac:dyDescent="0.25">
      <c r="B195" s="68"/>
      <c r="C195" s="86"/>
      <c r="D195" s="82"/>
    </row>
    <row r="199" spans="2:12" x14ac:dyDescent="0.25">
      <c r="B199" s="87" t="s">
        <v>72</v>
      </c>
      <c r="D199" s="26" t="s">
        <v>73</v>
      </c>
      <c r="E199" s="26"/>
      <c r="F199" s="26"/>
      <c r="G199" s="68" t="s">
        <v>74</v>
      </c>
      <c r="I199" t="s">
        <v>75</v>
      </c>
    </row>
    <row r="200" spans="2:12" x14ac:dyDescent="0.25">
      <c r="D200" s="88" t="s">
        <v>76</v>
      </c>
      <c r="E200" s="88"/>
      <c r="F200" s="88"/>
      <c r="G200" s="68"/>
      <c r="H200" s="68"/>
      <c r="I200" s="68" t="s">
        <v>77</v>
      </c>
      <c r="J200" s="68"/>
      <c r="K200" s="68"/>
      <c r="L200" s="68"/>
    </row>
    <row r="201" spans="2:12" x14ac:dyDescent="0.25">
      <c r="D201" s="88" t="s">
        <v>78</v>
      </c>
      <c r="E201" s="88"/>
      <c r="F201" s="88"/>
      <c r="G201" s="68"/>
      <c r="H201" s="68"/>
      <c r="I201" s="68" t="s">
        <v>79</v>
      </c>
      <c r="J201" s="68"/>
      <c r="K201" s="68"/>
      <c r="L201" s="68"/>
    </row>
    <row r="202" spans="2:12" x14ac:dyDescent="0.25">
      <c r="D202" s="89"/>
      <c r="E202" s="89"/>
      <c r="H202" s="68"/>
      <c r="I202" s="68"/>
      <c r="J202" s="68"/>
    </row>
    <row r="203" spans="2:12" x14ac:dyDescent="0.25">
      <c r="B203" s="87" t="s">
        <v>80</v>
      </c>
      <c r="D203" s="68" t="s">
        <v>83</v>
      </c>
      <c r="H203" s="90"/>
      <c r="I203" s="90"/>
      <c r="J203" s="90"/>
      <c r="K203" s="91"/>
      <c r="L203" s="91"/>
    </row>
  </sheetData>
  <mergeCells count="29">
    <mergeCell ref="C143:D143"/>
    <mergeCell ref="D200:F200"/>
    <mergeCell ref="D201:F201"/>
    <mergeCell ref="K203:L203"/>
    <mergeCell ref="A98:L98"/>
    <mergeCell ref="C99:D99"/>
    <mergeCell ref="E99:F99"/>
    <mergeCell ref="G99:H99"/>
    <mergeCell ref="I99:J99"/>
    <mergeCell ref="K99:L99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3"/>
  <sheetViews>
    <sheetView topLeftCell="A172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5.710937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5.710937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5.710937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5.710937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5.710937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5.710937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5.710937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5.710937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5.710937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5.710937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5.710937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5.710937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5.710937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5.710937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5.710937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5.710937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5.710937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5.710937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5.710937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5.710937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5.710937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5.710937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5.710937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5.710937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5.710937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5.710937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5.710937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5.710937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5.710937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5.710937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5.710937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5.710937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5.710937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5.710937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5.710937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5.710937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5.710937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5.710937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5.710937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5.710937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5.710937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5.710937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5.710937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5.710937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5.710937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5.710937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5.710937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5.710937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5.710937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5.710937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5.710937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5.710937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5.710937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5.710937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5.710937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5.710937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5.710937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5.710937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5.710937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5.710937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5.710937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5.710937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5.710937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5.710937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2" t="s">
        <v>1</v>
      </c>
      <c r="L8" s="3"/>
    </row>
    <row r="10" spans="1:19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5"/>
      <c r="N10" s="5"/>
      <c r="O10" s="5"/>
      <c r="P10" s="5"/>
      <c r="Q10" s="5"/>
      <c r="R10" s="5"/>
      <c r="S10" s="5"/>
    </row>
    <row r="11" spans="1:19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5"/>
      <c r="N11" s="5"/>
      <c r="O11" s="5"/>
      <c r="P11" s="5"/>
      <c r="Q11" s="5"/>
      <c r="R11" s="5"/>
      <c r="S11" s="5"/>
    </row>
    <row r="12" spans="1:19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5"/>
      <c r="N12" s="5"/>
      <c r="O12" s="5"/>
      <c r="P12" s="5"/>
      <c r="Q12" s="5"/>
      <c r="R12" s="5"/>
      <c r="S12" s="5"/>
    </row>
    <row r="13" spans="1:19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16.5" thickBot="1" x14ac:dyDescent="0.3">
      <c r="A14" s="9" t="s">
        <v>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0"/>
      <c r="N14" s="10"/>
      <c r="O14" s="10"/>
      <c r="P14" s="10"/>
      <c r="Q14" s="10"/>
      <c r="R14" s="10"/>
      <c r="S14" s="10"/>
    </row>
    <row r="15" spans="1:19" ht="30.75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  <c r="K15" s="16" t="s">
        <v>12</v>
      </c>
      <c r="L15" s="17"/>
      <c r="M15" s="18"/>
      <c r="N15" s="19"/>
      <c r="O15" s="19"/>
      <c r="P15" s="19"/>
      <c r="Q15" s="19"/>
      <c r="R15" s="19"/>
      <c r="S15" s="19"/>
    </row>
    <row r="16" spans="1:19" ht="15.75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  <c r="K16" s="22" t="s">
        <v>13</v>
      </c>
      <c r="L16" s="22" t="s">
        <v>14</v>
      </c>
      <c r="M16" s="23"/>
      <c r="N16" s="18"/>
      <c r="O16" s="23"/>
      <c r="P16" s="18"/>
      <c r="Q16" s="23"/>
      <c r="R16" s="18"/>
      <c r="S16" s="23"/>
    </row>
    <row r="17" spans="1:19" ht="15.75" x14ac:dyDescent="0.3">
      <c r="A17" s="24"/>
      <c r="B17" s="21" t="s">
        <v>15</v>
      </c>
      <c r="C17" s="25">
        <v>2066666.67</v>
      </c>
      <c r="D17" s="25">
        <v>1849158.37</v>
      </c>
      <c r="E17" s="25">
        <v>2066666.67</v>
      </c>
      <c r="F17" s="25">
        <v>1911481.98</v>
      </c>
      <c r="G17" s="25">
        <v>2066666.67</v>
      </c>
      <c r="H17" s="25">
        <v>1919900.8</v>
      </c>
      <c r="I17" s="25">
        <v>2066666.67</v>
      </c>
      <c r="J17" s="25">
        <v>2504690.19</v>
      </c>
      <c r="K17" s="25">
        <f>+C17+E17+G17+I17</f>
        <v>8266666.6799999997</v>
      </c>
      <c r="L17" s="25">
        <f>+D17+F17+H17+J17</f>
        <v>8185231.3399999999</v>
      </c>
      <c r="M17" s="26"/>
      <c r="N17" s="26"/>
      <c r="O17" s="26"/>
      <c r="P17" s="26"/>
      <c r="Q17" s="26"/>
      <c r="R17" s="26"/>
      <c r="S17" s="26"/>
    </row>
    <row r="18" spans="1:19" ht="15.75" x14ac:dyDescent="0.3">
      <c r="A18" s="27"/>
      <c r="B18" s="28"/>
      <c r="C18" s="29"/>
      <c r="D18" s="27"/>
      <c r="E18" s="30"/>
      <c r="F18" s="30"/>
      <c r="G18" s="27"/>
      <c r="H18" s="30"/>
      <c r="I18" s="27"/>
      <c r="J18" s="30"/>
      <c r="K18" s="29"/>
      <c r="L18" s="29"/>
      <c r="M18" s="26"/>
      <c r="N18" s="26"/>
      <c r="O18" s="26"/>
      <c r="P18" s="26"/>
      <c r="Q18" s="26"/>
      <c r="R18" s="26"/>
      <c r="S18" s="26"/>
    </row>
    <row r="19" spans="1:19" ht="15.75" x14ac:dyDescent="0.3">
      <c r="A19" s="27"/>
      <c r="B19" s="28" t="s">
        <v>16</v>
      </c>
      <c r="C19" s="31">
        <f t="shared" ref="C19:H19" si="0">+C31+C47</f>
        <v>2882453.13</v>
      </c>
      <c r="D19" s="31">
        <f t="shared" si="0"/>
        <v>0</v>
      </c>
      <c r="E19" s="31">
        <f t="shared" si="0"/>
        <v>3039642.71</v>
      </c>
      <c r="F19" s="31">
        <f t="shared" si="0"/>
        <v>41948.01</v>
      </c>
      <c r="G19" s="31">
        <f t="shared" si="0"/>
        <v>3127790.4</v>
      </c>
      <c r="H19" s="31">
        <f t="shared" si="0"/>
        <v>173563.53</v>
      </c>
      <c r="I19" s="31">
        <f>+I31+I47</f>
        <v>3127790.4</v>
      </c>
      <c r="J19" s="31">
        <f>+J31+J47</f>
        <v>2323502.42</v>
      </c>
      <c r="K19" s="31">
        <f>+C19+E19+G19+I19</f>
        <v>12177676.640000001</v>
      </c>
      <c r="L19" s="31">
        <f>+D19+F19+H19+J19</f>
        <v>2539013.96</v>
      </c>
      <c r="M19" s="26"/>
      <c r="N19" s="26"/>
      <c r="O19" s="26"/>
      <c r="P19" s="26"/>
      <c r="Q19" s="26"/>
      <c r="R19" s="26"/>
      <c r="S19" s="26"/>
    </row>
    <row r="20" spans="1:19" x14ac:dyDescent="0.25">
      <c r="A20" s="32"/>
      <c r="B20" s="33" t="s">
        <v>17</v>
      </c>
      <c r="C20" s="34">
        <v>0</v>
      </c>
      <c r="D20" s="34">
        <v>0</v>
      </c>
      <c r="E20" s="34">
        <v>85000</v>
      </c>
      <c r="F20" s="34">
        <v>0</v>
      </c>
      <c r="G20" s="34">
        <v>85000</v>
      </c>
      <c r="H20" s="34">
        <v>147069.31</v>
      </c>
      <c r="I20" s="34">
        <v>85000</v>
      </c>
      <c r="J20" s="34">
        <v>0</v>
      </c>
      <c r="K20" s="34">
        <f>+C20+E20+G20+I20</f>
        <v>255000</v>
      </c>
      <c r="L20" s="34">
        <f>+D20+F20+H20+J20</f>
        <v>147069.31</v>
      </c>
      <c r="M20" s="26"/>
      <c r="N20" s="26"/>
      <c r="O20" s="26"/>
      <c r="P20" s="26"/>
      <c r="Q20" s="26"/>
      <c r="R20" s="26"/>
      <c r="S20" s="26"/>
    </row>
    <row r="21" spans="1:19" x14ac:dyDescent="0.25">
      <c r="A21" s="32"/>
      <c r="B21" s="33" t="s">
        <v>18</v>
      </c>
      <c r="C21" s="34">
        <v>12049.58</v>
      </c>
      <c r="D21" s="34">
        <v>0</v>
      </c>
      <c r="E21" s="34">
        <v>12049.58</v>
      </c>
      <c r="F21" s="34">
        <v>8664.6299999999992</v>
      </c>
      <c r="G21" s="34">
        <v>12049.58</v>
      </c>
      <c r="H21" s="34">
        <v>12401.62</v>
      </c>
      <c r="I21" s="34">
        <v>12049.58</v>
      </c>
      <c r="J21" s="34">
        <v>8502.0400000000009</v>
      </c>
      <c r="K21" s="34">
        <f t="shared" ref="K21:L30" si="1">+C21+E21+G21+I21</f>
        <v>48198.32</v>
      </c>
      <c r="L21" s="34">
        <f t="shared" si="1"/>
        <v>29568.29</v>
      </c>
      <c r="M21" s="26"/>
      <c r="N21" s="26"/>
      <c r="O21" s="26"/>
      <c r="P21" s="26"/>
      <c r="Q21" s="26"/>
      <c r="R21" s="26"/>
      <c r="S21" s="26"/>
    </row>
    <row r="22" spans="1:19" x14ac:dyDescent="0.25">
      <c r="A22" s="32"/>
      <c r="B22" s="33" t="s">
        <v>19</v>
      </c>
      <c r="C22" s="34">
        <v>0</v>
      </c>
      <c r="D22" s="34">
        <v>0</v>
      </c>
      <c r="E22" s="34">
        <v>0</v>
      </c>
      <c r="F22" s="34">
        <v>0</v>
      </c>
      <c r="G22" s="34">
        <v>12656.27</v>
      </c>
      <c r="H22" s="34">
        <v>0</v>
      </c>
      <c r="I22" s="34">
        <v>12656.27</v>
      </c>
      <c r="J22" s="34">
        <v>39254.800000000003</v>
      </c>
      <c r="K22" s="34">
        <f t="shared" si="1"/>
        <v>25312.54</v>
      </c>
      <c r="L22" s="34">
        <f t="shared" si="1"/>
        <v>39254.800000000003</v>
      </c>
      <c r="M22" s="26"/>
      <c r="N22" s="26"/>
      <c r="O22" s="26"/>
      <c r="P22" s="26"/>
      <c r="Q22" s="26"/>
      <c r="R22" s="26"/>
      <c r="S22" s="26"/>
    </row>
    <row r="23" spans="1:19" x14ac:dyDescent="0.25">
      <c r="A23" s="32"/>
      <c r="B23" s="33" t="s">
        <v>20</v>
      </c>
      <c r="C23" s="34">
        <v>0</v>
      </c>
      <c r="D23" s="34">
        <v>0</v>
      </c>
      <c r="E23" s="34">
        <v>0</v>
      </c>
      <c r="F23" s="34">
        <v>0</v>
      </c>
      <c r="G23" s="34">
        <v>75491.42</v>
      </c>
      <c r="H23" s="34">
        <v>0</v>
      </c>
      <c r="I23" s="34">
        <v>75491.42</v>
      </c>
      <c r="J23" s="34">
        <v>0</v>
      </c>
      <c r="K23" s="34">
        <f t="shared" si="1"/>
        <v>150982.84</v>
      </c>
      <c r="L23" s="34">
        <f t="shared" si="1"/>
        <v>0</v>
      </c>
      <c r="M23" s="26"/>
      <c r="N23" s="26"/>
      <c r="O23" s="26"/>
      <c r="P23" s="26"/>
      <c r="Q23" s="26"/>
      <c r="R23" s="26"/>
      <c r="S23" s="26"/>
    </row>
    <row r="24" spans="1:19" x14ac:dyDescent="0.25">
      <c r="A24" s="32"/>
      <c r="B24" s="33" t="s">
        <v>21</v>
      </c>
      <c r="C24" s="34">
        <v>416.67</v>
      </c>
      <c r="D24" s="34">
        <v>0</v>
      </c>
      <c r="E24" s="34">
        <v>416.67</v>
      </c>
      <c r="F24" s="34">
        <v>0</v>
      </c>
      <c r="G24" s="34">
        <v>416.67</v>
      </c>
      <c r="H24" s="34">
        <v>0</v>
      </c>
      <c r="I24" s="34">
        <v>416.67</v>
      </c>
      <c r="J24" s="34">
        <v>0</v>
      </c>
      <c r="K24" s="34">
        <f>+C24+E24+G24+I24</f>
        <v>1666.68</v>
      </c>
      <c r="L24" s="34">
        <f>+D24+F24+H24+J24</f>
        <v>0</v>
      </c>
      <c r="M24" s="26"/>
      <c r="N24" s="26"/>
      <c r="O24" s="26"/>
      <c r="P24" s="26"/>
      <c r="Q24" s="26"/>
      <c r="R24" s="26"/>
      <c r="S24" s="26"/>
    </row>
    <row r="25" spans="1:19" x14ac:dyDescent="0.25">
      <c r="A25" s="32"/>
      <c r="B25" s="33" t="s">
        <v>22</v>
      </c>
      <c r="C25" s="34">
        <v>3473</v>
      </c>
      <c r="D25" s="34">
        <v>0</v>
      </c>
      <c r="E25" s="34">
        <v>3473</v>
      </c>
      <c r="F25" s="34">
        <v>0</v>
      </c>
      <c r="G25" s="34">
        <v>3473</v>
      </c>
      <c r="H25" s="34">
        <v>0</v>
      </c>
      <c r="I25" s="34">
        <v>3473</v>
      </c>
      <c r="J25" s="34">
        <v>0</v>
      </c>
      <c r="K25" s="34">
        <f t="shared" si="1"/>
        <v>13892</v>
      </c>
      <c r="L25" s="34">
        <f t="shared" si="1"/>
        <v>0</v>
      </c>
      <c r="M25" s="26"/>
      <c r="N25" s="26"/>
      <c r="O25" s="26"/>
      <c r="P25" s="26"/>
      <c r="Q25" s="26"/>
      <c r="R25" s="26"/>
      <c r="S25" s="26"/>
    </row>
    <row r="26" spans="1:19" x14ac:dyDescent="0.25">
      <c r="A26" s="32"/>
      <c r="B26" s="33" t="s">
        <v>23</v>
      </c>
      <c r="C26" s="34">
        <v>4316.67</v>
      </c>
      <c r="D26" s="34">
        <v>0</v>
      </c>
      <c r="E26" s="34">
        <v>4316.67</v>
      </c>
      <c r="F26" s="34">
        <v>0</v>
      </c>
      <c r="G26" s="34">
        <v>4316.67</v>
      </c>
      <c r="H26" s="34">
        <v>0</v>
      </c>
      <c r="I26" s="34">
        <v>4316.67</v>
      </c>
      <c r="J26" s="34">
        <v>0</v>
      </c>
      <c r="K26" s="34">
        <f t="shared" si="1"/>
        <v>17266.68</v>
      </c>
      <c r="L26" s="34">
        <f t="shared" si="1"/>
        <v>0</v>
      </c>
      <c r="M26" s="26"/>
      <c r="N26" s="26"/>
      <c r="O26" s="26"/>
      <c r="P26" s="26"/>
      <c r="Q26" s="26"/>
      <c r="R26" s="26"/>
      <c r="S26" s="26"/>
    </row>
    <row r="27" spans="1:19" x14ac:dyDescent="0.25">
      <c r="A27" s="32"/>
      <c r="B27" s="33" t="s">
        <v>24</v>
      </c>
      <c r="C27" s="34">
        <v>7480.08</v>
      </c>
      <c r="D27" s="34">
        <v>0</v>
      </c>
      <c r="E27" s="34">
        <v>7480.08</v>
      </c>
      <c r="F27" s="34">
        <v>0</v>
      </c>
      <c r="G27" s="34">
        <v>7480.08</v>
      </c>
      <c r="H27" s="34">
        <v>0</v>
      </c>
      <c r="I27" s="34">
        <v>7480.08</v>
      </c>
      <c r="J27" s="34">
        <v>9540</v>
      </c>
      <c r="K27" s="34">
        <f t="shared" si="1"/>
        <v>29920.32</v>
      </c>
      <c r="L27" s="34">
        <f t="shared" si="1"/>
        <v>9540</v>
      </c>
      <c r="M27" s="26"/>
      <c r="N27" s="26"/>
      <c r="O27" s="26"/>
      <c r="P27" s="26"/>
      <c r="Q27" s="26"/>
      <c r="R27" s="26"/>
      <c r="S27" s="26"/>
    </row>
    <row r="28" spans="1:19" x14ac:dyDescent="0.25">
      <c r="A28" s="32"/>
      <c r="B28" s="33" t="s">
        <v>25</v>
      </c>
      <c r="C28" s="34">
        <v>488150.25</v>
      </c>
      <c r="D28" s="34">
        <v>0</v>
      </c>
      <c r="E28" s="34">
        <v>488150.25</v>
      </c>
      <c r="F28" s="34">
        <v>0</v>
      </c>
      <c r="G28" s="34">
        <v>488150.25</v>
      </c>
      <c r="H28" s="34">
        <v>0</v>
      </c>
      <c r="I28" s="34">
        <v>488150.25</v>
      </c>
      <c r="J28" s="34">
        <v>502273</v>
      </c>
      <c r="K28" s="34">
        <f t="shared" si="1"/>
        <v>1952601</v>
      </c>
      <c r="L28" s="34">
        <f t="shared" si="1"/>
        <v>502273</v>
      </c>
      <c r="M28" s="26"/>
      <c r="N28" s="26"/>
      <c r="O28" s="26"/>
      <c r="P28" s="26"/>
      <c r="Q28" s="26"/>
      <c r="R28" s="26"/>
      <c r="S28" s="26"/>
    </row>
    <row r="29" spans="1:19" x14ac:dyDescent="0.25">
      <c r="A29" s="32"/>
      <c r="B29" s="33" t="s">
        <v>26</v>
      </c>
      <c r="C29" s="34">
        <v>41666.67</v>
      </c>
      <c r="D29" s="34">
        <v>0</v>
      </c>
      <c r="E29" s="34">
        <v>41666.67</v>
      </c>
      <c r="F29" s="34">
        <v>0</v>
      </c>
      <c r="G29" s="34">
        <v>41666.67</v>
      </c>
      <c r="H29" s="34">
        <v>0</v>
      </c>
      <c r="I29" s="34">
        <v>41666.67</v>
      </c>
      <c r="J29" s="34">
        <v>84000</v>
      </c>
      <c r="K29" s="34">
        <f t="shared" si="1"/>
        <v>166666.68</v>
      </c>
      <c r="L29" s="34">
        <f t="shared" si="1"/>
        <v>84000</v>
      </c>
      <c r="M29" s="26"/>
      <c r="N29" s="26"/>
      <c r="O29" s="26"/>
      <c r="P29" s="26"/>
      <c r="Q29" s="26"/>
      <c r="R29" s="26"/>
      <c r="S29" s="26"/>
    </row>
    <row r="30" spans="1:19" x14ac:dyDescent="0.25">
      <c r="A30" s="32"/>
      <c r="B30" s="33" t="s">
        <v>27</v>
      </c>
      <c r="C30" s="34">
        <v>0</v>
      </c>
      <c r="D30" s="34">
        <v>0</v>
      </c>
      <c r="E30" s="34">
        <v>72189.58</v>
      </c>
      <c r="F30" s="34">
        <v>0</v>
      </c>
      <c r="G30" s="34">
        <v>72189.58</v>
      </c>
      <c r="H30" s="34">
        <v>3181.34</v>
      </c>
      <c r="I30" s="34">
        <v>72189.58</v>
      </c>
      <c r="J30" s="34">
        <v>133676.41</v>
      </c>
      <c r="K30" s="34">
        <f t="shared" si="1"/>
        <v>216568.74</v>
      </c>
      <c r="L30" s="34">
        <f t="shared" si="1"/>
        <v>136857.75</v>
      </c>
      <c r="M30" s="26"/>
      <c r="N30" s="26"/>
      <c r="O30" s="26"/>
      <c r="P30" s="26"/>
      <c r="Q30" s="26"/>
      <c r="R30" s="26"/>
      <c r="S30" s="26"/>
    </row>
    <row r="31" spans="1:19" ht="16.5" thickBot="1" x14ac:dyDescent="0.35">
      <c r="A31" s="32"/>
      <c r="B31" s="35" t="s">
        <v>28</v>
      </c>
      <c r="C31" s="36">
        <f t="shared" ref="C31:L31" si="2">SUM(C20:C30)</f>
        <v>557552.92000000004</v>
      </c>
      <c r="D31" s="36">
        <f t="shared" si="2"/>
        <v>0</v>
      </c>
      <c r="E31" s="36">
        <f t="shared" si="2"/>
        <v>714742.5</v>
      </c>
      <c r="F31" s="36">
        <f t="shared" si="2"/>
        <v>8664.6299999999992</v>
      </c>
      <c r="G31" s="36">
        <f t="shared" si="2"/>
        <v>802890.19000000006</v>
      </c>
      <c r="H31" s="36">
        <f t="shared" si="2"/>
        <v>162652.26999999999</v>
      </c>
      <c r="I31" s="36">
        <f t="shared" si="2"/>
        <v>802890.19000000006</v>
      </c>
      <c r="J31" s="36">
        <f t="shared" si="2"/>
        <v>777246.25</v>
      </c>
      <c r="K31" s="36">
        <f t="shared" si="2"/>
        <v>2878075.8</v>
      </c>
      <c r="L31" s="36">
        <f t="shared" si="2"/>
        <v>948563.15</v>
      </c>
      <c r="M31" s="26"/>
      <c r="N31" s="26"/>
      <c r="O31" s="26"/>
      <c r="P31" s="26"/>
      <c r="Q31" s="26"/>
      <c r="R31" s="26"/>
      <c r="S31" s="26"/>
    </row>
    <row r="32" spans="1:19" ht="15.75" x14ac:dyDescent="0.3">
      <c r="A32" s="32"/>
      <c r="B32" s="37" t="s">
        <v>29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26"/>
      <c r="N32" s="26"/>
      <c r="O32" s="26"/>
      <c r="P32" s="26"/>
      <c r="Q32" s="26"/>
      <c r="R32" s="26"/>
      <c r="S32" s="26"/>
    </row>
    <row r="33" spans="1:19" x14ac:dyDescent="0.25">
      <c r="A33" s="32"/>
      <c r="B33" s="33" t="s">
        <v>30</v>
      </c>
      <c r="C33" s="34">
        <v>69375.89</v>
      </c>
      <c r="D33" s="34">
        <v>0</v>
      </c>
      <c r="E33" s="34">
        <v>69375.89</v>
      </c>
      <c r="F33" s="34">
        <v>13174.25</v>
      </c>
      <c r="G33" s="34">
        <v>69375.89</v>
      </c>
      <c r="H33" s="34">
        <v>0</v>
      </c>
      <c r="I33" s="34">
        <v>69375.89</v>
      </c>
      <c r="J33" s="34">
        <v>89113.5</v>
      </c>
      <c r="K33" s="34">
        <f t="shared" ref="K33:L46" si="3">+C33+E33+G33+I33</f>
        <v>277503.56</v>
      </c>
      <c r="L33" s="34">
        <f>+D33+F33+H33+J33</f>
        <v>102287.75</v>
      </c>
      <c r="M33" s="26"/>
      <c r="N33" s="26"/>
      <c r="O33" s="26"/>
      <c r="P33" s="26"/>
      <c r="Q33" s="26"/>
      <c r="R33" s="26"/>
      <c r="S33" s="26"/>
    </row>
    <row r="34" spans="1:19" x14ac:dyDescent="0.25">
      <c r="A34" s="32"/>
      <c r="B34" s="33" t="s">
        <v>31</v>
      </c>
      <c r="C34" s="34">
        <v>6250</v>
      </c>
      <c r="D34" s="34">
        <v>0</v>
      </c>
      <c r="E34" s="34">
        <v>6250</v>
      </c>
      <c r="F34" s="34">
        <v>0</v>
      </c>
      <c r="G34" s="34">
        <v>6250</v>
      </c>
      <c r="H34" s="34">
        <v>0</v>
      </c>
      <c r="I34" s="34">
        <v>6250</v>
      </c>
      <c r="J34" s="34">
        <v>0</v>
      </c>
      <c r="K34" s="34">
        <f t="shared" si="3"/>
        <v>25000</v>
      </c>
      <c r="L34" s="34">
        <f t="shared" si="3"/>
        <v>0</v>
      </c>
      <c r="M34" s="26"/>
      <c r="N34" s="26"/>
      <c r="O34" s="26"/>
      <c r="P34" s="26"/>
      <c r="Q34" s="26"/>
      <c r="R34" s="26"/>
      <c r="S34" s="26"/>
    </row>
    <row r="35" spans="1:19" x14ac:dyDescent="0.25">
      <c r="A35" s="32"/>
      <c r="B35" s="33" t="s">
        <v>32</v>
      </c>
      <c r="C35" s="34">
        <v>54167.040000000001</v>
      </c>
      <c r="D35" s="34">
        <v>0</v>
      </c>
      <c r="E35" s="34">
        <v>54167.040000000001</v>
      </c>
      <c r="F35" s="34">
        <v>0</v>
      </c>
      <c r="G35" s="34">
        <v>54167.040000000001</v>
      </c>
      <c r="H35" s="34">
        <v>0</v>
      </c>
      <c r="I35" s="34">
        <v>54167.040000000001</v>
      </c>
      <c r="J35" s="34">
        <v>184973.15</v>
      </c>
      <c r="K35" s="34">
        <f t="shared" si="3"/>
        <v>216668.16</v>
      </c>
      <c r="L35" s="34">
        <f t="shared" si="3"/>
        <v>184973.15</v>
      </c>
      <c r="M35" s="26"/>
      <c r="N35" s="26"/>
      <c r="O35" s="26"/>
      <c r="P35" s="26"/>
      <c r="Q35" s="26"/>
      <c r="R35" s="26"/>
      <c r="S35" s="26"/>
    </row>
    <row r="36" spans="1:19" x14ac:dyDescent="0.25">
      <c r="A36" s="32"/>
      <c r="B36" s="33" t="s">
        <v>33</v>
      </c>
      <c r="C36" s="34">
        <v>666.67</v>
      </c>
      <c r="D36" s="34">
        <v>0</v>
      </c>
      <c r="E36" s="34">
        <v>666.67</v>
      </c>
      <c r="F36" s="34">
        <v>0</v>
      </c>
      <c r="G36" s="34">
        <v>666.67</v>
      </c>
      <c r="H36" s="34">
        <v>0</v>
      </c>
      <c r="I36" s="34">
        <v>666.67</v>
      </c>
      <c r="J36" s="34">
        <v>0</v>
      </c>
      <c r="K36" s="34">
        <f t="shared" si="3"/>
        <v>2666.68</v>
      </c>
      <c r="L36" s="34">
        <f t="shared" si="3"/>
        <v>0</v>
      </c>
      <c r="M36" s="26"/>
      <c r="N36" s="26"/>
      <c r="O36" s="26"/>
      <c r="P36" s="26"/>
      <c r="Q36" s="26"/>
      <c r="R36" s="26"/>
      <c r="S36" s="26"/>
    </row>
    <row r="37" spans="1:19" x14ac:dyDescent="0.25">
      <c r="A37" s="32"/>
      <c r="B37" s="33" t="s">
        <v>34</v>
      </c>
      <c r="C37" s="34">
        <v>402411.67</v>
      </c>
      <c r="D37" s="34">
        <v>0</v>
      </c>
      <c r="E37" s="34">
        <v>402411.67</v>
      </c>
      <c r="F37" s="34">
        <v>20109.13</v>
      </c>
      <c r="G37" s="34">
        <v>402411.67</v>
      </c>
      <c r="H37" s="34">
        <v>10911.26</v>
      </c>
      <c r="I37" s="34">
        <v>402411.67</v>
      </c>
      <c r="J37" s="34">
        <v>635048.73</v>
      </c>
      <c r="K37" s="34">
        <f t="shared" si="3"/>
        <v>1609646.68</v>
      </c>
      <c r="L37" s="34">
        <f t="shared" si="3"/>
        <v>666069.12</v>
      </c>
      <c r="M37" s="26"/>
      <c r="N37" s="26"/>
      <c r="O37" s="26"/>
      <c r="P37" s="26"/>
      <c r="Q37" s="26"/>
      <c r="R37" s="26"/>
      <c r="S37" s="26"/>
    </row>
    <row r="38" spans="1:19" x14ac:dyDescent="0.25">
      <c r="A38" s="32"/>
      <c r="B38" s="33" t="s">
        <v>35</v>
      </c>
      <c r="C38" s="34">
        <v>1500</v>
      </c>
      <c r="D38" s="34">
        <v>0</v>
      </c>
      <c r="E38" s="34">
        <v>1500</v>
      </c>
      <c r="F38" s="34">
        <v>0</v>
      </c>
      <c r="G38" s="34">
        <v>1500</v>
      </c>
      <c r="H38" s="34">
        <v>0</v>
      </c>
      <c r="I38" s="34">
        <v>1500</v>
      </c>
      <c r="J38" s="34">
        <v>0</v>
      </c>
      <c r="K38" s="34">
        <f t="shared" si="3"/>
        <v>6000</v>
      </c>
      <c r="L38" s="34">
        <f t="shared" si="3"/>
        <v>0</v>
      </c>
      <c r="M38" s="26"/>
      <c r="N38" s="26"/>
      <c r="O38" s="26"/>
      <c r="P38" s="26"/>
      <c r="Q38" s="26"/>
      <c r="R38" s="26"/>
      <c r="S38" s="26"/>
    </row>
    <row r="39" spans="1:19" x14ac:dyDescent="0.25">
      <c r="A39" s="32"/>
      <c r="B39" s="33" t="s">
        <v>36</v>
      </c>
      <c r="C39" s="34">
        <v>17609</v>
      </c>
      <c r="D39" s="34">
        <v>0</v>
      </c>
      <c r="E39" s="34">
        <v>17609</v>
      </c>
      <c r="F39" s="34">
        <v>0</v>
      </c>
      <c r="G39" s="34">
        <v>17609</v>
      </c>
      <c r="H39" s="34">
        <v>0</v>
      </c>
      <c r="I39" s="34">
        <v>17609</v>
      </c>
      <c r="J39" s="34">
        <v>22920</v>
      </c>
      <c r="K39" s="34">
        <f t="shared" si="3"/>
        <v>70436</v>
      </c>
      <c r="L39" s="34">
        <f t="shared" si="3"/>
        <v>22920</v>
      </c>
      <c r="M39" s="26"/>
      <c r="N39" s="26"/>
      <c r="O39" s="26"/>
      <c r="P39" s="26"/>
      <c r="Q39" s="26"/>
      <c r="R39" s="26"/>
      <c r="S39" s="26"/>
    </row>
    <row r="40" spans="1:19" x14ac:dyDescent="0.25">
      <c r="A40" s="32"/>
      <c r="B40" s="33" t="s">
        <v>37</v>
      </c>
      <c r="C40" s="34">
        <v>833.33</v>
      </c>
      <c r="D40" s="34">
        <v>0</v>
      </c>
      <c r="E40" s="34">
        <v>833.33</v>
      </c>
      <c r="F40" s="34">
        <v>0</v>
      </c>
      <c r="G40" s="34">
        <v>833.33</v>
      </c>
      <c r="H40" s="34">
        <v>0</v>
      </c>
      <c r="I40" s="34">
        <v>833.33</v>
      </c>
      <c r="J40" s="34">
        <v>0</v>
      </c>
      <c r="K40" s="34">
        <f t="shared" si="3"/>
        <v>3333.32</v>
      </c>
      <c r="L40" s="34">
        <f t="shared" si="3"/>
        <v>0</v>
      </c>
      <c r="M40" s="26"/>
      <c r="N40" s="26"/>
      <c r="O40" s="26"/>
      <c r="P40" s="26"/>
      <c r="Q40" s="26"/>
      <c r="R40" s="26"/>
      <c r="S40" s="26"/>
    </row>
    <row r="41" spans="1:19" x14ac:dyDescent="0.25">
      <c r="A41" s="32"/>
      <c r="B41" s="33" t="s">
        <v>38</v>
      </c>
      <c r="C41" s="34">
        <v>736.66</v>
      </c>
      <c r="D41" s="34">
        <v>0</v>
      </c>
      <c r="E41" s="34">
        <v>736.66</v>
      </c>
      <c r="F41" s="34">
        <v>0</v>
      </c>
      <c r="G41" s="34">
        <v>736.66</v>
      </c>
      <c r="H41" s="34">
        <v>0</v>
      </c>
      <c r="I41" s="34">
        <v>736.66</v>
      </c>
      <c r="J41" s="34">
        <v>1700</v>
      </c>
      <c r="K41" s="34">
        <f t="shared" si="3"/>
        <v>2946.64</v>
      </c>
      <c r="L41" s="34">
        <f t="shared" si="3"/>
        <v>1700</v>
      </c>
      <c r="M41" s="26"/>
      <c r="N41" s="26"/>
      <c r="O41" s="26"/>
      <c r="P41" s="26"/>
      <c r="Q41" s="26"/>
      <c r="R41" s="26"/>
      <c r="S41" s="26"/>
    </row>
    <row r="42" spans="1:19" x14ac:dyDescent="0.25">
      <c r="A42" s="32"/>
      <c r="B42" s="33" t="s">
        <v>39</v>
      </c>
      <c r="C42" s="34">
        <v>15323.42</v>
      </c>
      <c r="D42" s="34">
        <v>0</v>
      </c>
      <c r="E42" s="34">
        <v>15323.42</v>
      </c>
      <c r="F42" s="34">
        <v>0</v>
      </c>
      <c r="G42" s="34">
        <v>15323.42</v>
      </c>
      <c r="H42" s="34">
        <v>0</v>
      </c>
      <c r="I42" s="34">
        <v>15323.42</v>
      </c>
      <c r="J42" s="34">
        <v>26482</v>
      </c>
      <c r="K42" s="34">
        <f t="shared" si="3"/>
        <v>61293.68</v>
      </c>
      <c r="L42" s="34">
        <f t="shared" si="3"/>
        <v>26482</v>
      </c>
      <c r="M42" s="26"/>
      <c r="N42" s="26"/>
      <c r="O42" s="26"/>
      <c r="P42" s="26"/>
      <c r="Q42" s="26"/>
      <c r="R42" s="26"/>
      <c r="S42" s="26"/>
    </row>
    <row r="43" spans="1:19" x14ac:dyDescent="0.25">
      <c r="A43" s="32"/>
      <c r="B43" s="33" t="s">
        <v>40</v>
      </c>
      <c r="C43" s="34">
        <v>1697691.99</v>
      </c>
      <c r="D43" s="34">
        <v>0</v>
      </c>
      <c r="E43" s="34">
        <v>1697691.99</v>
      </c>
      <c r="F43" s="34">
        <v>0</v>
      </c>
      <c r="G43" s="34">
        <v>1697691.99</v>
      </c>
      <c r="H43" s="34">
        <v>0</v>
      </c>
      <c r="I43" s="34">
        <v>1697691.99</v>
      </c>
      <c r="J43" s="34">
        <v>574272.14</v>
      </c>
      <c r="K43" s="34">
        <f t="shared" si="3"/>
        <v>6790767.96</v>
      </c>
      <c r="L43" s="34">
        <f t="shared" si="3"/>
        <v>574272.14</v>
      </c>
      <c r="M43" s="26"/>
      <c r="N43" s="26"/>
      <c r="O43" s="26"/>
      <c r="P43" s="26"/>
      <c r="Q43" s="26"/>
      <c r="R43" s="26"/>
      <c r="S43" s="26"/>
    </row>
    <row r="44" spans="1:19" x14ac:dyDescent="0.25">
      <c r="A44" s="32"/>
      <c r="B44" s="33" t="s">
        <v>41</v>
      </c>
      <c r="C44" s="34">
        <v>3334.83</v>
      </c>
      <c r="D44" s="34">
        <v>0</v>
      </c>
      <c r="E44" s="34">
        <v>3334.83</v>
      </c>
      <c r="F44" s="34">
        <v>0</v>
      </c>
      <c r="G44" s="34">
        <v>3334.83</v>
      </c>
      <c r="H44" s="34">
        <v>0</v>
      </c>
      <c r="I44" s="34">
        <v>3334.83</v>
      </c>
      <c r="J44" s="34">
        <v>6762.65</v>
      </c>
      <c r="K44" s="34">
        <f t="shared" si="3"/>
        <v>13339.32</v>
      </c>
      <c r="L44" s="34">
        <f t="shared" si="3"/>
        <v>6762.65</v>
      </c>
      <c r="M44" s="26"/>
      <c r="N44" s="26"/>
      <c r="O44" s="26"/>
      <c r="P44" s="26"/>
      <c r="Q44" s="26"/>
      <c r="R44" s="26"/>
      <c r="S44" s="26"/>
    </row>
    <row r="45" spans="1:19" x14ac:dyDescent="0.25">
      <c r="A45" s="32"/>
      <c r="B45" s="33" t="s">
        <v>42</v>
      </c>
      <c r="C45" s="34">
        <v>51666.38</v>
      </c>
      <c r="D45" s="34">
        <v>0</v>
      </c>
      <c r="E45" s="34">
        <v>51666.38</v>
      </c>
      <c r="F45" s="34">
        <v>0</v>
      </c>
      <c r="G45" s="34">
        <v>51666.38</v>
      </c>
      <c r="H45" s="34">
        <v>0</v>
      </c>
      <c r="I45" s="34">
        <v>51666.38</v>
      </c>
      <c r="J45" s="34">
        <v>4984</v>
      </c>
      <c r="K45" s="34">
        <f t="shared" si="3"/>
        <v>206665.52</v>
      </c>
      <c r="L45" s="34">
        <f t="shared" si="3"/>
        <v>4984</v>
      </c>
      <c r="M45" s="26"/>
      <c r="N45" s="26"/>
      <c r="O45" s="26"/>
      <c r="P45" s="26"/>
      <c r="Q45" s="26"/>
      <c r="R45" s="26"/>
      <c r="S45" s="26"/>
    </row>
    <row r="46" spans="1:19" x14ac:dyDescent="0.25">
      <c r="A46" s="32"/>
      <c r="B46" s="33" t="s">
        <v>43</v>
      </c>
      <c r="C46" s="34">
        <v>3333.33</v>
      </c>
      <c r="D46" s="34">
        <v>0</v>
      </c>
      <c r="E46" s="34">
        <v>3333.33</v>
      </c>
      <c r="F46" s="34">
        <v>0</v>
      </c>
      <c r="G46" s="34">
        <v>3333.33</v>
      </c>
      <c r="H46" s="34">
        <v>0</v>
      </c>
      <c r="I46" s="34">
        <v>3333.33</v>
      </c>
      <c r="J46" s="34">
        <v>0</v>
      </c>
      <c r="K46" s="34">
        <f t="shared" si="3"/>
        <v>13333.32</v>
      </c>
      <c r="L46" s="34">
        <f t="shared" si="3"/>
        <v>0</v>
      </c>
      <c r="M46" s="26"/>
      <c r="N46" s="26"/>
      <c r="O46" s="26"/>
      <c r="P46" s="26"/>
      <c r="Q46" s="26"/>
      <c r="R46" s="26"/>
      <c r="S46" s="26"/>
    </row>
    <row r="47" spans="1:19" ht="16.5" thickBot="1" x14ac:dyDescent="0.35">
      <c r="A47" s="32"/>
      <c r="B47" s="39" t="s">
        <v>44</v>
      </c>
      <c r="C47" s="36">
        <f t="shared" ref="C47:L47" si="4">SUM(C33:C46)</f>
        <v>2324900.21</v>
      </c>
      <c r="D47" s="36">
        <f t="shared" si="4"/>
        <v>0</v>
      </c>
      <c r="E47" s="36">
        <f t="shared" si="4"/>
        <v>2324900.21</v>
      </c>
      <c r="F47" s="36">
        <f t="shared" si="4"/>
        <v>33283.380000000005</v>
      </c>
      <c r="G47" s="36">
        <f t="shared" si="4"/>
        <v>2324900.21</v>
      </c>
      <c r="H47" s="36">
        <f t="shared" si="4"/>
        <v>10911.26</v>
      </c>
      <c r="I47" s="36">
        <f t="shared" si="4"/>
        <v>2324900.21</v>
      </c>
      <c r="J47" s="36">
        <f t="shared" si="4"/>
        <v>1546256.17</v>
      </c>
      <c r="K47" s="36">
        <f t="shared" si="4"/>
        <v>9299600.8399999999</v>
      </c>
      <c r="L47" s="36">
        <f t="shared" si="4"/>
        <v>1590450.81</v>
      </c>
      <c r="M47" s="26"/>
      <c r="N47" s="26"/>
      <c r="O47" s="26"/>
      <c r="P47" s="26"/>
      <c r="Q47" s="26"/>
      <c r="R47" s="26"/>
      <c r="S47" s="26"/>
    </row>
    <row r="48" spans="1:19" ht="16.5" thickBot="1" x14ac:dyDescent="0.35">
      <c r="A48" s="40"/>
      <c r="B48" s="41" t="s">
        <v>45</v>
      </c>
      <c r="C48" s="42"/>
      <c r="D48" s="42"/>
      <c r="E48" s="42"/>
      <c r="F48" s="42"/>
      <c r="G48" s="42"/>
      <c r="H48" s="42"/>
      <c r="I48" s="42"/>
      <c r="J48" s="42"/>
      <c r="K48" s="42"/>
      <c r="L48" s="43"/>
    </row>
    <row r="49" spans="1:12" x14ac:dyDescent="0.25">
      <c r="A49" s="40"/>
      <c r="B49" s="44" t="s">
        <v>46</v>
      </c>
      <c r="C49" s="34">
        <v>0</v>
      </c>
      <c r="D49" s="34">
        <v>0</v>
      </c>
      <c r="E49" s="34">
        <v>0</v>
      </c>
      <c r="F49" s="34">
        <v>0</v>
      </c>
      <c r="G49" s="34"/>
      <c r="H49" s="34">
        <v>0</v>
      </c>
      <c r="I49" s="34"/>
      <c r="J49" s="34"/>
      <c r="K49" s="34">
        <f>+C49+E49+G49+I49</f>
        <v>0</v>
      </c>
      <c r="L49" s="34">
        <f>+D49+F49+H49+J49</f>
        <v>0</v>
      </c>
    </row>
    <row r="50" spans="1:12" x14ac:dyDescent="0.25">
      <c r="A50" s="40"/>
      <c r="B50" s="44" t="s">
        <v>47</v>
      </c>
      <c r="C50" s="34">
        <v>0</v>
      </c>
      <c r="D50" s="34">
        <v>0</v>
      </c>
      <c r="E50" s="34">
        <v>0</v>
      </c>
      <c r="F50" s="34">
        <v>0</v>
      </c>
      <c r="G50" s="34"/>
      <c r="H50" s="34">
        <v>0</v>
      </c>
      <c r="I50" s="34">
        <v>0</v>
      </c>
      <c r="J50" s="34"/>
      <c r="K50" s="34">
        <f>+C50+E50+G50+I50</f>
        <v>0</v>
      </c>
      <c r="L50" s="34">
        <f>+D50+F50+H50+J50</f>
        <v>0</v>
      </c>
    </row>
    <row r="51" spans="1:12" ht="15.75" x14ac:dyDescent="0.3">
      <c r="A51" s="40"/>
      <c r="B51" s="45" t="s">
        <v>48</v>
      </c>
      <c r="C51" s="46">
        <f>SUM(C49:C50)</f>
        <v>0</v>
      </c>
      <c r="D51" s="46">
        <f>SUM(D49:D50)</f>
        <v>0</v>
      </c>
      <c r="E51" s="46">
        <f t="shared" ref="E51:J51" si="5">SUM(E49:E50)</f>
        <v>0</v>
      </c>
      <c r="F51" s="46">
        <f t="shared" si="5"/>
        <v>0</v>
      </c>
      <c r="G51" s="46">
        <f t="shared" si="5"/>
        <v>0</v>
      </c>
      <c r="H51" s="46">
        <f t="shared" si="5"/>
        <v>0</v>
      </c>
      <c r="I51" s="46">
        <f t="shared" si="5"/>
        <v>0</v>
      </c>
      <c r="J51" s="46">
        <f t="shared" si="5"/>
        <v>0</v>
      </c>
      <c r="K51" s="46">
        <f>SUM(K49:K50)</f>
        <v>0</v>
      </c>
      <c r="L51" s="46">
        <f>SUM(L49:L50)</f>
        <v>0</v>
      </c>
    </row>
    <row r="52" spans="1:12" x14ac:dyDescent="0.25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</row>
    <row r="53" spans="1:12" x14ac:dyDescent="0.25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</row>
    <row r="54" spans="1:12" x14ac:dyDescent="0.25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</row>
    <row r="55" spans="1:12" x14ac:dyDescent="0.25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</row>
    <row r="56" spans="1:12" ht="16.5" hidden="1" thickBot="1" x14ac:dyDescent="0.3">
      <c r="A56" s="9" t="s">
        <v>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</row>
    <row r="57" spans="1:12" ht="16.5" hidden="1" thickBot="1" x14ac:dyDescent="0.35">
      <c r="A57" s="48" t="s">
        <v>6</v>
      </c>
      <c r="B57" s="49" t="s">
        <v>7</v>
      </c>
      <c r="C57" s="50" t="s">
        <v>50</v>
      </c>
      <c r="D57" s="51"/>
      <c r="E57" s="50" t="s">
        <v>51</v>
      </c>
      <c r="F57" s="52"/>
      <c r="G57" s="50" t="s">
        <v>52</v>
      </c>
      <c r="H57" s="51"/>
      <c r="I57" s="50" t="s">
        <v>53</v>
      </c>
      <c r="J57" s="51"/>
      <c r="K57" s="53" t="s">
        <v>12</v>
      </c>
      <c r="L57" s="54"/>
    </row>
    <row r="58" spans="1:12" ht="15.75" hidden="1" x14ac:dyDescent="0.3">
      <c r="A58" s="55"/>
      <c r="B58" s="28"/>
      <c r="C58" s="56" t="s">
        <v>13</v>
      </c>
      <c r="D58" s="56" t="s">
        <v>14</v>
      </c>
      <c r="E58" s="56" t="s">
        <v>13</v>
      </c>
      <c r="F58" s="56" t="s">
        <v>14</v>
      </c>
      <c r="G58" s="56" t="s">
        <v>13</v>
      </c>
      <c r="H58" s="56" t="s">
        <v>14</v>
      </c>
      <c r="I58" s="56" t="s">
        <v>13</v>
      </c>
      <c r="J58" s="56" t="s">
        <v>14</v>
      </c>
      <c r="K58" s="56" t="s">
        <v>13</v>
      </c>
      <c r="L58" s="56" t="s">
        <v>14</v>
      </c>
    </row>
    <row r="59" spans="1:12" ht="15.75" hidden="1" x14ac:dyDescent="0.3">
      <c r="A59" s="57"/>
      <c r="B59" s="28" t="s">
        <v>15</v>
      </c>
      <c r="C59" s="25"/>
      <c r="D59" s="31"/>
      <c r="E59" s="25"/>
      <c r="F59" s="31"/>
      <c r="G59" s="31"/>
      <c r="H59" s="31"/>
      <c r="I59" s="31"/>
      <c r="J59" s="31"/>
      <c r="K59" s="31">
        <f>+C59+E59+G59+I59</f>
        <v>0</v>
      </c>
      <c r="L59" s="31">
        <f>+D59+F59+H59+J59</f>
        <v>0</v>
      </c>
    </row>
    <row r="60" spans="1:12" ht="15.75" hidden="1" x14ac:dyDescent="0.3">
      <c r="A60" s="27"/>
      <c r="B60" s="28"/>
      <c r="C60" s="27"/>
      <c r="D60" s="27"/>
      <c r="E60" s="27"/>
      <c r="F60" s="30"/>
      <c r="G60" s="30"/>
      <c r="H60" s="30"/>
      <c r="I60" s="30"/>
      <c r="J60" s="30"/>
      <c r="K60" s="29"/>
      <c r="L60" s="29"/>
    </row>
    <row r="61" spans="1:12" ht="15.75" hidden="1" x14ac:dyDescent="0.3">
      <c r="A61" s="27"/>
      <c r="B61" s="28" t="s">
        <v>16</v>
      </c>
      <c r="C61" s="31">
        <f>+C73+C89</f>
        <v>0</v>
      </c>
      <c r="D61" s="31">
        <f>+D73+D89+D95</f>
        <v>0</v>
      </c>
      <c r="E61" s="31">
        <f t="shared" ref="E61:J61" si="6">+E73+E89</f>
        <v>0</v>
      </c>
      <c r="F61" s="31">
        <f t="shared" si="6"/>
        <v>0</v>
      </c>
      <c r="G61" s="31">
        <f t="shared" si="6"/>
        <v>0</v>
      </c>
      <c r="H61" s="31">
        <f t="shared" si="6"/>
        <v>0</v>
      </c>
      <c r="I61" s="31">
        <f t="shared" si="6"/>
        <v>0</v>
      </c>
      <c r="J61" s="31">
        <f t="shared" si="6"/>
        <v>0</v>
      </c>
      <c r="K61" s="31">
        <f>+C61+E61+G61+I61</f>
        <v>0</v>
      </c>
      <c r="L61" s="31">
        <f>+D61+F61+H61+J61</f>
        <v>0</v>
      </c>
    </row>
    <row r="62" spans="1:12" hidden="1" x14ac:dyDescent="0.25">
      <c r="A62" s="32"/>
      <c r="B62" s="33" t="s">
        <v>17</v>
      </c>
      <c r="C62" s="34"/>
      <c r="D62" s="34"/>
      <c r="E62" s="34"/>
      <c r="F62" s="34"/>
      <c r="G62" s="34"/>
      <c r="H62" s="34"/>
      <c r="I62" s="34"/>
      <c r="J62" s="34"/>
      <c r="K62" s="34">
        <f>+C62+E62+G62+I62</f>
        <v>0</v>
      </c>
      <c r="L62" s="34">
        <f>+D62+F62+H62+J62</f>
        <v>0</v>
      </c>
    </row>
    <row r="63" spans="1:12" hidden="1" x14ac:dyDescent="0.25">
      <c r="A63" s="32"/>
      <c r="B63" s="33" t="s">
        <v>18</v>
      </c>
      <c r="C63" s="34"/>
      <c r="D63" s="34"/>
      <c r="E63" s="34"/>
      <c r="F63" s="34"/>
      <c r="G63" s="34"/>
      <c r="H63" s="34"/>
      <c r="I63" s="34"/>
      <c r="J63" s="34"/>
      <c r="K63" s="34">
        <f t="shared" ref="K63:L72" si="7">+C63+E63+G63+I63</f>
        <v>0</v>
      </c>
      <c r="L63" s="34">
        <f t="shared" si="7"/>
        <v>0</v>
      </c>
    </row>
    <row r="64" spans="1:12" hidden="1" x14ac:dyDescent="0.25">
      <c r="A64" s="32"/>
      <c r="B64" s="33" t="s">
        <v>19</v>
      </c>
      <c r="C64" s="34"/>
      <c r="D64" s="34"/>
      <c r="E64" s="34"/>
      <c r="F64" s="34"/>
      <c r="G64" s="34"/>
      <c r="H64" s="34"/>
      <c r="I64" s="34"/>
      <c r="J64" s="34"/>
      <c r="K64" s="34">
        <f t="shared" si="7"/>
        <v>0</v>
      </c>
      <c r="L64" s="34">
        <f t="shared" si="7"/>
        <v>0</v>
      </c>
    </row>
    <row r="65" spans="1:12" hidden="1" x14ac:dyDescent="0.25">
      <c r="A65" s="32"/>
      <c r="B65" s="33" t="s">
        <v>20</v>
      </c>
      <c r="C65" s="34"/>
      <c r="D65" s="34"/>
      <c r="E65" s="34"/>
      <c r="F65" s="34"/>
      <c r="G65" s="34"/>
      <c r="H65" s="34"/>
      <c r="I65" s="34"/>
      <c r="J65" s="34"/>
      <c r="K65" s="34">
        <f t="shared" si="7"/>
        <v>0</v>
      </c>
      <c r="L65" s="34">
        <f t="shared" si="7"/>
        <v>0</v>
      </c>
    </row>
    <row r="66" spans="1:12" hidden="1" x14ac:dyDescent="0.25">
      <c r="A66" s="32"/>
      <c r="B66" s="33" t="s">
        <v>21</v>
      </c>
      <c r="C66" s="34"/>
      <c r="D66" s="34"/>
      <c r="E66" s="34"/>
      <c r="F66" s="34"/>
      <c r="G66" s="34"/>
      <c r="H66" s="34"/>
      <c r="I66" s="34"/>
      <c r="J66" s="34"/>
      <c r="K66" s="34">
        <f>+C66+E66+G66+I66</f>
        <v>0</v>
      </c>
      <c r="L66" s="34">
        <f>+D66+F66+H66+J66</f>
        <v>0</v>
      </c>
    </row>
    <row r="67" spans="1:12" hidden="1" x14ac:dyDescent="0.25">
      <c r="A67" s="32"/>
      <c r="B67" s="33" t="s">
        <v>22</v>
      </c>
      <c r="C67" s="34"/>
      <c r="D67" s="34"/>
      <c r="E67" s="34"/>
      <c r="F67" s="34"/>
      <c r="G67" s="34"/>
      <c r="H67" s="34"/>
      <c r="I67" s="34"/>
      <c r="J67" s="34"/>
      <c r="K67" s="34">
        <f t="shared" si="7"/>
        <v>0</v>
      </c>
      <c r="L67" s="34">
        <f t="shared" si="7"/>
        <v>0</v>
      </c>
    </row>
    <row r="68" spans="1:12" hidden="1" x14ac:dyDescent="0.25">
      <c r="A68" s="32"/>
      <c r="B68" s="33" t="s">
        <v>23</v>
      </c>
      <c r="C68" s="34"/>
      <c r="D68" s="34"/>
      <c r="E68" s="34"/>
      <c r="F68" s="34"/>
      <c r="G68" s="34"/>
      <c r="H68" s="34"/>
      <c r="I68" s="34"/>
      <c r="J68" s="34"/>
      <c r="K68" s="34">
        <f t="shared" si="7"/>
        <v>0</v>
      </c>
      <c r="L68" s="34">
        <f t="shared" si="7"/>
        <v>0</v>
      </c>
    </row>
    <row r="69" spans="1:12" hidden="1" x14ac:dyDescent="0.25">
      <c r="A69" s="32"/>
      <c r="B69" s="33" t="s">
        <v>24</v>
      </c>
      <c r="C69" s="34"/>
      <c r="D69" s="34"/>
      <c r="E69" s="34"/>
      <c r="F69" s="34"/>
      <c r="G69" s="34"/>
      <c r="H69" s="34"/>
      <c r="I69" s="34"/>
      <c r="J69" s="34"/>
      <c r="K69" s="34">
        <f t="shared" si="7"/>
        <v>0</v>
      </c>
      <c r="L69" s="34">
        <f t="shared" si="7"/>
        <v>0</v>
      </c>
    </row>
    <row r="70" spans="1:12" hidden="1" x14ac:dyDescent="0.25">
      <c r="A70" s="32"/>
      <c r="B70" s="33" t="s">
        <v>25</v>
      </c>
      <c r="C70" s="34"/>
      <c r="D70" s="34"/>
      <c r="E70" s="34"/>
      <c r="F70" s="34"/>
      <c r="G70" s="34"/>
      <c r="H70" s="34"/>
      <c r="I70" s="34"/>
      <c r="J70" s="34"/>
      <c r="K70" s="34">
        <f t="shared" si="7"/>
        <v>0</v>
      </c>
      <c r="L70" s="34">
        <f t="shared" si="7"/>
        <v>0</v>
      </c>
    </row>
    <row r="71" spans="1:12" hidden="1" x14ac:dyDescent="0.25">
      <c r="A71" s="32"/>
      <c r="B71" s="33" t="s">
        <v>26</v>
      </c>
      <c r="C71" s="34"/>
      <c r="D71" s="34"/>
      <c r="E71" s="34"/>
      <c r="F71" s="34"/>
      <c r="G71" s="34"/>
      <c r="H71" s="34"/>
      <c r="I71" s="34"/>
      <c r="J71" s="34"/>
      <c r="K71" s="34">
        <f t="shared" si="7"/>
        <v>0</v>
      </c>
      <c r="L71" s="34">
        <f t="shared" si="7"/>
        <v>0</v>
      </c>
    </row>
    <row r="72" spans="1:12" hidden="1" x14ac:dyDescent="0.25">
      <c r="A72" s="32"/>
      <c r="B72" s="33" t="s">
        <v>27</v>
      </c>
      <c r="C72" s="34"/>
      <c r="D72" s="34"/>
      <c r="E72" s="34"/>
      <c r="F72" s="34"/>
      <c r="G72" s="34"/>
      <c r="H72" s="34"/>
      <c r="I72" s="34"/>
      <c r="J72" s="34"/>
      <c r="K72" s="34">
        <f t="shared" si="7"/>
        <v>0</v>
      </c>
      <c r="L72" s="34">
        <f t="shared" si="7"/>
        <v>0</v>
      </c>
    </row>
    <row r="73" spans="1:12" ht="16.5" hidden="1" thickBot="1" x14ac:dyDescent="0.35">
      <c r="A73" s="32"/>
      <c r="B73" s="35" t="s">
        <v>28</v>
      </c>
      <c r="C73" s="36">
        <f t="shared" ref="C73:L73" si="8">SUM(C62:C72)</f>
        <v>0</v>
      </c>
      <c r="D73" s="36">
        <f t="shared" si="8"/>
        <v>0</v>
      </c>
      <c r="E73" s="36">
        <f t="shared" si="8"/>
        <v>0</v>
      </c>
      <c r="F73" s="36">
        <f t="shared" si="8"/>
        <v>0</v>
      </c>
      <c r="G73" s="36">
        <f t="shared" si="8"/>
        <v>0</v>
      </c>
      <c r="H73" s="36">
        <f t="shared" si="8"/>
        <v>0</v>
      </c>
      <c r="I73" s="36">
        <f t="shared" si="8"/>
        <v>0</v>
      </c>
      <c r="J73" s="36">
        <f t="shared" si="8"/>
        <v>0</v>
      </c>
      <c r="K73" s="36">
        <f t="shared" si="8"/>
        <v>0</v>
      </c>
      <c r="L73" s="36">
        <f t="shared" si="8"/>
        <v>0</v>
      </c>
    </row>
    <row r="74" spans="1:12" ht="15.75" hidden="1" x14ac:dyDescent="0.3">
      <c r="A74" s="32"/>
      <c r="B74" s="37" t="s">
        <v>29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</row>
    <row r="75" spans="1:12" hidden="1" x14ac:dyDescent="0.25">
      <c r="A75" s="32"/>
      <c r="B75" s="33" t="s">
        <v>30</v>
      </c>
      <c r="C75" s="34"/>
      <c r="D75" s="34"/>
      <c r="E75" s="34"/>
      <c r="F75" s="34"/>
      <c r="G75" s="34"/>
      <c r="H75" s="34"/>
      <c r="I75" s="34"/>
      <c r="J75" s="34"/>
      <c r="K75" s="34">
        <f>+C75+E75+G75+I75</f>
        <v>0</v>
      </c>
      <c r="L75" s="34">
        <f>+D75+F75+H75+J75</f>
        <v>0</v>
      </c>
    </row>
    <row r="76" spans="1:12" hidden="1" x14ac:dyDescent="0.25">
      <c r="A76" s="32"/>
      <c r="B76" s="33" t="s">
        <v>31</v>
      </c>
      <c r="C76" s="34"/>
      <c r="D76" s="34"/>
      <c r="E76" s="34"/>
      <c r="F76" s="34"/>
      <c r="G76" s="34"/>
      <c r="H76" s="34"/>
      <c r="I76" s="34"/>
      <c r="J76" s="34"/>
      <c r="K76" s="34">
        <f t="shared" ref="K76:L88" si="9">+C76+E76+G76+I76</f>
        <v>0</v>
      </c>
      <c r="L76" s="34">
        <f t="shared" si="9"/>
        <v>0</v>
      </c>
    </row>
    <row r="77" spans="1:12" hidden="1" x14ac:dyDescent="0.25">
      <c r="A77" s="32"/>
      <c r="B77" s="33" t="s">
        <v>32</v>
      </c>
      <c r="C77" s="34"/>
      <c r="D77" s="34"/>
      <c r="E77" s="34"/>
      <c r="F77" s="34"/>
      <c r="G77" s="34"/>
      <c r="H77" s="34"/>
      <c r="I77" s="34"/>
      <c r="J77" s="34"/>
      <c r="K77" s="34">
        <f t="shared" si="9"/>
        <v>0</v>
      </c>
      <c r="L77" s="34">
        <f t="shared" si="9"/>
        <v>0</v>
      </c>
    </row>
    <row r="78" spans="1:12" hidden="1" x14ac:dyDescent="0.25">
      <c r="A78" s="32"/>
      <c r="B78" s="33" t="s">
        <v>33</v>
      </c>
      <c r="C78" s="34"/>
      <c r="D78" s="34"/>
      <c r="E78" s="34"/>
      <c r="F78" s="34"/>
      <c r="G78" s="34"/>
      <c r="H78" s="34"/>
      <c r="I78" s="34"/>
      <c r="J78" s="34"/>
      <c r="K78" s="34">
        <f t="shared" si="9"/>
        <v>0</v>
      </c>
      <c r="L78" s="34">
        <f t="shared" si="9"/>
        <v>0</v>
      </c>
    </row>
    <row r="79" spans="1:12" hidden="1" x14ac:dyDescent="0.25">
      <c r="A79" s="32"/>
      <c r="B79" s="33" t="s">
        <v>34</v>
      </c>
      <c r="C79" s="34"/>
      <c r="D79" s="34"/>
      <c r="E79" s="34"/>
      <c r="F79" s="34"/>
      <c r="G79" s="34"/>
      <c r="H79" s="34"/>
      <c r="I79" s="34"/>
      <c r="J79" s="34"/>
      <c r="K79" s="34">
        <f t="shared" si="9"/>
        <v>0</v>
      </c>
      <c r="L79" s="34">
        <f t="shared" si="9"/>
        <v>0</v>
      </c>
    </row>
    <row r="80" spans="1:12" hidden="1" x14ac:dyDescent="0.25">
      <c r="A80" s="32"/>
      <c r="B80" s="33" t="s">
        <v>35</v>
      </c>
      <c r="C80" s="34"/>
      <c r="D80" s="34"/>
      <c r="E80" s="34"/>
      <c r="F80" s="34"/>
      <c r="G80" s="34"/>
      <c r="H80" s="34"/>
      <c r="I80" s="34"/>
      <c r="J80" s="34"/>
      <c r="K80" s="34">
        <f t="shared" si="9"/>
        <v>0</v>
      </c>
      <c r="L80" s="34">
        <f t="shared" si="9"/>
        <v>0</v>
      </c>
    </row>
    <row r="81" spans="1:12" hidden="1" x14ac:dyDescent="0.25">
      <c r="A81" s="32"/>
      <c r="B81" s="33" t="s">
        <v>36</v>
      </c>
      <c r="C81" s="34"/>
      <c r="D81" s="34"/>
      <c r="E81" s="34"/>
      <c r="F81" s="34"/>
      <c r="G81" s="34"/>
      <c r="H81" s="34"/>
      <c r="I81" s="34"/>
      <c r="J81" s="34"/>
      <c r="K81" s="34">
        <f>+C81+E81+G81+I81</f>
        <v>0</v>
      </c>
      <c r="L81" s="34">
        <f>+D81+F81+H81+J81</f>
        <v>0</v>
      </c>
    </row>
    <row r="82" spans="1:12" hidden="1" x14ac:dyDescent="0.25">
      <c r="A82" s="32"/>
      <c r="B82" s="33" t="s">
        <v>37</v>
      </c>
      <c r="C82" s="34"/>
      <c r="D82" s="34"/>
      <c r="E82" s="34"/>
      <c r="F82" s="34"/>
      <c r="G82" s="34"/>
      <c r="H82" s="34"/>
      <c r="I82" s="34"/>
      <c r="J82" s="34"/>
      <c r="K82" s="34">
        <f>+C82+E82+G82+I82</f>
        <v>0</v>
      </c>
      <c r="L82" s="34">
        <f>+D82+F82+H82+J82</f>
        <v>0</v>
      </c>
    </row>
    <row r="83" spans="1:12" hidden="1" x14ac:dyDescent="0.25">
      <c r="A83" s="32"/>
      <c r="B83" s="33" t="s">
        <v>38</v>
      </c>
      <c r="C83" s="34"/>
      <c r="D83" s="34"/>
      <c r="E83" s="34"/>
      <c r="F83" s="34"/>
      <c r="G83" s="34"/>
      <c r="H83" s="34"/>
      <c r="I83" s="34"/>
      <c r="J83" s="34"/>
      <c r="K83" s="34"/>
      <c r="L83" s="34"/>
    </row>
    <row r="84" spans="1:12" hidden="1" x14ac:dyDescent="0.25">
      <c r="A84" s="32"/>
      <c r="B84" s="33" t="s">
        <v>39</v>
      </c>
      <c r="C84" s="34"/>
      <c r="D84" s="34"/>
      <c r="E84" s="34"/>
      <c r="F84" s="34"/>
      <c r="G84" s="34"/>
      <c r="H84" s="34"/>
      <c r="I84" s="34"/>
      <c r="J84" s="34"/>
      <c r="K84" s="34">
        <f t="shared" si="9"/>
        <v>0</v>
      </c>
      <c r="L84" s="34">
        <f t="shared" si="9"/>
        <v>0</v>
      </c>
    </row>
    <row r="85" spans="1:12" hidden="1" x14ac:dyDescent="0.25">
      <c r="A85" s="32"/>
      <c r="B85" s="33" t="s">
        <v>40</v>
      </c>
      <c r="C85" s="34"/>
      <c r="D85" s="34"/>
      <c r="E85" s="34"/>
      <c r="F85" s="34"/>
      <c r="G85" s="34"/>
      <c r="H85" s="34"/>
      <c r="I85" s="34"/>
      <c r="J85" s="34"/>
      <c r="K85" s="34">
        <f t="shared" si="9"/>
        <v>0</v>
      </c>
      <c r="L85" s="34">
        <f t="shared" si="9"/>
        <v>0</v>
      </c>
    </row>
    <row r="86" spans="1:12" hidden="1" x14ac:dyDescent="0.25">
      <c r="A86" s="32"/>
      <c r="B86" s="33" t="s">
        <v>41</v>
      </c>
      <c r="C86" s="34"/>
      <c r="D86" s="34"/>
      <c r="E86" s="34"/>
      <c r="F86" s="34"/>
      <c r="G86" s="34"/>
      <c r="H86" s="34"/>
      <c r="I86" s="34"/>
      <c r="J86" s="34"/>
      <c r="K86" s="34">
        <f t="shared" si="9"/>
        <v>0</v>
      </c>
      <c r="L86" s="34">
        <f t="shared" si="9"/>
        <v>0</v>
      </c>
    </row>
    <row r="87" spans="1:12" hidden="1" x14ac:dyDescent="0.25">
      <c r="A87" s="32"/>
      <c r="B87" s="33" t="s">
        <v>42</v>
      </c>
      <c r="C87" s="34"/>
      <c r="D87" s="34"/>
      <c r="E87" s="34"/>
      <c r="F87" s="34"/>
      <c r="G87" s="34"/>
      <c r="H87" s="34"/>
      <c r="I87" s="34"/>
      <c r="J87" s="34"/>
      <c r="K87" s="34">
        <f t="shared" si="9"/>
        <v>0</v>
      </c>
      <c r="L87" s="34">
        <f t="shared" si="9"/>
        <v>0</v>
      </c>
    </row>
    <row r="88" spans="1:12" hidden="1" x14ac:dyDescent="0.25">
      <c r="A88" s="32"/>
      <c r="B88" s="33" t="s">
        <v>43</v>
      </c>
      <c r="C88" s="34"/>
      <c r="D88" s="34"/>
      <c r="E88" s="34"/>
      <c r="F88" s="34"/>
      <c r="G88" s="34"/>
      <c r="H88" s="34"/>
      <c r="I88" s="34"/>
      <c r="J88" s="34"/>
      <c r="K88" s="34">
        <f t="shared" si="9"/>
        <v>0</v>
      </c>
      <c r="L88" s="34">
        <f t="shared" si="9"/>
        <v>0</v>
      </c>
    </row>
    <row r="89" spans="1:12" ht="15.75" hidden="1" x14ac:dyDescent="0.3">
      <c r="A89" s="32"/>
      <c r="B89" s="58" t="s">
        <v>44</v>
      </c>
      <c r="C89" s="59">
        <f t="shared" ref="C89:L89" si="10">SUM(C75:C88)</f>
        <v>0</v>
      </c>
      <c r="D89" s="59">
        <f t="shared" si="10"/>
        <v>0</v>
      </c>
      <c r="E89" s="59">
        <f t="shared" si="10"/>
        <v>0</v>
      </c>
      <c r="F89" s="59">
        <f t="shared" si="10"/>
        <v>0</v>
      </c>
      <c r="G89" s="59">
        <f t="shared" si="10"/>
        <v>0</v>
      </c>
      <c r="H89" s="59">
        <f t="shared" si="10"/>
        <v>0</v>
      </c>
      <c r="I89" s="59">
        <f t="shared" si="10"/>
        <v>0</v>
      </c>
      <c r="J89" s="59">
        <f t="shared" si="10"/>
        <v>0</v>
      </c>
      <c r="K89" s="59">
        <f t="shared" si="10"/>
        <v>0</v>
      </c>
      <c r="L89" s="59">
        <f t="shared" si="10"/>
        <v>0</v>
      </c>
    </row>
    <row r="90" spans="1:12" ht="16.5" hidden="1" thickBot="1" x14ac:dyDescent="0.35">
      <c r="A90" s="60"/>
      <c r="B90" s="61" t="s">
        <v>45</v>
      </c>
      <c r="C90" s="62"/>
      <c r="D90" s="62"/>
      <c r="E90" s="62"/>
      <c r="F90" s="62"/>
      <c r="G90" s="62"/>
      <c r="H90" s="62"/>
      <c r="I90" s="62"/>
      <c r="J90" s="62"/>
      <c r="K90" s="62"/>
      <c r="L90" s="63"/>
    </row>
    <row r="91" spans="1:12" hidden="1" x14ac:dyDescent="0.25">
      <c r="A91" s="64"/>
      <c r="B91" s="44" t="s">
        <v>54</v>
      </c>
      <c r="C91" s="38"/>
      <c r="D91" s="38"/>
      <c r="E91" s="38"/>
      <c r="F91" s="38"/>
      <c r="G91" s="34"/>
      <c r="H91" s="65"/>
      <c r="I91" s="34"/>
      <c r="J91" s="34"/>
      <c r="K91" s="38">
        <f t="shared" ref="K91:L94" si="11">+C91+E91+G91+I91</f>
        <v>0</v>
      </c>
      <c r="L91" s="34">
        <f t="shared" si="11"/>
        <v>0</v>
      </c>
    </row>
    <row r="92" spans="1:12" hidden="1" x14ac:dyDescent="0.25">
      <c r="A92" s="65"/>
      <c r="B92" s="44" t="s">
        <v>46</v>
      </c>
      <c r="C92" s="34"/>
      <c r="D92" s="34"/>
      <c r="E92" s="34"/>
      <c r="F92" s="34"/>
      <c r="G92" s="34"/>
      <c r="H92" s="40"/>
      <c r="I92" s="34"/>
      <c r="J92" s="34"/>
      <c r="K92" s="34">
        <f t="shared" si="11"/>
        <v>0</v>
      </c>
      <c r="L92" s="34">
        <f t="shared" si="11"/>
        <v>0</v>
      </c>
    </row>
    <row r="93" spans="1:12" hidden="1" x14ac:dyDescent="0.25">
      <c r="A93" s="65"/>
      <c r="B93" s="44" t="s">
        <v>55</v>
      </c>
      <c r="C93" s="34"/>
      <c r="D93" s="34"/>
      <c r="E93" s="34"/>
      <c r="F93" s="34"/>
      <c r="G93" s="34"/>
      <c r="H93" s="40"/>
      <c r="I93" s="34"/>
      <c r="J93" s="34"/>
      <c r="K93" s="34">
        <f t="shared" si="11"/>
        <v>0</v>
      </c>
      <c r="L93" s="34">
        <f t="shared" si="11"/>
        <v>0</v>
      </c>
    </row>
    <row r="94" spans="1:12" hidden="1" x14ac:dyDescent="0.25">
      <c r="A94" s="40"/>
      <c r="B94" s="44" t="s">
        <v>47</v>
      </c>
      <c r="C94" s="34"/>
      <c r="D94" s="34"/>
      <c r="E94" s="34"/>
      <c r="F94" s="34"/>
      <c r="G94" s="34"/>
      <c r="H94" s="34"/>
      <c r="I94" s="34"/>
      <c r="J94" s="34"/>
      <c r="K94" s="34">
        <f t="shared" si="11"/>
        <v>0</v>
      </c>
      <c r="L94" s="34">
        <f t="shared" si="11"/>
        <v>0</v>
      </c>
    </row>
    <row r="95" spans="1:12" ht="15.75" hidden="1" x14ac:dyDescent="0.3">
      <c r="A95" s="40"/>
      <c r="B95" s="45" t="s">
        <v>48</v>
      </c>
      <c r="C95" s="46">
        <f t="shared" ref="C95:L95" si="12">SUM(C91:C94)</f>
        <v>0</v>
      </c>
      <c r="D95" s="46">
        <f t="shared" si="12"/>
        <v>0</v>
      </c>
      <c r="E95" s="46">
        <f t="shared" si="12"/>
        <v>0</v>
      </c>
      <c r="F95" s="46">
        <f t="shared" si="12"/>
        <v>0</v>
      </c>
      <c r="G95" s="46">
        <f t="shared" si="12"/>
        <v>0</v>
      </c>
      <c r="H95" s="46">
        <f t="shared" si="12"/>
        <v>0</v>
      </c>
      <c r="I95" s="46">
        <f t="shared" si="12"/>
        <v>0</v>
      </c>
      <c r="J95" s="46">
        <f t="shared" si="12"/>
        <v>0</v>
      </c>
      <c r="K95" s="46">
        <f t="shared" si="12"/>
        <v>0</v>
      </c>
      <c r="L95" s="46">
        <f t="shared" si="12"/>
        <v>0</v>
      </c>
    </row>
    <row r="96" spans="1:12" hidden="1" x14ac:dyDescent="0.25">
      <c r="A96" s="47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</row>
    <row r="97" spans="1:12" hidden="1" x14ac:dyDescent="0.25">
      <c r="A97" s="47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</row>
    <row r="98" spans="1:12" ht="16.5" hidden="1" thickBot="1" x14ac:dyDescent="0.3">
      <c r="A98" s="9" t="s">
        <v>56</v>
      </c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</row>
    <row r="99" spans="1:12" ht="16.5" hidden="1" thickBot="1" x14ac:dyDescent="0.35">
      <c r="A99" s="48" t="s">
        <v>6</v>
      </c>
      <c r="B99" s="49" t="s">
        <v>7</v>
      </c>
      <c r="C99" s="50" t="s">
        <v>57</v>
      </c>
      <c r="D99" s="51"/>
      <c r="E99" s="50" t="s">
        <v>58</v>
      </c>
      <c r="F99" s="52"/>
      <c r="G99" s="50" t="s">
        <v>59</v>
      </c>
      <c r="H99" s="51"/>
      <c r="I99" s="50" t="s">
        <v>60</v>
      </c>
      <c r="J99" s="51"/>
      <c r="K99" s="53" t="s">
        <v>12</v>
      </c>
      <c r="L99" s="54"/>
    </row>
    <row r="100" spans="1:12" ht="15.75" hidden="1" x14ac:dyDescent="0.3">
      <c r="A100" s="55"/>
      <c r="B100" s="28"/>
      <c r="C100" s="56" t="s">
        <v>13</v>
      </c>
      <c r="D100" s="56" t="s">
        <v>14</v>
      </c>
      <c r="E100" s="56" t="s">
        <v>13</v>
      </c>
      <c r="F100" s="56" t="s">
        <v>14</v>
      </c>
      <c r="G100" s="56" t="s">
        <v>13</v>
      </c>
      <c r="H100" s="56" t="s">
        <v>14</v>
      </c>
      <c r="I100" s="56" t="s">
        <v>13</v>
      </c>
      <c r="J100" s="56" t="s">
        <v>14</v>
      </c>
      <c r="K100" s="56" t="s">
        <v>13</v>
      </c>
      <c r="L100" s="56" t="s">
        <v>14</v>
      </c>
    </row>
    <row r="101" spans="1:12" ht="15.75" hidden="1" x14ac:dyDescent="0.3">
      <c r="A101" s="57"/>
      <c r="B101" s="28" t="s">
        <v>15</v>
      </c>
      <c r="C101" s="31"/>
      <c r="D101" s="31"/>
      <c r="E101" s="31"/>
      <c r="F101" s="31"/>
      <c r="G101" s="31"/>
      <c r="H101" s="31"/>
      <c r="I101" s="31"/>
      <c r="J101" s="31"/>
      <c r="K101" s="31">
        <f>+C101+E101+G101+I101</f>
        <v>0</v>
      </c>
      <c r="L101" s="31">
        <f>+D101+F101+H101+J101</f>
        <v>0</v>
      </c>
    </row>
    <row r="102" spans="1:12" ht="15.75" hidden="1" x14ac:dyDescent="0.3">
      <c r="A102" s="27"/>
      <c r="B102" s="28"/>
      <c r="C102" s="30"/>
      <c r="D102" s="29"/>
      <c r="E102" s="30"/>
      <c r="F102" s="30"/>
      <c r="G102" s="30"/>
      <c r="H102" s="30"/>
      <c r="I102" s="30"/>
      <c r="J102" s="30"/>
      <c r="K102" s="29"/>
      <c r="L102" s="29"/>
    </row>
    <row r="103" spans="1:12" ht="15.75" hidden="1" x14ac:dyDescent="0.3">
      <c r="A103" s="27"/>
      <c r="B103" s="28" t="s">
        <v>16</v>
      </c>
      <c r="C103" s="31">
        <f t="shared" ref="C103:J103" si="13">+C116+C135</f>
        <v>0</v>
      </c>
      <c r="D103" s="31">
        <f t="shared" si="13"/>
        <v>0</v>
      </c>
      <c r="E103" s="31">
        <f t="shared" si="13"/>
        <v>0</v>
      </c>
      <c r="F103" s="31">
        <f t="shared" si="13"/>
        <v>0</v>
      </c>
      <c r="G103" s="31">
        <f t="shared" si="13"/>
        <v>0</v>
      </c>
      <c r="H103" s="31">
        <f t="shared" si="13"/>
        <v>0</v>
      </c>
      <c r="I103" s="31">
        <f t="shared" si="13"/>
        <v>0</v>
      </c>
      <c r="J103" s="31">
        <f t="shared" si="13"/>
        <v>0</v>
      </c>
      <c r="K103" s="31">
        <f>+C103+E103+G103+I103</f>
        <v>0</v>
      </c>
      <c r="L103" s="31">
        <f>+D103+F103+H103+J103</f>
        <v>0</v>
      </c>
    </row>
    <row r="104" spans="1:12" hidden="1" x14ac:dyDescent="0.25">
      <c r="A104" s="32"/>
      <c r="B104" s="33" t="s">
        <v>17</v>
      </c>
      <c r="C104" s="34"/>
      <c r="D104" s="34"/>
      <c r="E104" s="34"/>
      <c r="F104" s="34"/>
      <c r="G104" s="34"/>
      <c r="H104" s="34"/>
      <c r="I104" s="34"/>
      <c r="J104" s="34"/>
      <c r="K104" s="34">
        <f>+C104+E104+G104+I104</f>
        <v>0</v>
      </c>
      <c r="L104" s="34">
        <f>+D104+F104+H104+J104</f>
        <v>0</v>
      </c>
    </row>
    <row r="105" spans="1:12" hidden="1" x14ac:dyDescent="0.25">
      <c r="A105" s="32"/>
      <c r="B105" s="33" t="s">
        <v>18</v>
      </c>
      <c r="C105" s="34"/>
      <c r="D105" s="34"/>
      <c r="E105" s="34"/>
      <c r="F105" s="34"/>
      <c r="G105" s="34"/>
      <c r="H105" s="34"/>
      <c r="I105" s="34"/>
      <c r="J105" s="34"/>
      <c r="K105" s="34">
        <f t="shared" ref="K105:L115" si="14">+C105+E105+G105+I105</f>
        <v>0</v>
      </c>
      <c r="L105" s="34">
        <f t="shared" si="14"/>
        <v>0</v>
      </c>
    </row>
    <row r="106" spans="1:12" hidden="1" x14ac:dyDescent="0.25">
      <c r="A106" s="32"/>
      <c r="B106" s="33" t="s">
        <v>19</v>
      </c>
      <c r="C106" s="34"/>
      <c r="D106" s="34"/>
      <c r="E106" s="34"/>
      <c r="F106" s="34"/>
      <c r="G106" s="34"/>
      <c r="H106" s="34"/>
      <c r="I106" s="34"/>
      <c r="J106" s="34"/>
      <c r="K106" s="34">
        <f t="shared" si="14"/>
        <v>0</v>
      </c>
      <c r="L106" s="34">
        <f t="shared" si="14"/>
        <v>0</v>
      </c>
    </row>
    <row r="107" spans="1:12" hidden="1" x14ac:dyDescent="0.25">
      <c r="A107" s="32"/>
      <c r="B107" s="33" t="s">
        <v>20</v>
      </c>
      <c r="C107" s="66"/>
      <c r="D107" s="34"/>
      <c r="E107" s="66"/>
      <c r="F107" s="34"/>
      <c r="G107" s="66"/>
      <c r="H107" s="34"/>
      <c r="I107" s="34"/>
      <c r="J107" s="34"/>
      <c r="K107" s="34">
        <f t="shared" si="14"/>
        <v>0</v>
      </c>
      <c r="L107" s="34">
        <f t="shared" si="14"/>
        <v>0</v>
      </c>
    </row>
    <row r="108" spans="1:12" hidden="1" x14ac:dyDescent="0.25">
      <c r="A108" s="32"/>
      <c r="B108" s="33" t="s">
        <v>21</v>
      </c>
      <c r="C108" s="34"/>
      <c r="D108" s="34"/>
      <c r="E108" s="34"/>
      <c r="F108" s="34"/>
      <c r="G108" s="34"/>
      <c r="H108" s="34"/>
      <c r="I108" s="34"/>
      <c r="J108" s="34"/>
      <c r="K108" s="34">
        <f>+C108+E108+G108+I108</f>
        <v>0</v>
      </c>
      <c r="L108" s="34">
        <f>+D108+F108+H108+J108</f>
        <v>0</v>
      </c>
    </row>
    <row r="109" spans="1:12" hidden="1" x14ac:dyDescent="0.25">
      <c r="A109" s="32"/>
      <c r="B109" s="33" t="s">
        <v>22</v>
      </c>
      <c r="C109" s="34"/>
      <c r="D109" s="34"/>
      <c r="E109" s="34"/>
      <c r="F109" s="34"/>
      <c r="G109" s="34"/>
      <c r="H109" s="34"/>
      <c r="I109" s="34"/>
      <c r="J109" s="34"/>
      <c r="K109" s="34">
        <f t="shared" si="14"/>
        <v>0</v>
      </c>
      <c r="L109" s="34">
        <f t="shared" si="14"/>
        <v>0</v>
      </c>
    </row>
    <row r="110" spans="1:12" hidden="1" x14ac:dyDescent="0.25">
      <c r="A110" s="32"/>
      <c r="B110" s="33" t="s">
        <v>23</v>
      </c>
      <c r="C110" s="34"/>
      <c r="D110" s="34"/>
      <c r="E110" s="34"/>
      <c r="F110" s="34"/>
      <c r="G110" s="34"/>
      <c r="H110" s="34"/>
      <c r="I110" s="34"/>
      <c r="J110" s="34"/>
      <c r="K110" s="34">
        <f t="shared" si="14"/>
        <v>0</v>
      </c>
      <c r="L110" s="34">
        <f t="shared" si="14"/>
        <v>0</v>
      </c>
    </row>
    <row r="111" spans="1:12" hidden="1" x14ac:dyDescent="0.25">
      <c r="A111" s="32"/>
      <c r="B111" s="33" t="s">
        <v>24</v>
      </c>
      <c r="C111" s="34"/>
      <c r="D111" s="34"/>
      <c r="E111" s="34"/>
      <c r="F111" s="34"/>
      <c r="G111" s="34"/>
      <c r="H111" s="34"/>
      <c r="I111" s="34"/>
      <c r="J111" s="34"/>
      <c r="K111" s="34">
        <f t="shared" si="14"/>
        <v>0</v>
      </c>
      <c r="L111" s="34">
        <f t="shared" si="14"/>
        <v>0</v>
      </c>
    </row>
    <row r="112" spans="1:12" hidden="1" x14ac:dyDescent="0.25">
      <c r="A112" s="32"/>
      <c r="B112" s="33" t="s">
        <v>25</v>
      </c>
      <c r="C112" s="34"/>
      <c r="D112" s="34"/>
      <c r="E112" s="34"/>
      <c r="F112" s="34"/>
      <c r="G112" s="34"/>
      <c r="H112" s="34"/>
      <c r="I112" s="34"/>
      <c r="J112" s="34"/>
      <c r="K112" s="34">
        <f t="shared" si="14"/>
        <v>0</v>
      </c>
      <c r="L112" s="34">
        <f t="shared" si="14"/>
        <v>0</v>
      </c>
    </row>
    <row r="113" spans="1:12" hidden="1" x14ac:dyDescent="0.25">
      <c r="A113" s="32"/>
      <c r="B113" s="33" t="s">
        <v>61</v>
      </c>
      <c r="C113" s="34"/>
      <c r="D113" s="34"/>
      <c r="E113" s="34"/>
      <c r="F113" s="34"/>
      <c r="G113" s="34"/>
      <c r="H113" s="34"/>
      <c r="I113" s="34"/>
      <c r="J113" s="34"/>
      <c r="K113" s="34">
        <f t="shared" si="14"/>
        <v>0</v>
      </c>
      <c r="L113" s="34">
        <f t="shared" si="14"/>
        <v>0</v>
      </c>
    </row>
    <row r="114" spans="1:12" hidden="1" x14ac:dyDescent="0.25">
      <c r="A114" s="32"/>
      <c r="B114" s="33" t="s">
        <v>26</v>
      </c>
      <c r="C114" s="34"/>
      <c r="D114" s="34"/>
      <c r="E114" s="34"/>
      <c r="F114" s="34"/>
      <c r="G114" s="34"/>
      <c r="H114" s="34"/>
      <c r="I114" s="34"/>
      <c r="J114" s="34"/>
      <c r="K114" s="34">
        <f t="shared" si="14"/>
        <v>0</v>
      </c>
      <c r="L114" s="34">
        <f t="shared" si="14"/>
        <v>0</v>
      </c>
    </row>
    <row r="115" spans="1:12" hidden="1" x14ac:dyDescent="0.25">
      <c r="A115" s="32"/>
      <c r="B115" s="33" t="s">
        <v>27</v>
      </c>
      <c r="C115" s="34"/>
      <c r="D115" s="34"/>
      <c r="E115" s="34"/>
      <c r="F115" s="34"/>
      <c r="G115" s="34"/>
      <c r="H115" s="34"/>
      <c r="I115" s="34"/>
      <c r="J115" s="34"/>
      <c r="K115" s="34">
        <f t="shared" si="14"/>
        <v>0</v>
      </c>
      <c r="L115" s="34">
        <f t="shared" si="14"/>
        <v>0</v>
      </c>
    </row>
    <row r="116" spans="1:12" ht="16.5" hidden="1" thickBot="1" x14ac:dyDescent="0.35">
      <c r="A116" s="32"/>
      <c r="B116" s="35" t="s">
        <v>28</v>
      </c>
      <c r="C116" s="36">
        <f t="shared" ref="C116:L116" si="15">SUM(C104:C115)</f>
        <v>0</v>
      </c>
      <c r="D116" s="36">
        <f t="shared" si="15"/>
        <v>0</v>
      </c>
      <c r="E116" s="36">
        <f t="shared" si="15"/>
        <v>0</v>
      </c>
      <c r="F116" s="36">
        <f t="shared" si="15"/>
        <v>0</v>
      </c>
      <c r="G116" s="36">
        <f t="shared" si="15"/>
        <v>0</v>
      </c>
      <c r="H116" s="36">
        <f t="shared" si="15"/>
        <v>0</v>
      </c>
      <c r="I116" s="36">
        <f t="shared" si="15"/>
        <v>0</v>
      </c>
      <c r="J116" s="36">
        <f t="shared" si="15"/>
        <v>0</v>
      </c>
      <c r="K116" s="36">
        <f t="shared" si="15"/>
        <v>0</v>
      </c>
      <c r="L116" s="36">
        <f t="shared" si="15"/>
        <v>0</v>
      </c>
    </row>
    <row r="117" spans="1:12" ht="15.75" hidden="1" x14ac:dyDescent="0.3">
      <c r="A117" s="32"/>
      <c r="B117" s="37" t="s">
        <v>29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38"/>
    </row>
    <row r="118" spans="1:12" hidden="1" x14ac:dyDescent="0.25">
      <c r="A118" s="32"/>
      <c r="B118" s="33" t="s">
        <v>30</v>
      </c>
      <c r="C118" s="34"/>
      <c r="D118" s="34"/>
      <c r="E118" s="34"/>
      <c r="F118" s="34"/>
      <c r="G118" s="34"/>
      <c r="H118" s="34"/>
      <c r="I118" s="34"/>
      <c r="J118" s="34"/>
      <c r="K118" s="34">
        <f t="shared" ref="K118:L134" si="16">+C118+E118+G118+I118</f>
        <v>0</v>
      </c>
      <c r="L118" s="34">
        <f>+D118+F118+H118+J118</f>
        <v>0</v>
      </c>
    </row>
    <row r="119" spans="1:12" hidden="1" x14ac:dyDescent="0.25">
      <c r="A119" s="32"/>
      <c r="B119" s="33" t="s">
        <v>31</v>
      </c>
      <c r="C119" s="34"/>
      <c r="D119" s="34"/>
      <c r="E119" s="34"/>
      <c r="F119" s="34"/>
      <c r="G119" s="34"/>
      <c r="H119" s="34"/>
      <c r="I119" s="34"/>
      <c r="J119" s="34"/>
      <c r="K119" s="34">
        <f t="shared" si="16"/>
        <v>0</v>
      </c>
      <c r="L119" s="34">
        <f t="shared" si="16"/>
        <v>0</v>
      </c>
    </row>
    <row r="120" spans="1:12" hidden="1" x14ac:dyDescent="0.25">
      <c r="A120" s="32"/>
      <c r="B120" s="33" t="s">
        <v>62</v>
      </c>
      <c r="C120" s="34"/>
      <c r="D120" s="34"/>
      <c r="E120" s="34"/>
      <c r="F120" s="34"/>
      <c r="G120" s="34"/>
      <c r="H120" s="34"/>
      <c r="I120" s="34"/>
      <c r="J120" s="34"/>
      <c r="K120" s="34">
        <f>+C120+E120+G120+I120</f>
        <v>0</v>
      </c>
      <c r="L120" s="34">
        <f>+D120+F120+H120+J120</f>
        <v>0</v>
      </c>
    </row>
    <row r="121" spans="1:12" hidden="1" x14ac:dyDescent="0.25">
      <c r="A121" s="32"/>
      <c r="B121" s="33" t="s">
        <v>63</v>
      </c>
      <c r="C121" s="34"/>
      <c r="D121" s="34"/>
      <c r="E121" s="34"/>
      <c r="F121" s="34"/>
      <c r="G121" s="34"/>
      <c r="H121" s="34"/>
      <c r="I121" s="34"/>
      <c r="J121" s="34"/>
      <c r="K121" s="34">
        <f>+C121+E121+G121+I121</f>
        <v>0</v>
      </c>
      <c r="L121" s="34">
        <f>+D121+F121+H121+J121</f>
        <v>0</v>
      </c>
    </row>
    <row r="122" spans="1:12" hidden="1" x14ac:dyDescent="0.25">
      <c r="A122" s="32"/>
      <c r="B122" s="33" t="s">
        <v>32</v>
      </c>
      <c r="C122" s="34"/>
      <c r="D122" s="34"/>
      <c r="E122" s="34"/>
      <c r="F122" s="34"/>
      <c r="G122" s="34"/>
      <c r="H122" s="34"/>
      <c r="I122" s="34"/>
      <c r="J122" s="34"/>
      <c r="K122" s="34">
        <f t="shared" si="16"/>
        <v>0</v>
      </c>
      <c r="L122" s="34">
        <f t="shared" si="16"/>
        <v>0</v>
      </c>
    </row>
    <row r="123" spans="1:12" hidden="1" x14ac:dyDescent="0.25">
      <c r="A123" s="32"/>
      <c r="B123" s="33" t="s">
        <v>33</v>
      </c>
      <c r="C123" s="34"/>
      <c r="D123" s="34"/>
      <c r="E123" s="34"/>
      <c r="F123" s="34"/>
      <c r="G123" s="34"/>
      <c r="H123" s="34"/>
      <c r="I123" s="34"/>
      <c r="J123" s="34"/>
      <c r="K123" s="34">
        <f t="shared" si="16"/>
        <v>0</v>
      </c>
      <c r="L123" s="34">
        <f t="shared" si="16"/>
        <v>0</v>
      </c>
    </row>
    <row r="124" spans="1:12" hidden="1" x14ac:dyDescent="0.25">
      <c r="A124" s="32"/>
      <c r="B124" s="33" t="s">
        <v>34</v>
      </c>
      <c r="C124" s="34"/>
      <c r="D124" s="34"/>
      <c r="E124" s="34"/>
      <c r="F124" s="34"/>
      <c r="G124" s="34"/>
      <c r="H124" s="34"/>
      <c r="I124" s="34"/>
      <c r="J124" s="34"/>
      <c r="K124" s="34">
        <f t="shared" si="16"/>
        <v>0</v>
      </c>
      <c r="L124" s="34">
        <f t="shared" si="16"/>
        <v>0</v>
      </c>
    </row>
    <row r="125" spans="1:12" hidden="1" x14ac:dyDescent="0.25">
      <c r="A125" s="32"/>
      <c r="B125" s="33" t="s">
        <v>35</v>
      </c>
      <c r="C125" s="34"/>
      <c r="D125" s="34"/>
      <c r="E125" s="34"/>
      <c r="F125" s="34"/>
      <c r="G125" s="34"/>
      <c r="H125" s="34"/>
      <c r="I125" s="34"/>
      <c r="J125" s="34"/>
      <c r="K125" s="34">
        <f t="shared" si="16"/>
        <v>0</v>
      </c>
      <c r="L125" s="34">
        <f t="shared" si="16"/>
        <v>0</v>
      </c>
    </row>
    <row r="126" spans="1:12" hidden="1" x14ac:dyDescent="0.25">
      <c r="A126" s="32"/>
      <c r="B126" s="33" t="s">
        <v>36</v>
      </c>
      <c r="C126" s="34"/>
      <c r="D126" s="34"/>
      <c r="E126" s="34"/>
      <c r="F126" s="34"/>
      <c r="G126" s="34"/>
      <c r="H126" s="34"/>
      <c r="I126" s="34"/>
      <c r="J126" s="34"/>
      <c r="K126" s="34">
        <f t="shared" si="16"/>
        <v>0</v>
      </c>
      <c r="L126" s="34">
        <f t="shared" si="16"/>
        <v>0</v>
      </c>
    </row>
    <row r="127" spans="1:12" hidden="1" x14ac:dyDescent="0.25">
      <c r="A127" s="32"/>
      <c r="B127" s="33" t="s">
        <v>37</v>
      </c>
      <c r="C127" s="34"/>
      <c r="D127" s="34"/>
      <c r="E127" s="34"/>
      <c r="F127" s="34"/>
      <c r="G127" s="34"/>
      <c r="H127" s="34"/>
      <c r="I127" s="34"/>
      <c r="J127" s="34"/>
      <c r="K127" s="34">
        <f t="shared" si="16"/>
        <v>0</v>
      </c>
      <c r="L127" s="34">
        <f t="shared" si="16"/>
        <v>0</v>
      </c>
    </row>
    <row r="128" spans="1:12" hidden="1" x14ac:dyDescent="0.25">
      <c r="A128" s="32"/>
      <c r="B128" s="33" t="s">
        <v>38</v>
      </c>
      <c r="C128" s="34"/>
      <c r="D128" s="34"/>
      <c r="E128" s="34"/>
      <c r="F128" s="34"/>
      <c r="G128" s="34"/>
      <c r="H128" s="34"/>
      <c r="I128" s="34"/>
      <c r="J128" s="34"/>
      <c r="K128" s="34">
        <f t="shared" si="16"/>
        <v>0</v>
      </c>
      <c r="L128" s="34">
        <f t="shared" si="16"/>
        <v>0</v>
      </c>
    </row>
    <row r="129" spans="1:12" hidden="1" x14ac:dyDescent="0.25">
      <c r="A129" s="32"/>
      <c r="B129" s="33" t="s">
        <v>64</v>
      </c>
      <c r="C129" s="34"/>
      <c r="D129" s="34"/>
      <c r="E129" s="34"/>
      <c r="F129" s="34"/>
      <c r="G129" s="34"/>
      <c r="H129" s="34"/>
      <c r="I129" s="34"/>
      <c r="J129" s="34"/>
      <c r="K129" s="34">
        <f t="shared" si="16"/>
        <v>0</v>
      </c>
      <c r="L129" s="34">
        <f t="shared" si="16"/>
        <v>0</v>
      </c>
    </row>
    <row r="130" spans="1:12" hidden="1" x14ac:dyDescent="0.25">
      <c r="A130" s="32"/>
      <c r="B130" s="33" t="s">
        <v>39</v>
      </c>
      <c r="C130" s="34"/>
      <c r="D130" s="34"/>
      <c r="E130" s="34"/>
      <c r="F130" s="34"/>
      <c r="G130" s="34"/>
      <c r="H130" s="34"/>
      <c r="I130" s="34"/>
      <c r="J130" s="34"/>
      <c r="K130" s="34">
        <f t="shared" si="16"/>
        <v>0</v>
      </c>
      <c r="L130" s="34">
        <f t="shared" si="16"/>
        <v>0</v>
      </c>
    </row>
    <row r="131" spans="1:12" hidden="1" x14ac:dyDescent="0.25">
      <c r="A131" s="32"/>
      <c r="B131" s="33" t="s">
        <v>40</v>
      </c>
      <c r="C131" s="34"/>
      <c r="D131" s="34"/>
      <c r="E131" s="34"/>
      <c r="F131" s="34"/>
      <c r="G131" s="34"/>
      <c r="H131" s="34"/>
      <c r="I131" s="34"/>
      <c r="J131" s="34"/>
      <c r="K131" s="34">
        <f t="shared" si="16"/>
        <v>0</v>
      </c>
      <c r="L131" s="34">
        <f t="shared" si="16"/>
        <v>0</v>
      </c>
    </row>
    <row r="132" spans="1:12" hidden="1" x14ac:dyDescent="0.25">
      <c r="A132" s="32"/>
      <c r="B132" s="33" t="s">
        <v>41</v>
      </c>
      <c r="C132" s="34"/>
      <c r="D132" s="34"/>
      <c r="E132" s="34"/>
      <c r="F132" s="34"/>
      <c r="G132" s="34"/>
      <c r="H132" s="34"/>
      <c r="I132" s="34"/>
      <c r="J132" s="34"/>
      <c r="K132" s="34">
        <f t="shared" si="16"/>
        <v>0</v>
      </c>
      <c r="L132" s="34">
        <f t="shared" si="16"/>
        <v>0</v>
      </c>
    </row>
    <row r="133" spans="1:12" hidden="1" x14ac:dyDescent="0.25">
      <c r="A133" s="32"/>
      <c r="B133" s="33" t="s">
        <v>42</v>
      </c>
      <c r="C133" s="34"/>
      <c r="D133" s="34"/>
      <c r="E133" s="34"/>
      <c r="F133" s="34"/>
      <c r="G133" s="34"/>
      <c r="H133" s="34"/>
      <c r="I133" s="34"/>
      <c r="J133" s="34"/>
      <c r="K133" s="34">
        <f t="shared" si="16"/>
        <v>0</v>
      </c>
      <c r="L133" s="34">
        <f t="shared" si="16"/>
        <v>0</v>
      </c>
    </row>
    <row r="134" spans="1:12" hidden="1" x14ac:dyDescent="0.25">
      <c r="A134" s="32"/>
      <c r="B134" s="33" t="s">
        <v>43</v>
      </c>
      <c r="C134" s="34"/>
      <c r="D134" s="34"/>
      <c r="E134" s="34"/>
      <c r="F134" s="34"/>
      <c r="G134" s="34"/>
      <c r="H134" s="34"/>
      <c r="I134" s="34"/>
      <c r="J134" s="34"/>
      <c r="K134" s="34">
        <f t="shared" si="16"/>
        <v>0</v>
      </c>
      <c r="L134" s="34">
        <f t="shared" si="16"/>
        <v>0</v>
      </c>
    </row>
    <row r="135" spans="1:12" ht="15.75" hidden="1" x14ac:dyDescent="0.3">
      <c r="A135" s="32"/>
      <c r="B135" s="58" t="s">
        <v>44</v>
      </c>
      <c r="C135" s="59">
        <f t="shared" ref="C135:L135" si="17">SUM(C118:C134)</f>
        <v>0</v>
      </c>
      <c r="D135" s="59">
        <f t="shared" si="17"/>
        <v>0</v>
      </c>
      <c r="E135" s="59">
        <f t="shared" si="17"/>
        <v>0</v>
      </c>
      <c r="F135" s="59">
        <f t="shared" si="17"/>
        <v>0</v>
      </c>
      <c r="G135" s="59">
        <f t="shared" si="17"/>
        <v>0</v>
      </c>
      <c r="H135" s="59">
        <f t="shared" si="17"/>
        <v>0</v>
      </c>
      <c r="I135" s="59">
        <f t="shared" si="17"/>
        <v>0</v>
      </c>
      <c r="J135" s="59">
        <f t="shared" si="17"/>
        <v>0</v>
      </c>
      <c r="K135" s="59">
        <f t="shared" si="17"/>
        <v>0</v>
      </c>
      <c r="L135" s="59">
        <f t="shared" si="17"/>
        <v>0</v>
      </c>
    </row>
    <row r="136" spans="1:12" ht="16.5" hidden="1" thickBot="1" x14ac:dyDescent="0.35">
      <c r="A136" s="47"/>
      <c r="B136" s="61" t="s">
        <v>45</v>
      </c>
      <c r="C136" s="62"/>
      <c r="D136" s="62"/>
      <c r="E136" s="62"/>
      <c r="F136" s="62"/>
      <c r="G136" s="62"/>
      <c r="H136" s="62"/>
      <c r="I136" s="62"/>
      <c r="J136" s="62"/>
      <c r="K136" s="62"/>
      <c r="L136" s="63"/>
    </row>
    <row r="137" spans="1:12" hidden="1" x14ac:dyDescent="0.25">
      <c r="A137" s="47"/>
      <c r="B137" s="33" t="s">
        <v>54</v>
      </c>
      <c r="C137" s="67"/>
      <c r="D137" s="34"/>
      <c r="E137" s="67"/>
      <c r="F137" s="34"/>
      <c r="G137" s="67"/>
      <c r="H137" s="34"/>
      <c r="I137" s="34"/>
      <c r="J137" s="34"/>
      <c r="K137" s="34">
        <f t="shared" ref="K137:L140" si="18">+C137+E137+G137+I137</f>
        <v>0</v>
      </c>
      <c r="L137" s="34">
        <f t="shared" si="18"/>
        <v>0</v>
      </c>
    </row>
    <row r="138" spans="1:12" hidden="1" x14ac:dyDescent="0.25">
      <c r="A138" s="47"/>
      <c r="B138" s="33" t="s">
        <v>46</v>
      </c>
      <c r="C138" s="67"/>
      <c r="D138" s="34"/>
      <c r="E138" s="67"/>
      <c r="F138" s="34"/>
      <c r="G138" s="67"/>
      <c r="H138" s="34"/>
      <c r="I138" s="34"/>
      <c r="J138" s="34"/>
      <c r="K138" s="34">
        <f t="shared" si="18"/>
        <v>0</v>
      </c>
      <c r="L138" s="34">
        <f t="shared" si="18"/>
        <v>0</v>
      </c>
    </row>
    <row r="139" spans="1:12" hidden="1" x14ac:dyDescent="0.25">
      <c r="A139" s="47"/>
      <c r="B139" s="33" t="s">
        <v>55</v>
      </c>
      <c r="C139" s="67"/>
      <c r="D139" s="34"/>
      <c r="E139" s="67"/>
      <c r="F139" s="34"/>
      <c r="G139" s="67"/>
      <c r="H139" s="34"/>
      <c r="I139" s="34"/>
      <c r="J139" s="34"/>
      <c r="K139" s="34">
        <f t="shared" si="18"/>
        <v>0</v>
      </c>
      <c r="L139" s="34">
        <f t="shared" si="18"/>
        <v>0</v>
      </c>
    </row>
    <row r="140" spans="1:12" hidden="1" x14ac:dyDescent="0.25">
      <c r="A140" s="47"/>
      <c r="B140" s="33" t="s">
        <v>47</v>
      </c>
      <c r="C140" s="67"/>
      <c r="D140" s="34"/>
      <c r="E140" s="67"/>
      <c r="F140" s="34"/>
      <c r="G140" s="67"/>
      <c r="H140" s="34"/>
      <c r="I140" s="34"/>
      <c r="J140" s="34"/>
      <c r="K140" s="34">
        <f t="shared" si="18"/>
        <v>0</v>
      </c>
      <c r="L140" s="34">
        <f t="shared" si="18"/>
        <v>0</v>
      </c>
    </row>
    <row r="141" spans="1:12" ht="15.75" hidden="1" x14ac:dyDescent="0.3">
      <c r="A141" s="47"/>
      <c r="B141" s="58" t="s">
        <v>48</v>
      </c>
      <c r="C141" s="46">
        <f>SUM(C137:C140)</f>
        <v>0</v>
      </c>
      <c r="D141" s="46">
        <f t="shared" ref="D141:J141" si="19">SUM(D137:D140)</f>
        <v>0</v>
      </c>
      <c r="E141" s="46">
        <f t="shared" si="19"/>
        <v>0</v>
      </c>
      <c r="F141" s="46">
        <f t="shared" si="19"/>
        <v>0</v>
      </c>
      <c r="G141" s="46">
        <f t="shared" si="19"/>
        <v>0</v>
      </c>
      <c r="H141" s="46">
        <f t="shared" si="19"/>
        <v>0</v>
      </c>
      <c r="I141" s="46">
        <f t="shared" si="19"/>
        <v>0</v>
      </c>
      <c r="J141" s="46">
        <f t="shared" si="19"/>
        <v>0</v>
      </c>
      <c r="K141" s="46">
        <f>SUM(K137:K140)</f>
        <v>0</v>
      </c>
      <c r="L141" s="46">
        <f>SUM(L137:L140)</f>
        <v>0</v>
      </c>
    </row>
    <row r="142" spans="1:12" ht="15.75" thickBot="1" x14ac:dyDescent="0.3">
      <c r="B142" s="68" t="s">
        <v>65</v>
      </c>
      <c r="I142" s="47"/>
      <c r="J142" s="47"/>
    </row>
    <row r="143" spans="1:12" ht="16.5" thickBot="1" x14ac:dyDescent="0.35">
      <c r="A143" s="11" t="s">
        <v>6</v>
      </c>
      <c r="B143" s="12" t="s">
        <v>7</v>
      </c>
      <c r="C143" s="16" t="s">
        <v>66</v>
      </c>
      <c r="D143" s="17"/>
      <c r="I143" s="47"/>
      <c r="J143" s="47"/>
    </row>
    <row r="144" spans="1:12" ht="15.75" x14ac:dyDescent="0.3">
      <c r="A144" s="20"/>
      <c r="B144" s="21"/>
      <c r="C144" s="22" t="s">
        <v>13</v>
      </c>
      <c r="D144" s="22" t="s">
        <v>14</v>
      </c>
      <c r="I144" s="47"/>
      <c r="J144" s="47"/>
    </row>
    <row r="145" spans="1:10" ht="15.75" x14ac:dyDescent="0.3">
      <c r="A145" s="24"/>
      <c r="B145" s="21" t="s">
        <v>15</v>
      </c>
      <c r="C145" s="25">
        <f>+K17+K59+K101</f>
        <v>8266666.6799999997</v>
      </c>
      <c r="D145" s="25">
        <f>+L17+L59+L101</f>
        <v>8185231.3399999999</v>
      </c>
      <c r="E145" s="69"/>
      <c r="F145" s="70"/>
      <c r="I145" s="47"/>
      <c r="J145" s="47"/>
    </row>
    <row r="146" spans="1:10" ht="15.75" x14ac:dyDescent="0.3">
      <c r="A146" s="71"/>
      <c r="B146" s="21"/>
      <c r="C146" s="71"/>
      <c r="D146" s="72"/>
      <c r="E146" s="73"/>
      <c r="F146" s="73"/>
      <c r="G146" s="69"/>
      <c r="I146" s="47"/>
      <c r="J146" s="47"/>
    </row>
    <row r="147" spans="1:10" ht="15.75" x14ac:dyDescent="0.3">
      <c r="A147" s="71"/>
      <c r="B147" s="21" t="s">
        <v>16</v>
      </c>
      <c r="C147" s="25"/>
      <c r="D147" s="25"/>
      <c r="E147" s="74"/>
      <c r="F147" s="74"/>
      <c r="I147" s="47"/>
      <c r="J147" s="47"/>
    </row>
    <row r="148" spans="1:10" x14ac:dyDescent="0.25">
      <c r="A148" s="75"/>
      <c r="B148" s="33" t="s">
        <v>17</v>
      </c>
      <c r="C148" s="67">
        <f t="shared" ref="C148:D156" si="20">+K20+K62+K104</f>
        <v>255000</v>
      </c>
      <c r="D148" s="67">
        <f t="shared" si="20"/>
        <v>147069.31</v>
      </c>
      <c r="E148" s="69"/>
      <c r="F148" s="70"/>
      <c r="I148" s="47"/>
      <c r="J148" s="47"/>
    </row>
    <row r="149" spans="1:10" x14ac:dyDescent="0.25">
      <c r="A149" s="75"/>
      <c r="B149" s="33" t="s">
        <v>18</v>
      </c>
      <c r="C149" s="67">
        <f t="shared" si="20"/>
        <v>48198.32</v>
      </c>
      <c r="D149" s="67">
        <f t="shared" si="20"/>
        <v>29568.29</v>
      </c>
      <c r="E149" s="69"/>
      <c r="F149" s="70"/>
      <c r="I149" s="47"/>
      <c r="J149" s="47"/>
    </row>
    <row r="150" spans="1:10" x14ac:dyDescent="0.25">
      <c r="A150" s="75"/>
      <c r="B150" s="33" t="s">
        <v>19</v>
      </c>
      <c r="C150" s="67">
        <f t="shared" si="20"/>
        <v>25312.54</v>
      </c>
      <c r="D150" s="67">
        <f t="shared" si="20"/>
        <v>39254.800000000003</v>
      </c>
      <c r="E150" s="69"/>
      <c r="F150" s="70"/>
      <c r="I150" s="47"/>
      <c r="J150" s="47"/>
    </row>
    <row r="151" spans="1:10" x14ac:dyDescent="0.25">
      <c r="A151" s="75"/>
      <c r="B151" s="33" t="s">
        <v>20</v>
      </c>
      <c r="C151" s="67">
        <f t="shared" si="20"/>
        <v>150982.84</v>
      </c>
      <c r="D151" s="67">
        <f t="shared" si="20"/>
        <v>0</v>
      </c>
      <c r="E151" s="69"/>
      <c r="F151" s="70"/>
    </row>
    <row r="152" spans="1:10" x14ac:dyDescent="0.25">
      <c r="A152" s="75"/>
      <c r="B152" s="33" t="s">
        <v>21</v>
      </c>
      <c r="C152" s="67">
        <f t="shared" si="20"/>
        <v>1666.68</v>
      </c>
      <c r="D152" s="67">
        <f t="shared" si="20"/>
        <v>0</v>
      </c>
      <c r="E152" s="69"/>
      <c r="F152" s="70"/>
    </row>
    <row r="153" spans="1:10" x14ac:dyDescent="0.25">
      <c r="A153" s="75"/>
      <c r="B153" s="33" t="s">
        <v>67</v>
      </c>
      <c r="C153" s="67">
        <f t="shared" si="20"/>
        <v>13892</v>
      </c>
      <c r="D153" s="67">
        <f t="shared" si="20"/>
        <v>0</v>
      </c>
      <c r="E153" s="69"/>
      <c r="F153" s="70"/>
    </row>
    <row r="154" spans="1:10" x14ac:dyDescent="0.25">
      <c r="A154" s="75"/>
      <c r="B154" s="33" t="s">
        <v>23</v>
      </c>
      <c r="C154" s="67">
        <f t="shared" si="20"/>
        <v>17266.68</v>
      </c>
      <c r="D154" s="67">
        <f t="shared" si="20"/>
        <v>0</v>
      </c>
      <c r="E154" s="69"/>
      <c r="F154" s="70"/>
    </row>
    <row r="155" spans="1:10" x14ac:dyDescent="0.25">
      <c r="A155" s="75"/>
      <c r="B155" s="33" t="s">
        <v>68</v>
      </c>
      <c r="C155" s="67">
        <f t="shared" si="20"/>
        <v>29920.32</v>
      </c>
      <c r="D155" s="67">
        <f t="shared" si="20"/>
        <v>9540</v>
      </c>
      <c r="E155" s="69"/>
      <c r="F155" s="70"/>
    </row>
    <row r="156" spans="1:10" x14ac:dyDescent="0.25">
      <c r="A156" s="75"/>
      <c r="B156" s="33" t="s">
        <v>25</v>
      </c>
      <c r="C156" s="67">
        <f t="shared" si="20"/>
        <v>1952601</v>
      </c>
      <c r="D156" s="67">
        <f t="shared" si="20"/>
        <v>502273</v>
      </c>
      <c r="E156" s="69"/>
      <c r="F156" s="70"/>
    </row>
    <row r="157" spans="1:10" x14ac:dyDescent="0.25">
      <c r="A157" s="75"/>
      <c r="B157" s="33" t="s">
        <v>61</v>
      </c>
      <c r="C157" s="67">
        <f>+K113</f>
        <v>0</v>
      </c>
      <c r="D157" s="67">
        <f>L113</f>
        <v>0</v>
      </c>
      <c r="E157" s="69"/>
      <c r="F157" s="70"/>
    </row>
    <row r="158" spans="1:10" x14ac:dyDescent="0.25">
      <c r="A158" s="75"/>
      <c r="B158" s="33" t="s">
        <v>26</v>
      </c>
      <c r="C158" s="67">
        <f>+K29+K71+K114</f>
        <v>166666.68</v>
      </c>
      <c r="D158" s="67">
        <f>+L29+L71+L114</f>
        <v>84000</v>
      </c>
      <c r="E158" s="69"/>
      <c r="F158" s="70"/>
    </row>
    <row r="159" spans="1:10" x14ac:dyDescent="0.25">
      <c r="A159" s="75"/>
      <c r="B159" s="33" t="s">
        <v>27</v>
      </c>
      <c r="C159" s="67">
        <f>+K30+K72+K115</f>
        <v>216568.74</v>
      </c>
      <c r="D159" s="67">
        <f>+L30+L72+L115</f>
        <v>136857.75</v>
      </c>
      <c r="E159" s="69"/>
      <c r="F159" s="70"/>
    </row>
    <row r="160" spans="1:10" ht="16.5" thickBot="1" x14ac:dyDescent="0.35">
      <c r="A160" s="75"/>
      <c r="B160" s="35" t="s">
        <v>28</v>
      </c>
      <c r="C160" s="76">
        <f>SUM(C148:C159)</f>
        <v>2878075.8</v>
      </c>
      <c r="D160" s="76">
        <f>SUM(D148:D159)</f>
        <v>948563.15</v>
      </c>
      <c r="E160" s="69"/>
    </row>
    <row r="161" spans="1:7" ht="15.75" x14ac:dyDescent="0.3">
      <c r="A161" s="75"/>
      <c r="B161" s="37" t="s">
        <v>29</v>
      </c>
      <c r="C161" s="77"/>
      <c r="D161" s="77"/>
    </row>
    <row r="162" spans="1:7" x14ac:dyDescent="0.25">
      <c r="A162" s="75"/>
      <c r="B162" s="33" t="s">
        <v>30</v>
      </c>
      <c r="C162" s="67">
        <f>+K33+K75+K118</f>
        <v>277503.56</v>
      </c>
      <c r="D162" s="67">
        <f>+L33+L75+L118</f>
        <v>102287.75</v>
      </c>
      <c r="E162" s="69"/>
      <c r="F162" s="70"/>
    </row>
    <row r="163" spans="1:7" x14ac:dyDescent="0.25">
      <c r="A163" s="75"/>
      <c r="B163" s="33" t="s">
        <v>31</v>
      </c>
      <c r="C163" s="67">
        <f>+K34+K76+K119</f>
        <v>25000</v>
      </c>
      <c r="D163" s="67">
        <f>+L34+L76+L119</f>
        <v>0</v>
      </c>
      <c r="E163" s="69"/>
      <c r="F163" s="70"/>
    </row>
    <row r="164" spans="1:7" x14ac:dyDescent="0.25">
      <c r="A164" s="75"/>
      <c r="B164" s="33" t="s">
        <v>62</v>
      </c>
      <c r="C164" s="67">
        <f>+K120</f>
        <v>0</v>
      </c>
      <c r="D164" s="67">
        <f>+L120</f>
        <v>0</v>
      </c>
      <c r="E164" s="69"/>
      <c r="F164" s="70"/>
    </row>
    <row r="165" spans="1:7" x14ac:dyDescent="0.25">
      <c r="A165" s="75"/>
      <c r="B165" s="33" t="s">
        <v>63</v>
      </c>
      <c r="C165" s="67">
        <f>K121</f>
        <v>0</v>
      </c>
      <c r="D165" s="67">
        <f>L121</f>
        <v>0</v>
      </c>
      <c r="E165" s="69"/>
      <c r="F165" s="70"/>
    </row>
    <row r="166" spans="1:7" x14ac:dyDescent="0.25">
      <c r="A166" s="75"/>
      <c r="B166" s="33" t="s">
        <v>32</v>
      </c>
      <c r="C166" s="67">
        <f t="shared" ref="C166:D172" si="21">+K35+K77+K122</f>
        <v>216668.16</v>
      </c>
      <c r="D166" s="67">
        <f t="shared" si="21"/>
        <v>184973.15</v>
      </c>
      <c r="E166" s="69"/>
      <c r="F166" s="70"/>
    </row>
    <row r="167" spans="1:7" x14ac:dyDescent="0.25">
      <c r="A167" s="75"/>
      <c r="B167" s="33" t="s">
        <v>33</v>
      </c>
      <c r="C167" s="67">
        <f t="shared" si="21"/>
        <v>2666.68</v>
      </c>
      <c r="D167" s="67">
        <f t="shared" si="21"/>
        <v>0</v>
      </c>
      <c r="E167" s="69"/>
      <c r="F167" s="70"/>
    </row>
    <row r="168" spans="1:7" x14ac:dyDescent="0.25">
      <c r="A168" s="75"/>
      <c r="B168" s="33" t="s">
        <v>34</v>
      </c>
      <c r="C168" s="67">
        <f t="shared" si="21"/>
        <v>1609646.68</v>
      </c>
      <c r="D168" s="67">
        <f t="shared" si="21"/>
        <v>666069.12</v>
      </c>
      <c r="E168" s="69"/>
      <c r="F168" s="70"/>
    </row>
    <row r="169" spans="1:7" x14ac:dyDescent="0.25">
      <c r="A169" s="75"/>
      <c r="B169" s="33" t="s">
        <v>35</v>
      </c>
      <c r="C169" s="67">
        <f t="shared" si="21"/>
        <v>6000</v>
      </c>
      <c r="D169" s="67">
        <f t="shared" si="21"/>
        <v>0</v>
      </c>
      <c r="E169" s="69"/>
      <c r="F169" s="70"/>
    </row>
    <row r="170" spans="1:7" x14ac:dyDescent="0.25">
      <c r="A170" s="75"/>
      <c r="B170" s="33" t="s">
        <v>36</v>
      </c>
      <c r="C170" s="67">
        <f t="shared" si="21"/>
        <v>70436</v>
      </c>
      <c r="D170" s="67">
        <f t="shared" si="21"/>
        <v>22920</v>
      </c>
      <c r="E170" s="69"/>
      <c r="F170" s="70"/>
    </row>
    <row r="171" spans="1:7" x14ac:dyDescent="0.25">
      <c r="A171" s="75"/>
      <c r="B171" s="33" t="s">
        <v>37</v>
      </c>
      <c r="C171" s="67">
        <f t="shared" si="21"/>
        <v>3333.32</v>
      </c>
      <c r="D171" s="67">
        <f t="shared" si="21"/>
        <v>0</v>
      </c>
      <c r="E171" s="69"/>
      <c r="F171" s="70"/>
    </row>
    <row r="172" spans="1:7" x14ac:dyDescent="0.25">
      <c r="A172" s="75"/>
      <c r="B172" s="33" t="s">
        <v>38</v>
      </c>
      <c r="C172" s="67">
        <f t="shared" si="21"/>
        <v>2946.64</v>
      </c>
      <c r="D172" s="67">
        <f t="shared" si="21"/>
        <v>1700</v>
      </c>
      <c r="E172" s="69"/>
      <c r="F172" s="70"/>
    </row>
    <row r="173" spans="1:7" x14ac:dyDescent="0.25">
      <c r="A173" s="75"/>
      <c r="B173" s="33" t="s">
        <v>39</v>
      </c>
      <c r="C173" s="67">
        <f t="shared" ref="C173:D177" si="22">+K42+K84+K130</f>
        <v>61293.68</v>
      </c>
      <c r="D173" s="67">
        <f t="shared" si="22"/>
        <v>26482</v>
      </c>
      <c r="E173" s="69"/>
      <c r="F173" s="70"/>
    </row>
    <row r="174" spans="1:7" x14ac:dyDescent="0.25">
      <c r="A174" s="75"/>
      <c r="B174" s="33" t="s">
        <v>40</v>
      </c>
      <c r="C174" s="67">
        <f t="shared" si="22"/>
        <v>6790767.96</v>
      </c>
      <c r="D174" s="67">
        <f t="shared" si="22"/>
        <v>574272.14</v>
      </c>
      <c r="E174" s="69"/>
      <c r="F174" s="70"/>
      <c r="G174" s="78"/>
    </row>
    <row r="175" spans="1:7" x14ac:dyDescent="0.25">
      <c r="A175" s="75"/>
      <c r="B175" s="33" t="s">
        <v>41</v>
      </c>
      <c r="C175" s="67">
        <f t="shared" si="22"/>
        <v>13339.32</v>
      </c>
      <c r="D175" s="67">
        <f t="shared" si="22"/>
        <v>6762.65</v>
      </c>
      <c r="E175" s="69"/>
      <c r="F175" s="70"/>
    </row>
    <row r="176" spans="1:7" x14ac:dyDescent="0.25">
      <c r="A176" s="75"/>
      <c r="B176" s="33" t="s">
        <v>42</v>
      </c>
      <c r="C176" s="67">
        <f t="shared" si="22"/>
        <v>206665.52</v>
      </c>
      <c r="D176" s="67">
        <f t="shared" si="22"/>
        <v>4984</v>
      </c>
      <c r="E176" s="69"/>
      <c r="F176" s="70"/>
    </row>
    <row r="177" spans="1:7" x14ac:dyDescent="0.25">
      <c r="A177" s="75"/>
      <c r="B177" s="33" t="s">
        <v>43</v>
      </c>
      <c r="C177" s="67">
        <f t="shared" si="22"/>
        <v>13333.32</v>
      </c>
      <c r="D177" s="67">
        <f t="shared" si="22"/>
        <v>0</v>
      </c>
      <c r="E177" s="69"/>
      <c r="F177" s="70"/>
    </row>
    <row r="178" spans="1:7" ht="15.75" x14ac:dyDescent="0.3">
      <c r="A178" s="75"/>
      <c r="B178" s="58" t="s">
        <v>44</v>
      </c>
      <c r="C178" s="79">
        <f>SUM(C162:C177)</f>
        <v>9299600.8399999999</v>
      </c>
      <c r="D178" s="79">
        <f>SUM(D162:D177)</f>
        <v>1590450.81</v>
      </c>
      <c r="E178" s="69"/>
      <c r="F178" s="69"/>
    </row>
    <row r="179" spans="1:7" ht="15.75" x14ac:dyDescent="0.3">
      <c r="A179" s="80"/>
      <c r="B179" s="21" t="s">
        <v>69</v>
      </c>
      <c r="C179" s="25">
        <f>+C178+C160</f>
        <v>12177676.640000001</v>
      </c>
      <c r="D179" s="25">
        <f>+D178+D160</f>
        <v>2539013.96</v>
      </c>
    </row>
    <row r="180" spans="1:7" ht="15.75" hidden="1" x14ac:dyDescent="0.3">
      <c r="A180" s="80"/>
      <c r="B180" s="21" t="s">
        <v>45</v>
      </c>
      <c r="C180" s="25"/>
      <c r="D180" s="25"/>
    </row>
    <row r="181" spans="1:7" hidden="1" x14ac:dyDescent="0.25">
      <c r="A181" s="80"/>
      <c r="B181" s="81" t="s">
        <v>54</v>
      </c>
      <c r="C181" s="67">
        <f>K91+K137</f>
        <v>0</v>
      </c>
      <c r="D181" s="67">
        <f>L91+L137</f>
        <v>0</v>
      </c>
    </row>
    <row r="182" spans="1:7" hidden="1" x14ac:dyDescent="0.25">
      <c r="A182" s="80"/>
      <c r="B182" s="81" t="s">
        <v>46</v>
      </c>
      <c r="C182" s="67">
        <f>+K49+K92+K138</f>
        <v>0</v>
      </c>
      <c r="D182" s="67">
        <f>+L49+L92+L138</f>
        <v>0</v>
      </c>
      <c r="E182" s="69"/>
    </row>
    <row r="183" spans="1:7" hidden="1" x14ac:dyDescent="0.25">
      <c r="A183" s="80"/>
      <c r="B183" s="81" t="s">
        <v>55</v>
      </c>
      <c r="C183" s="67">
        <f>+K93+K139</f>
        <v>0</v>
      </c>
      <c r="D183" s="67">
        <f>L93+L139</f>
        <v>0</v>
      </c>
      <c r="E183" s="69"/>
    </row>
    <row r="184" spans="1:7" hidden="1" x14ac:dyDescent="0.25">
      <c r="A184" s="80"/>
      <c r="B184" s="81" t="s">
        <v>47</v>
      </c>
      <c r="C184" s="67">
        <f>K50+K94+K140</f>
        <v>0</v>
      </c>
      <c r="D184" s="67">
        <f>+L50+L94+L140</f>
        <v>0</v>
      </c>
      <c r="E184" s="69"/>
    </row>
    <row r="185" spans="1:7" ht="15.75" hidden="1" x14ac:dyDescent="0.3">
      <c r="A185" s="80"/>
      <c r="B185" s="58" t="s">
        <v>70</v>
      </c>
      <c r="C185" s="25">
        <f>SUM(C181:C184)</f>
        <v>0</v>
      </c>
      <c r="D185" s="25">
        <f>SUM(D181:D184)</f>
        <v>0</v>
      </c>
    </row>
    <row r="186" spans="1:7" ht="15.75" x14ac:dyDescent="0.3">
      <c r="A186" s="80"/>
      <c r="B186" s="21" t="s">
        <v>71</v>
      </c>
      <c r="C186" s="25">
        <f>+C185+C179+C145</f>
        <v>20444343.32</v>
      </c>
      <c r="D186" s="25">
        <f>+D185+D179+D145</f>
        <v>10724245.300000001</v>
      </c>
      <c r="E186" s="69"/>
      <c r="F186" s="69"/>
      <c r="G186" s="69"/>
    </row>
    <row r="187" spans="1:7" ht="15.75" x14ac:dyDescent="0.3">
      <c r="B187" s="8"/>
      <c r="C187" s="82"/>
      <c r="D187" s="83"/>
    </row>
    <row r="188" spans="1:7" ht="15.75" x14ac:dyDescent="0.3">
      <c r="B188" s="8"/>
      <c r="C188" s="84"/>
      <c r="D188" s="85"/>
    </row>
    <row r="189" spans="1:7" ht="15.75" x14ac:dyDescent="0.3">
      <c r="B189" s="8"/>
      <c r="C189" s="84"/>
      <c r="D189" s="85"/>
    </row>
    <row r="190" spans="1:7" ht="15.75" x14ac:dyDescent="0.3">
      <c r="B190" s="8"/>
      <c r="C190" s="84"/>
      <c r="D190" s="85"/>
    </row>
    <row r="191" spans="1:7" ht="15.75" x14ac:dyDescent="0.3">
      <c r="B191" s="8"/>
      <c r="C191" s="84"/>
      <c r="D191" s="85"/>
    </row>
    <row r="192" spans="1:7" ht="15.75" x14ac:dyDescent="0.3">
      <c r="B192" s="8"/>
      <c r="C192" s="84"/>
      <c r="D192" s="85"/>
    </row>
    <row r="193" spans="2:12" ht="15.75" x14ac:dyDescent="0.3">
      <c r="B193" s="8"/>
      <c r="C193" s="84"/>
      <c r="D193" s="85"/>
    </row>
    <row r="194" spans="2:12" ht="15.75" x14ac:dyDescent="0.3">
      <c r="B194" s="8"/>
      <c r="C194" s="84"/>
      <c r="D194" s="85"/>
    </row>
    <row r="195" spans="2:12" x14ac:dyDescent="0.25">
      <c r="B195" s="68"/>
      <c r="C195" s="86"/>
      <c r="D195" s="82"/>
    </row>
    <row r="199" spans="2:12" x14ac:dyDescent="0.25">
      <c r="B199" s="87" t="s">
        <v>72</v>
      </c>
      <c r="D199" s="26" t="s">
        <v>73</v>
      </c>
      <c r="E199" s="26"/>
      <c r="F199" s="26"/>
      <c r="G199" s="68" t="s">
        <v>74</v>
      </c>
      <c r="I199" t="s">
        <v>84</v>
      </c>
    </row>
    <row r="200" spans="2:12" x14ac:dyDescent="0.25">
      <c r="D200" s="88" t="s">
        <v>76</v>
      </c>
      <c r="E200" s="88"/>
      <c r="F200" s="88"/>
      <c r="G200" s="68"/>
      <c r="H200" s="68"/>
      <c r="I200" s="68" t="s">
        <v>85</v>
      </c>
      <c r="J200" s="68"/>
      <c r="K200" s="68"/>
      <c r="L200" s="68"/>
    </row>
    <row r="201" spans="2:12" x14ac:dyDescent="0.25">
      <c r="D201" s="88" t="s">
        <v>78</v>
      </c>
      <c r="E201" s="88"/>
      <c r="F201" s="88"/>
      <c r="G201" s="68"/>
      <c r="H201" s="68"/>
      <c r="I201" s="68" t="s">
        <v>86</v>
      </c>
      <c r="J201" s="68"/>
      <c r="K201" s="68"/>
      <c r="L201" s="68"/>
    </row>
    <row r="202" spans="2:12" x14ac:dyDescent="0.25">
      <c r="D202" s="89"/>
      <c r="E202" s="89"/>
      <c r="H202" s="68"/>
      <c r="I202" s="68"/>
      <c r="J202" s="68"/>
    </row>
    <row r="203" spans="2:12" x14ac:dyDescent="0.25">
      <c r="B203" s="87" t="s">
        <v>80</v>
      </c>
      <c r="D203" s="68" t="s">
        <v>87</v>
      </c>
      <c r="H203" s="90"/>
      <c r="I203" s="90"/>
      <c r="J203" s="90"/>
      <c r="K203" s="91"/>
      <c r="L203" s="91"/>
    </row>
  </sheetData>
  <mergeCells count="29">
    <mergeCell ref="C143:D143"/>
    <mergeCell ref="D200:F200"/>
    <mergeCell ref="D201:F201"/>
    <mergeCell ref="K203:L203"/>
    <mergeCell ref="A98:L98"/>
    <mergeCell ref="C99:D99"/>
    <mergeCell ref="E99:F99"/>
    <mergeCell ref="G99:H99"/>
    <mergeCell ref="I99:J99"/>
    <mergeCell ref="K99:L99"/>
    <mergeCell ref="N15:O15"/>
    <mergeCell ref="P15:Q15"/>
    <mergeCell ref="R15:S15"/>
    <mergeCell ref="A56:L56"/>
    <mergeCell ref="C57:D57"/>
    <mergeCell ref="E57:F57"/>
    <mergeCell ref="G57:H57"/>
    <mergeCell ref="I57:J57"/>
    <mergeCell ref="K57:L57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3"/>
  <sheetViews>
    <sheetView topLeftCell="A12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" t="s">
        <v>88</v>
      </c>
      <c r="J8" s="3"/>
    </row>
    <row r="9" spans="1:10" ht="5.25" customHeight="1" x14ac:dyDescent="0.25"/>
    <row r="10" spans="1:10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ht="4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 ht="16.5" hidden="1" thickBot="1" x14ac:dyDescent="0.3">
      <c r="A14" s="9" t="s">
        <v>89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 ht="30.75" hidden="1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</row>
    <row r="16" spans="1:10" ht="15.75" hidden="1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</row>
    <row r="17" spans="1:10" ht="15.75" hidden="1" x14ac:dyDescent="0.3">
      <c r="A17" s="24"/>
      <c r="B17" s="21" t="s">
        <v>15</v>
      </c>
      <c r="C17" s="25">
        <v>1764858.42</v>
      </c>
      <c r="D17" s="25">
        <v>1492317.42</v>
      </c>
      <c r="E17" s="25">
        <v>1764858.42</v>
      </c>
      <c r="F17" s="25">
        <v>1792563.63</v>
      </c>
      <c r="G17" s="25">
        <v>1764858.42</v>
      </c>
      <c r="H17" s="25">
        <v>1578007.92</v>
      </c>
      <c r="I17" s="25">
        <v>1764858.42</v>
      </c>
      <c r="J17" s="25">
        <v>1803793.55</v>
      </c>
    </row>
    <row r="18" spans="1:10" ht="15.75" hidden="1" x14ac:dyDescent="0.3">
      <c r="A18" s="71"/>
      <c r="B18" s="21"/>
      <c r="C18" s="72"/>
      <c r="D18" s="71"/>
      <c r="E18" s="92"/>
      <c r="F18" s="92"/>
      <c r="G18" s="71"/>
      <c r="H18" s="92"/>
      <c r="I18" s="71"/>
      <c r="J18" s="92"/>
    </row>
    <row r="19" spans="1:10" ht="15.75" hidden="1" x14ac:dyDescent="0.3">
      <c r="A19" s="71"/>
      <c r="B19" s="21" t="s">
        <v>16</v>
      </c>
      <c r="C19" s="25">
        <f t="shared" ref="C19:J19" si="0">+C27+C43</f>
        <v>2818474.9200000004</v>
      </c>
      <c r="D19" s="25">
        <f t="shared" si="0"/>
        <v>0</v>
      </c>
      <c r="E19" s="25">
        <f t="shared" si="0"/>
        <v>2818474.9200000004</v>
      </c>
      <c r="F19" s="25">
        <f t="shared" si="0"/>
        <v>67111.01999999999</v>
      </c>
      <c r="G19" s="25">
        <f t="shared" si="0"/>
        <v>2818474.9200000004</v>
      </c>
      <c r="H19" s="25">
        <f t="shared" si="0"/>
        <v>58543.64</v>
      </c>
      <c r="I19" s="25">
        <f t="shared" si="0"/>
        <v>2818474.9200000004</v>
      </c>
      <c r="J19" s="25">
        <f t="shared" si="0"/>
        <v>3743927.3</v>
      </c>
    </row>
    <row r="20" spans="1:10" hidden="1" x14ac:dyDescent="0.25">
      <c r="A20" s="75"/>
      <c r="B20" s="33" t="s">
        <v>17</v>
      </c>
      <c r="C20" s="67">
        <v>62500</v>
      </c>
      <c r="D20" s="67"/>
      <c r="E20" s="67">
        <v>62500</v>
      </c>
      <c r="F20" s="67">
        <v>56112.02</v>
      </c>
      <c r="G20" s="67">
        <v>62500</v>
      </c>
      <c r="H20" s="67"/>
      <c r="I20" s="67">
        <v>62500</v>
      </c>
      <c r="J20" s="67">
        <v>68083.009999999995</v>
      </c>
    </row>
    <row r="21" spans="1:10" hidden="1" x14ac:dyDescent="0.25">
      <c r="A21" s="75"/>
      <c r="B21" s="33" t="s">
        <v>18</v>
      </c>
      <c r="C21" s="67">
        <v>7500</v>
      </c>
      <c r="D21" s="67"/>
      <c r="E21" s="67">
        <v>7500</v>
      </c>
      <c r="F21" s="67">
        <v>10999</v>
      </c>
      <c r="G21" s="67">
        <v>7500</v>
      </c>
      <c r="H21" s="67">
        <v>11011</v>
      </c>
      <c r="I21" s="67">
        <v>7500</v>
      </c>
      <c r="J21" s="67">
        <v>10992</v>
      </c>
    </row>
    <row r="22" spans="1:10" hidden="1" x14ac:dyDescent="0.25">
      <c r="A22" s="75"/>
      <c r="B22" s="33" t="s">
        <v>19</v>
      </c>
      <c r="C22" s="67">
        <v>8133.97</v>
      </c>
      <c r="D22" s="67"/>
      <c r="E22" s="67">
        <v>8133.97</v>
      </c>
      <c r="F22" s="67"/>
      <c r="G22" s="67">
        <v>8133.97</v>
      </c>
      <c r="H22" s="67"/>
      <c r="I22" s="67">
        <v>8133.97</v>
      </c>
      <c r="J22" s="67">
        <v>4358</v>
      </c>
    </row>
    <row r="23" spans="1:10" hidden="1" x14ac:dyDescent="0.25">
      <c r="A23" s="75"/>
      <c r="B23" s="33" t="s">
        <v>20</v>
      </c>
      <c r="C23" s="67">
        <v>33333.33</v>
      </c>
      <c r="D23" s="67"/>
      <c r="E23" s="67">
        <v>33333.33</v>
      </c>
      <c r="F23" s="67"/>
      <c r="G23" s="67">
        <v>33333.33</v>
      </c>
      <c r="H23" s="67"/>
      <c r="I23" s="67">
        <v>33333.33</v>
      </c>
      <c r="J23" s="67">
        <v>45020</v>
      </c>
    </row>
    <row r="24" spans="1:10" hidden="1" x14ac:dyDescent="0.25">
      <c r="A24" s="75"/>
      <c r="B24" s="33" t="s">
        <v>25</v>
      </c>
      <c r="C24" s="67">
        <v>165141.75</v>
      </c>
      <c r="D24" s="67"/>
      <c r="E24" s="67">
        <v>165141.75</v>
      </c>
      <c r="F24" s="67"/>
      <c r="G24" s="67">
        <v>165141.75</v>
      </c>
      <c r="H24" s="67">
        <v>1000</v>
      </c>
      <c r="I24" s="67">
        <v>165141.75</v>
      </c>
      <c r="J24" s="67">
        <v>26842.86</v>
      </c>
    </row>
    <row r="25" spans="1:10" hidden="1" x14ac:dyDescent="0.25">
      <c r="A25" s="75"/>
      <c r="B25" s="33" t="s">
        <v>26</v>
      </c>
      <c r="C25" s="67">
        <v>40000</v>
      </c>
      <c r="D25" s="67"/>
      <c r="E25" s="67">
        <v>40000</v>
      </c>
      <c r="F25" s="67"/>
      <c r="G25" s="67">
        <v>40000</v>
      </c>
      <c r="H25" s="67"/>
      <c r="I25" s="67">
        <v>40000</v>
      </c>
      <c r="J25" s="67">
        <v>76240</v>
      </c>
    </row>
    <row r="26" spans="1:10" hidden="1" x14ac:dyDescent="0.25">
      <c r="A26" s="75"/>
      <c r="B26" s="33" t="s">
        <v>27</v>
      </c>
      <c r="C26" s="67">
        <v>26305.03</v>
      </c>
      <c r="D26" s="67"/>
      <c r="E26" s="67">
        <v>26305.03</v>
      </c>
      <c r="F26" s="67"/>
      <c r="G26" s="67">
        <v>26305.03</v>
      </c>
      <c r="H26" s="67">
        <v>46532.639999999999</v>
      </c>
      <c r="I26" s="67">
        <v>26305.03</v>
      </c>
      <c r="J26" s="67">
        <v>55063.68</v>
      </c>
    </row>
    <row r="27" spans="1:10" ht="16.5" hidden="1" thickBot="1" x14ac:dyDescent="0.35">
      <c r="A27" s="75"/>
      <c r="B27" s="35" t="s">
        <v>28</v>
      </c>
      <c r="C27" s="76">
        <f t="shared" ref="C27:J27" si="1">SUM(C20:C26)</f>
        <v>342914.07999999996</v>
      </c>
      <c r="D27" s="76">
        <f t="shared" si="1"/>
        <v>0</v>
      </c>
      <c r="E27" s="76">
        <f t="shared" si="1"/>
        <v>342914.07999999996</v>
      </c>
      <c r="F27" s="76">
        <f t="shared" si="1"/>
        <v>67111.01999999999</v>
      </c>
      <c r="G27" s="76">
        <f t="shared" si="1"/>
        <v>342914.07999999996</v>
      </c>
      <c r="H27" s="76">
        <f t="shared" si="1"/>
        <v>58543.64</v>
      </c>
      <c r="I27" s="76">
        <f t="shared" si="1"/>
        <v>342914.07999999996</v>
      </c>
      <c r="J27" s="76">
        <f t="shared" si="1"/>
        <v>286599.55</v>
      </c>
    </row>
    <row r="28" spans="1:10" ht="15.75" hidden="1" x14ac:dyDescent="0.3">
      <c r="A28" s="75"/>
      <c r="B28" s="37" t="s">
        <v>29</v>
      </c>
      <c r="C28" s="77"/>
      <c r="D28" s="77"/>
      <c r="E28" s="77"/>
      <c r="F28" s="77"/>
      <c r="G28" s="77"/>
      <c r="H28" s="77"/>
      <c r="I28" s="77"/>
      <c r="J28" s="77"/>
    </row>
    <row r="29" spans="1:10" hidden="1" x14ac:dyDescent="0.25">
      <c r="A29" s="75"/>
      <c r="B29" s="33" t="s">
        <v>30</v>
      </c>
      <c r="C29" s="67">
        <v>60936.45</v>
      </c>
      <c r="D29" s="67"/>
      <c r="E29" s="67">
        <v>60936.45</v>
      </c>
      <c r="F29" s="67"/>
      <c r="G29" s="67">
        <v>60936.45</v>
      </c>
      <c r="H29" s="67"/>
      <c r="I29" s="67">
        <v>60936.45</v>
      </c>
      <c r="J29" s="67">
        <v>202940.25</v>
      </c>
    </row>
    <row r="30" spans="1:10" hidden="1" x14ac:dyDescent="0.25">
      <c r="A30" s="75"/>
      <c r="B30" s="33" t="s">
        <v>31</v>
      </c>
      <c r="C30" s="67">
        <v>600</v>
      </c>
      <c r="D30" s="67"/>
      <c r="E30" s="67">
        <v>600</v>
      </c>
      <c r="F30" s="67"/>
      <c r="G30" s="67">
        <v>600</v>
      </c>
      <c r="H30" s="67"/>
      <c r="I30" s="67">
        <v>600</v>
      </c>
      <c r="J30" s="67"/>
    </row>
    <row r="31" spans="1:10" hidden="1" x14ac:dyDescent="0.25">
      <c r="A31" s="75"/>
      <c r="B31" s="33" t="s">
        <v>63</v>
      </c>
      <c r="C31" s="67">
        <v>945.42</v>
      </c>
      <c r="D31" s="67"/>
      <c r="E31" s="67">
        <v>945.42</v>
      </c>
      <c r="F31" s="67"/>
      <c r="G31" s="67">
        <v>945.42</v>
      </c>
      <c r="H31" s="67"/>
      <c r="I31" s="67">
        <v>945.42</v>
      </c>
      <c r="J31" s="67"/>
    </row>
    <row r="32" spans="1:10" hidden="1" x14ac:dyDescent="0.25">
      <c r="A32" s="75"/>
      <c r="B32" s="33" t="s">
        <v>32</v>
      </c>
      <c r="C32" s="67">
        <v>169652.57</v>
      </c>
      <c r="D32" s="67"/>
      <c r="E32" s="67">
        <v>169652.57</v>
      </c>
      <c r="F32" s="67"/>
      <c r="G32" s="67">
        <v>169652.57</v>
      </c>
      <c r="H32" s="67"/>
      <c r="I32" s="67">
        <v>169652.57</v>
      </c>
      <c r="J32" s="67">
        <v>178282.05</v>
      </c>
    </row>
    <row r="33" spans="1:10" hidden="1" x14ac:dyDescent="0.25">
      <c r="A33" s="75"/>
      <c r="B33" s="33" t="s">
        <v>33</v>
      </c>
      <c r="C33" s="67">
        <v>912</v>
      </c>
      <c r="D33" s="67"/>
      <c r="E33" s="67">
        <v>912</v>
      </c>
      <c r="F33" s="67"/>
      <c r="G33" s="67">
        <v>912</v>
      </c>
      <c r="H33" s="67"/>
      <c r="I33" s="67">
        <v>912</v>
      </c>
      <c r="J33" s="67"/>
    </row>
    <row r="34" spans="1:10" hidden="1" x14ac:dyDescent="0.25">
      <c r="A34" s="75"/>
      <c r="B34" s="33" t="s">
        <v>34</v>
      </c>
      <c r="C34" s="67">
        <v>427229.65</v>
      </c>
      <c r="D34" s="67"/>
      <c r="E34" s="67">
        <v>427229.65</v>
      </c>
      <c r="F34" s="67"/>
      <c r="G34" s="67">
        <v>427229.65</v>
      </c>
      <c r="H34" s="67"/>
      <c r="I34" s="67">
        <v>427229.65</v>
      </c>
      <c r="J34" s="67">
        <v>1425199.8</v>
      </c>
    </row>
    <row r="35" spans="1:10" hidden="1" x14ac:dyDescent="0.25">
      <c r="A35" s="75"/>
      <c r="B35" s="33" t="s">
        <v>35</v>
      </c>
      <c r="C35" s="67">
        <v>100</v>
      </c>
      <c r="D35" s="67"/>
      <c r="E35" s="67">
        <v>100</v>
      </c>
      <c r="F35" s="67"/>
      <c r="G35" s="67">
        <v>100</v>
      </c>
      <c r="H35" s="67"/>
      <c r="I35" s="67">
        <v>100</v>
      </c>
      <c r="J35" s="67"/>
    </row>
    <row r="36" spans="1:10" hidden="1" x14ac:dyDescent="0.25">
      <c r="A36" s="75"/>
      <c r="B36" s="33" t="s">
        <v>36</v>
      </c>
      <c r="C36" s="67">
        <v>13579.7</v>
      </c>
      <c r="D36" s="67"/>
      <c r="E36" s="67">
        <v>13579.7</v>
      </c>
      <c r="F36" s="67"/>
      <c r="G36" s="67">
        <v>13579.7</v>
      </c>
      <c r="H36" s="67"/>
      <c r="I36" s="67">
        <v>13579.7</v>
      </c>
      <c r="J36" s="67">
        <v>75162.240000000005</v>
      </c>
    </row>
    <row r="37" spans="1:10" hidden="1" x14ac:dyDescent="0.25">
      <c r="A37" s="75"/>
      <c r="B37" s="33" t="s">
        <v>38</v>
      </c>
      <c r="C37" s="67">
        <v>310</v>
      </c>
      <c r="D37" s="67"/>
      <c r="E37" s="67">
        <v>310</v>
      </c>
      <c r="F37" s="67"/>
      <c r="G37" s="67">
        <v>310</v>
      </c>
      <c r="H37" s="67"/>
      <c r="I37" s="67">
        <v>310</v>
      </c>
      <c r="J37" s="67"/>
    </row>
    <row r="38" spans="1:10" hidden="1" x14ac:dyDescent="0.25">
      <c r="A38" s="75"/>
      <c r="B38" s="33" t="s">
        <v>39</v>
      </c>
      <c r="C38" s="67">
        <v>10809.43</v>
      </c>
      <c r="D38" s="67"/>
      <c r="E38" s="67">
        <v>10809.43</v>
      </c>
      <c r="F38" s="67"/>
      <c r="G38" s="67">
        <v>10809.43</v>
      </c>
      <c r="H38" s="67"/>
      <c r="I38" s="67">
        <v>10809.43</v>
      </c>
      <c r="J38" s="67">
        <v>14528.6</v>
      </c>
    </row>
    <row r="39" spans="1:10" hidden="1" x14ac:dyDescent="0.25">
      <c r="A39" s="75"/>
      <c r="B39" s="33" t="s">
        <v>40</v>
      </c>
      <c r="C39" s="67">
        <v>1780006.32</v>
      </c>
      <c r="D39" s="67"/>
      <c r="E39" s="67">
        <v>1780006.32</v>
      </c>
      <c r="F39" s="67"/>
      <c r="G39" s="67">
        <v>1780006.32</v>
      </c>
      <c r="H39" s="67"/>
      <c r="I39" s="67">
        <v>1780006.32</v>
      </c>
      <c r="J39" s="67">
        <v>1545914.81</v>
      </c>
    </row>
    <row r="40" spans="1:10" hidden="1" x14ac:dyDescent="0.25">
      <c r="A40" s="75"/>
      <c r="B40" s="33" t="s">
        <v>41</v>
      </c>
      <c r="C40" s="67">
        <v>2208.6999999999998</v>
      </c>
      <c r="D40" s="67"/>
      <c r="E40" s="67">
        <v>2208.6999999999998</v>
      </c>
      <c r="F40" s="67"/>
      <c r="G40" s="67">
        <v>2208.6999999999998</v>
      </c>
      <c r="H40" s="67"/>
      <c r="I40" s="67">
        <v>2208.6999999999998</v>
      </c>
      <c r="J40" s="67">
        <v>15300</v>
      </c>
    </row>
    <row r="41" spans="1:10" hidden="1" x14ac:dyDescent="0.25">
      <c r="A41" s="75"/>
      <c r="B41" s="33" t="s">
        <v>42</v>
      </c>
      <c r="C41" s="67">
        <v>8105.1</v>
      </c>
      <c r="D41" s="67"/>
      <c r="E41" s="67">
        <v>8105.1</v>
      </c>
      <c r="F41" s="67"/>
      <c r="G41" s="67">
        <v>8105.1</v>
      </c>
      <c r="H41" s="67"/>
      <c r="I41" s="67">
        <v>8105.1</v>
      </c>
      <c r="J41" s="67"/>
    </row>
    <row r="42" spans="1:10" hidden="1" x14ac:dyDescent="0.25">
      <c r="A42" s="75"/>
      <c r="B42" s="33" t="s">
        <v>43</v>
      </c>
      <c r="C42" s="67">
        <v>165.5</v>
      </c>
      <c r="D42" s="67"/>
      <c r="E42" s="67">
        <v>165.5</v>
      </c>
      <c r="F42" s="67"/>
      <c r="G42" s="67">
        <v>165.5</v>
      </c>
      <c r="H42" s="67"/>
      <c r="I42" s="67">
        <v>165.5</v>
      </c>
      <c r="J42" s="67"/>
    </row>
    <row r="43" spans="1:10" ht="16.5" hidden="1" thickBot="1" x14ac:dyDescent="0.35">
      <c r="A43" s="75"/>
      <c r="B43" s="39" t="s">
        <v>44</v>
      </c>
      <c r="C43" s="76">
        <f t="shared" ref="C43:J43" si="2">SUM(C29:C42)</f>
        <v>2475560.8400000003</v>
      </c>
      <c r="D43" s="76">
        <f t="shared" si="2"/>
        <v>0</v>
      </c>
      <c r="E43" s="76">
        <f t="shared" si="2"/>
        <v>2475560.8400000003</v>
      </c>
      <c r="F43" s="76">
        <f t="shared" si="2"/>
        <v>0</v>
      </c>
      <c r="G43" s="76">
        <f t="shared" si="2"/>
        <v>2475560.8400000003</v>
      </c>
      <c r="H43" s="76">
        <f t="shared" si="2"/>
        <v>0</v>
      </c>
      <c r="I43" s="76">
        <f t="shared" si="2"/>
        <v>2475560.8400000003</v>
      </c>
      <c r="J43" s="7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9" t="s">
        <v>90</v>
      </c>
      <c r="B46" s="9"/>
      <c r="C46" s="9"/>
      <c r="D46" s="9"/>
      <c r="E46" s="9"/>
      <c r="F46" s="9"/>
      <c r="G46" s="9"/>
      <c r="H46" s="9"/>
      <c r="I46" s="9"/>
      <c r="J46" s="9"/>
    </row>
    <row r="47" spans="1:10" ht="28.5" hidden="1" customHeight="1" x14ac:dyDescent="0.25">
      <c r="A47" s="93" t="s">
        <v>6</v>
      </c>
      <c r="B47" s="94" t="s">
        <v>91</v>
      </c>
      <c r="C47" s="95" t="s">
        <v>92</v>
      </c>
      <c r="D47" s="96"/>
      <c r="E47" s="95" t="s">
        <v>93</v>
      </c>
      <c r="F47" s="97"/>
      <c r="G47" s="98" t="s">
        <v>94</v>
      </c>
      <c r="H47" s="99"/>
      <c r="I47" s="99"/>
      <c r="J47" s="99"/>
    </row>
    <row r="48" spans="1:10" hidden="1" x14ac:dyDescent="0.25">
      <c r="A48" s="100"/>
      <c r="B48" s="101" t="s">
        <v>95</v>
      </c>
      <c r="C48" s="100" t="s">
        <v>96</v>
      </c>
      <c r="D48" s="100" t="s">
        <v>97</v>
      </c>
      <c r="E48" s="100" t="s">
        <v>96</v>
      </c>
      <c r="F48" s="100" t="s">
        <v>97</v>
      </c>
      <c r="G48" s="100" t="s">
        <v>96</v>
      </c>
      <c r="H48" s="100" t="s">
        <v>97</v>
      </c>
      <c r="I48" s="100"/>
      <c r="J48" s="100"/>
    </row>
    <row r="49" spans="1:10" hidden="1" x14ac:dyDescent="0.25">
      <c r="A49" s="80"/>
      <c r="B49" s="80"/>
      <c r="C49" s="80"/>
      <c r="D49" s="80"/>
      <c r="E49" s="80"/>
      <c r="F49" s="80"/>
      <c r="G49" s="80"/>
      <c r="H49" s="80"/>
      <c r="I49" s="80"/>
      <c r="J49" s="80"/>
    </row>
    <row r="50" spans="1:10" hidden="1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</row>
    <row r="51" spans="1:10" hidden="1" x14ac:dyDescent="0.25">
      <c r="A51" s="80"/>
      <c r="B51" s="101" t="s">
        <v>98</v>
      </c>
      <c r="C51" s="80"/>
      <c r="D51" s="80"/>
      <c r="E51" s="80"/>
      <c r="F51" s="80"/>
      <c r="G51" s="80"/>
      <c r="H51" s="80"/>
      <c r="I51" s="80"/>
      <c r="J51" s="80"/>
    </row>
    <row r="52" spans="1:10" hidden="1" x14ac:dyDescent="0.25">
      <c r="A52" s="80"/>
      <c r="B52" s="80" t="s">
        <v>99</v>
      </c>
      <c r="C52" s="80"/>
      <c r="D52" s="80"/>
      <c r="E52" s="80"/>
      <c r="F52" s="80"/>
      <c r="G52" s="80"/>
      <c r="H52" s="80"/>
      <c r="I52" s="80"/>
      <c r="J52" s="80"/>
    </row>
    <row r="53" spans="1:10" hidden="1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hidden="1" x14ac:dyDescent="0.25">
      <c r="A54" s="80"/>
      <c r="B54" s="80"/>
      <c r="C54" s="80"/>
      <c r="D54" s="80"/>
      <c r="E54" s="80"/>
      <c r="F54" s="80"/>
      <c r="G54" s="80"/>
      <c r="H54" s="80"/>
      <c r="I54" s="80"/>
      <c r="J54" s="80"/>
    </row>
    <row r="55" spans="1:10" hidden="1" x14ac:dyDescent="0.25">
      <c r="A55" s="80"/>
      <c r="B55" s="80"/>
      <c r="C55" s="80"/>
      <c r="D55" s="80"/>
      <c r="E55" s="80"/>
      <c r="F55" s="80"/>
      <c r="G55" s="80"/>
      <c r="H55" s="80"/>
      <c r="I55" s="80"/>
      <c r="J55" s="80"/>
    </row>
    <row r="56" spans="1:10" hidden="1" x14ac:dyDescent="0.25">
      <c r="A56" s="80"/>
      <c r="B56" s="80"/>
      <c r="C56" s="80"/>
      <c r="D56" s="80"/>
      <c r="E56" s="80"/>
      <c r="F56" s="80"/>
      <c r="G56" s="80"/>
      <c r="H56" s="80"/>
      <c r="I56" s="80"/>
      <c r="J56" s="80"/>
    </row>
    <row r="57" spans="1:10" hidden="1" x14ac:dyDescent="0.25">
      <c r="A57" s="80"/>
      <c r="B57" s="80"/>
      <c r="C57" s="80"/>
      <c r="D57" s="80"/>
      <c r="E57" s="80"/>
      <c r="F57" s="80"/>
      <c r="G57" s="80"/>
      <c r="H57" s="80"/>
      <c r="I57" s="80"/>
      <c r="J57" s="80"/>
    </row>
    <row r="58" spans="1:10" hidden="1" x14ac:dyDescent="0.25">
      <c r="A58" s="80"/>
      <c r="B58" s="80"/>
      <c r="C58" s="80"/>
      <c r="D58" s="80"/>
      <c r="E58" s="80"/>
      <c r="F58" s="80"/>
      <c r="G58" s="80"/>
      <c r="H58" s="80"/>
      <c r="I58" s="80"/>
      <c r="J58" s="80"/>
    </row>
    <row r="59" spans="1:10" hidden="1" x14ac:dyDescent="0.25">
      <c r="A59" s="80"/>
      <c r="B59" s="80"/>
      <c r="C59" s="80"/>
      <c r="D59" s="80"/>
      <c r="E59" s="80"/>
      <c r="F59" s="80"/>
      <c r="G59" s="80"/>
      <c r="H59" s="80"/>
      <c r="I59" s="80"/>
      <c r="J59" s="80"/>
    </row>
    <row r="60" spans="1:10" hidden="1" x14ac:dyDescent="0.25">
      <c r="A60" s="102" t="s">
        <v>100</v>
      </c>
      <c r="B60" s="102"/>
      <c r="C60" s="80"/>
      <c r="D60" s="80"/>
      <c r="E60" s="80"/>
      <c r="F60" s="80"/>
      <c r="G60" s="80"/>
      <c r="H60" s="80"/>
      <c r="I60" s="80"/>
      <c r="J60" s="8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9" t="s">
        <v>101</v>
      </c>
      <c r="B73" s="9"/>
      <c r="C73" s="9"/>
      <c r="D73" s="9"/>
      <c r="E73" s="9"/>
      <c r="F73" s="9"/>
      <c r="G73" s="9"/>
      <c r="H73" s="9"/>
      <c r="I73" s="9"/>
      <c r="J73" s="9"/>
    </row>
    <row r="74" spans="1:10" ht="16.5" hidden="1" customHeight="1" thickBot="1" x14ac:dyDescent="0.35">
      <c r="A74" s="11" t="s">
        <v>6</v>
      </c>
      <c r="B74" s="12" t="s">
        <v>7</v>
      </c>
      <c r="C74" s="13" t="s">
        <v>50</v>
      </c>
      <c r="D74" s="14"/>
      <c r="E74" s="13" t="s">
        <v>51</v>
      </c>
      <c r="F74" s="15"/>
      <c r="G74" s="13" t="s">
        <v>52</v>
      </c>
      <c r="H74" s="14"/>
      <c r="I74" s="13" t="s">
        <v>53</v>
      </c>
      <c r="J74" s="14"/>
    </row>
    <row r="75" spans="1:10" ht="15.75" hidden="1" x14ac:dyDescent="0.3">
      <c r="A75" s="20"/>
      <c r="B75" s="21"/>
      <c r="C75" s="22" t="s">
        <v>13</v>
      </c>
      <c r="D75" s="22" t="s">
        <v>14</v>
      </c>
      <c r="E75" s="22" t="s">
        <v>13</v>
      </c>
      <c r="F75" s="22" t="s">
        <v>14</v>
      </c>
      <c r="G75" s="22" t="s">
        <v>13</v>
      </c>
      <c r="H75" s="22" t="s">
        <v>14</v>
      </c>
      <c r="I75" s="22" t="s">
        <v>13</v>
      </c>
      <c r="J75" s="22" t="s">
        <v>14</v>
      </c>
    </row>
    <row r="76" spans="1:10" ht="15.75" hidden="1" x14ac:dyDescent="0.3">
      <c r="A76" s="24"/>
      <c r="B76" s="21" t="s">
        <v>15</v>
      </c>
      <c r="C76" s="25">
        <v>1764858.42</v>
      </c>
      <c r="D76" s="25">
        <v>2281196.17</v>
      </c>
      <c r="E76" s="25">
        <v>1764858.42</v>
      </c>
      <c r="F76" s="25">
        <v>1896496.89</v>
      </c>
      <c r="G76" s="25"/>
      <c r="H76" s="25"/>
      <c r="I76" s="25"/>
      <c r="J76" s="25"/>
    </row>
    <row r="77" spans="1:10" ht="15.75" hidden="1" x14ac:dyDescent="0.3">
      <c r="A77" s="71"/>
      <c r="B77" s="21"/>
      <c r="C77" s="71"/>
      <c r="D77" s="71"/>
      <c r="E77" s="71"/>
      <c r="F77" s="92"/>
      <c r="G77" s="92"/>
      <c r="H77" s="92"/>
      <c r="I77" s="92"/>
      <c r="J77" s="92"/>
    </row>
    <row r="78" spans="1:10" ht="15.75" hidden="1" x14ac:dyDescent="0.3">
      <c r="A78" s="71"/>
      <c r="B78" s="21" t="s">
        <v>16</v>
      </c>
      <c r="C78" s="25">
        <f t="shared" ref="C78:J78" si="3">+C86+C102</f>
        <v>2818474.9200000004</v>
      </c>
      <c r="D78" s="25">
        <f t="shared" si="3"/>
        <v>3820610.29</v>
      </c>
      <c r="E78" s="25">
        <f t="shared" si="3"/>
        <v>2818474.9200000004</v>
      </c>
      <c r="F78" s="25">
        <f t="shared" si="3"/>
        <v>2361172.1800000002</v>
      </c>
      <c r="G78" s="25">
        <f t="shared" si="3"/>
        <v>0</v>
      </c>
      <c r="H78" s="25">
        <f t="shared" si="3"/>
        <v>0</v>
      </c>
      <c r="I78" s="25">
        <f t="shared" si="3"/>
        <v>0</v>
      </c>
      <c r="J78" s="25">
        <f t="shared" si="3"/>
        <v>0</v>
      </c>
    </row>
    <row r="79" spans="1:10" hidden="1" x14ac:dyDescent="0.25">
      <c r="A79" s="75"/>
      <c r="B79" s="33" t="s">
        <v>17</v>
      </c>
      <c r="C79" s="67">
        <v>62500</v>
      </c>
      <c r="D79" s="67">
        <v>138609.60999999999</v>
      </c>
      <c r="E79" s="67">
        <v>62500</v>
      </c>
      <c r="F79" s="67"/>
      <c r="G79" s="67"/>
      <c r="H79" s="67"/>
      <c r="I79" s="67"/>
      <c r="J79" s="67"/>
    </row>
    <row r="80" spans="1:10" hidden="1" x14ac:dyDescent="0.25">
      <c r="A80" s="75"/>
      <c r="B80" s="33" t="s">
        <v>18</v>
      </c>
      <c r="C80" s="67">
        <v>7500</v>
      </c>
      <c r="D80" s="67">
        <v>9818.25</v>
      </c>
      <c r="E80" s="67">
        <v>7500</v>
      </c>
      <c r="F80" s="67">
        <v>9560.36</v>
      </c>
      <c r="G80" s="67"/>
      <c r="H80" s="67"/>
      <c r="I80" s="67"/>
      <c r="J80" s="67"/>
    </row>
    <row r="81" spans="1:10" hidden="1" x14ac:dyDescent="0.25">
      <c r="A81" s="75"/>
      <c r="B81" s="33" t="s">
        <v>19</v>
      </c>
      <c r="C81" s="67">
        <v>8133.97</v>
      </c>
      <c r="D81" s="67"/>
      <c r="E81" s="67">
        <v>8133.97</v>
      </c>
      <c r="F81" s="67">
        <v>39787</v>
      </c>
      <c r="G81" s="67"/>
      <c r="H81" s="67"/>
      <c r="I81" s="67"/>
      <c r="J81" s="67"/>
    </row>
    <row r="82" spans="1:10" hidden="1" x14ac:dyDescent="0.25">
      <c r="A82" s="75"/>
      <c r="B82" s="33" t="s">
        <v>20</v>
      </c>
      <c r="C82" s="67">
        <v>33333.33</v>
      </c>
      <c r="D82" s="67">
        <v>19161.8</v>
      </c>
      <c r="E82" s="67">
        <v>33333.33</v>
      </c>
      <c r="F82" s="67"/>
      <c r="G82" s="67"/>
      <c r="H82" s="67"/>
      <c r="I82" s="67"/>
      <c r="J82" s="67"/>
    </row>
    <row r="83" spans="1:10" hidden="1" x14ac:dyDescent="0.25">
      <c r="A83" s="75"/>
      <c r="B83" s="33" t="s">
        <v>25</v>
      </c>
      <c r="C83" s="67">
        <v>165141.75</v>
      </c>
      <c r="D83" s="67">
        <v>4057.14</v>
      </c>
      <c r="E83" s="67">
        <v>165141.75</v>
      </c>
      <c r="F83" s="67">
        <v>184282.78</v>
      </c>
      <c r="G83" s="67"/>
      <c r="H83" s="67"/>
      <c r="I83" s="67"/>
      <c r="J83" s="67"/>
    </row>
    <row r="84" spans="1:10" hidden="1" x14ac:dyDescent="0.25">
      <c r="A84" s="75"/>
      <c r="B84" s="33" t="s">
        <v>26</v>
      </c>
      <c r="C84" s="67">
        <v>40000</v>
      </c>
      <c r="D84" s="67">
        <v>38120</v>
      </c>
      <c r="E84" s="67">
        <v>40000</v>
      </c>
      <c r="F84" s="67">
        <v>38120</v>
      </c>
      <c r="G84" s="67"/>
      <c r="H84" s="67"/>
      <c r="I84" s="67"/>
      <c r="J84" s="67"/>
    </row>
    <row r="85" spans="1:10" hidden="1" x14ac:dyDescent="0.25">
      <c r="A85" s="75"/>
      <c r="B85" s="33" t="s">
        <v>27</v>
      </c>
      <c r="C85" s="67">
        <v>26305.03</v>
      </c>
      <c r="D85" s="67">
        <v>48548.639999999999</v>
      </c>
      <c r="E85" s="67">
        <v>26305.03</v>
      </c>
      <c r="F85" s="67">
        <v>44604</v>
      </c>
      <c r="G85" s="67"/>
      <c r="H85" s="67"/>
      <c r="I85" s="67"/>
      <c r="J85" s="67"/>
    </row>
    <row r="86" spans="1:10" ht="16.5" hidden="1" thickBot="1" x14ac:dyDescent="0.35">
      <c r="A86" s="75"/>
      <c r="B86" s="35" t="s">
        <v>28</v>
      </c>
      <c r="C86" s="76">
        <f t="shared" ref="C86:J86" si="4">SUM(C79:C85)</f>
        <v>342914.07999999996</v>
      </c>
      <c r="D86" s="76">
        <f t="shared" si="4"/>
        <v>258315.44</v>
      </c>
      <c r="E86" s="76">
        <f t="shared" si="4"/>
        <v>342914.07999999996</v>
      </c>
      <c r="F86" s="76">
        <f t="shared" si="4"/>
        <v>316354.14</v>
      </c>
      <c r="G86" s="76">
        <f t="shared" si="4"/>
        <v>0</v>
      </c>
      <c r="H86" s="76">
        <f t="shared" si="4"/>
        <v>0</v>
      </c>
      <c r="I86" s="76">
        <f t="shared" si="4"/>
        <v>0</v>
      </c>
      <c r="J86" s="76">
        <f t="shared" si="4"/>
        <v>0</v>
      </c>
    </row>
    <row r="87" spans="1:10" ht="15.75" hidden="1" x14ac:dyDescent="0.3">
      <c r="A87" s="75"/>
      <c r="B87" s="37" t="s">
        <v>29</v>
      </c>
      <c r="C87" s="77"/>
      <c r="D87" s="77"/>
      <c r="E87" s="77"/>
      <c r="F87" s="77"/>
      <c r="G87" s="77"/>
      <c r="H87" s="77"/>
      <c r="I87" s="77"/>
      <c r="J87" s="77"/>
    </row>
    <row r="88" spans="1:10" hidden="1" x14ac:dyDescent="0.25">
      <c r="A88" s="75"/>
      <c r="B88" s="33" t="s">
        <v>30</v>
      </c>
      <c r="C88" s="67">
        <v>60936.45</v>
      </c>
      <c r="D88" s="67">
        <v>1023</v>
      </c>
      <c r="E88" s="67">
        <v>60936.45</v>
      </c>
      <c r="F88" s="67">
        <v>58023.7</v>
      </c>
      <c r="G88" s="67"/>
      <c r="H88" s="67"/>
      <c r="I88" s="67"/>
      <c r="J88" s="67"/>
    </row>
    <row r="89" spans="1:10" hidden="1" x14ac:dyDescent="0.25">
      <c r="A89" s="75"/>
      <c r="B89" s="33" t="s">
        <v>31</v>
      </c>
      <c r="C89" s="67">
        <v>600</v>
      </c>
      <c r="D89" s="67"/>
      <c r="E89" s="67">
        <v>600</v>
      </c>
      <c r="F89" s="67"/>
      <c r="G89" s="67"/>
      <c r="H89" s="67"/>
      <c r="I89" s="67"/>
      <c r="J89" s="67"/>
    </row>
    <row r="90" spans="1:10" hidden="1" x14ac:dyDescent="0.25">
      <c r="A90" s="75"/>
      <c r="B90" s="33" t="s">
        <v>63</v>
      </c>
      <c r="C90" s="67">
        <v>945.42</v>
      </c>
      <c r="D90" s="67"/>
      <c r="E90" s="67">
        <v>945.42</v>
      </c>
      <c r="F90" s="67"/>
      <c r="G90" s="67"/>
      <c r="H90" s="67"/>
      <c r="I90" s="67"/>
      <c r="J90" s="67"/>
    </row>
    <row r="91" spans="1:10" hidden="1" x14ac:dyDescent="0.25">
      <c r="A91" s="75"/>
      <c r="B91" s="33" t="s">
        <v>32</v>
      </c>
      <c r="C91" s="67">
        <v>169652.57</v>
      </c>
      <c r="D91" s="67">
        <v>181188.84</v>
      </c>
      <c r="E91" s="67">
        <v>169652.57</v>
      </c>
      <c r="F91" s="67">
        <v>66957.58</v>
      </c>
      <c r="G91" s="67"/>
      <c r="H91" s="67"/>
      <c r="I91" s="67"/>
      <c r="J91" s="67"/>
    </row>
    <row r="92" spans="1:10" hidden="1" x14ac:dyDescent="0.25">
      <c r="A92" s="75"/>
      <c r="B92" s="33" t="s">
        <v>33</v>
      </c>
      <c r="C92" s="67">
        <v>912</v>
      </c>
      <c r="D92" s="67"/>
      <c r="E92" s="67">
        <v>912</v>
      </c>
      <c r="F92" s="67"/>
      <c r="G92" s="67"/>
      <c r="H92" s="67"/>
      <c r="I92" s="67"/>
      <c r="J92" s="67"/>
    </row>
    <row r="93" spans="1:10" hidden="1" x14ac:dyDescent="0.25">
      <c r="A93" s="75"/>
      <c r="B93" s="33" t="s">
        <v>34</v>
      </c>
      <c r="C93" s="67">
        <v>427229.65</v>
      </c>
      <c r="D93" s="67">
        <v>535053.32999999996</v>
      </c>
      <c r="E93" s="67">
        <v>427229.65</v>
      </c>
      <c r="F93" s="67">
        <v>261536.69</v>
      </c>
      <c r="G93" s="67"/>
      <c r="H93" s="67"/>
      <c r="I93" s="67"/>
      <c r="J93" s="67"/>
    </row>
    <row r="94" spans="1:10" hidden="1" x14ac:dyDescent="0.25">
      <c r="A94" s="75"/>
      <c r="B94" s="33" t="s">
        <v>35</v>
      </c>
      <c r="C94" s="67">
        <v>100</v>
      </c>
      <c r="D94" s="67"/>
      <c r="E94" s="67">
        <v>100</v>
      </c>
      <c r="F94" s="67"/>
      <c r="G94" s="67"/>
      <c r="H94" s="67"/>
      <c r="I94" s="67"/>
      <c r="J94" s="67"/>
    </row>
    <row r="95" spans="1:10" hidden="1" x14ac:dyDescent="0.25">
      <c r="A95" s="75"/>
      <c r="B95" s="33" t="s">
        <v>36</v>
      </c>
      <c r="C95" s="67">
        <v>13579.7</v>
      </c>
      <c r="D95" s="67">
        <v>6224.76</v>
      </c>
      <c r="E95" s="67">
        <v>13579.7</v>
      </c>
      <c r="F95" s="67">
        <v>6630</v>
      </c>
      <c r="G95" s="67"/>
      <c r="H95" s="67"/>
      <c r="I95" s="67"/>
      <c r="J95" s="67"/>
    </row>
    <row r="96" spans="1:10" hidden="1" x14ac:dyDescent="0.25">
      <c r="A96" s="75"/>
      <c r="B96" s="33" t="s">
        <v>38</v>
      </c>
      <c r="C96" s="67">
        <v>310</v>
      </c>
      <c r="D96" s="67">
        <v>3610</v>
      </c>
      <c r="E96" s="67">
        <v>310</v>
      </c>
      <c r="F96" s="67"/>
      <c r="G96" s="67"/>
      <c r="H96" s="67"/>
      <c r="I96" s="67"/>
      <c r="J96" s="67"/>
    </row>
    <row r="97" spans="1:10" hidden="1" x14ac:dyDescent="0.25">
      <c r="A97" s="75"/>
      <c r="B97" s="33" t="s">
        <v>39</v>
      </c>
      <c r="C97" s="67">
        <v>10809.43</v>
      </c>
      <c r="D97" s="67">
        <v>39404.76</v>
      </c>
      <c r="E97" s="67">
        <v>10809.43</v>
      </c>
      <c r="F97" s="67">
        <v>23463</v>
      </c>
      <c r="G97" s="67"/>
      <c r="H97" s="67"/>
      <c r="I97" s="67"/>
      <c r="J97" s="67"/>
    </row>
    <row r="98" spans="1:10" hidden="1" x14ac:dyDescent="0.25">
      <c r="A98" s="75"/>
      <c r="B98" s="33" t="s">
        <v>40</v>
      </c>
      <c r="C98" s="67">
        <v>1780006.32</v>
      </c>
      <c r="D98" s="67">
        <v>2752150.16</v>
      </c>
      <c r="E98" s="67">
        <v>1780006.32</v>
      </c>
      <c r="F98" s="67">
        <v>1617110.07</v>
      </c>
      <c r="G98" s="67"/>
      <c r="H98" s="67"/>
      <c r="I98" s="67"/>
      <c r="J98" s="67"/>
    </row>
    <row r="99" spans="1:10" hidden="1" x14ac:dyDescent="0.25">
      <c r="A99" s="75"/>
      <c r="B99" s="33" t="s">
        <v>41</v>
      </c>
      <c r="C99" s="67">
        <v>2208.6999999999998</v>
      </c>
      <c r="D99" s="67"/>
      <c r="E99" s="67">
        <v>2208.6999999999998</v>
      </c>
      <c r="F99" s="67">
        <v>11097</v>
      </c>
      <c r="G99" s="67"/>
      <c r="H99" s="67"/>
      <c r="I99" s="67"/>
      <c r="J99" s="67"/>
    </row>
    <row r="100" spans="1:10" hidden="1" x14ac:dyDescent="0.25">
      <c r="A100" s="75"/>
      <c r="B100" s="33" t="s">
        <v>42</v>
      </c>
      <c r="C100" s="67">
        <v>8105.1</v>
      </c>
      <c r="D100" s="67">
        <v>43640</v>
      </c>
      <c r="E100" s="67">
        <v>8105.1</v>
      </c>
      <c r="F100" s="67"/>
      <c r="G100" s="67"/>
      <c r="H100" s="67"/>
      <c r="I100" s="67"/>
      <c r="J100" s="67"/>
    </row>
    <row r="101" spans="1:10" hidden="1" x14ac:dyDescent="0.25">
      <c r="A101" s="75"/>
      <c r="B101" s="33" t="s">
        <v>43</v>
      </c>
      <c r="C101" s="67">
        <v>165.5</v>
      </c>
      <c r="D101" s="67"/>
      <c r="E101" s="67">
        <v>165.5</v>
      </c>
      <c r="F101" s="67"/>
      <c r="G101" s="67"/>
      <c r="H101" s="67"/>
      <c r="I101" s="67"/>
      <c r="J101" s="67"/>
    </row>
    <row r="102" spans="1:10" ht="16.5" hidden="1" thickBot="1" x14ac:dyDescent="0.35">
      <c r="A102" s="75"/>
      <c r="B102" s="39" t="s">
        <v>44</v>
      </c>
      <c r="C102" s="76">
        <f t="shared" ref="C102:J102" si="5">SUM(C88:C101)</f>
        <v>2475560.8400000003</v>
      </c>
      <c r="D102" s="76">
        <f t="shared" si="5"/>
        <v>3562294.85</v>
      </c>
      <c r="E102" s="76">
        <f t="shared" si="5"/>
        <v>2475560.8400000003</v>
      </c>
      <c r="F102" s="76">
        <f t="shared" si="5"/>
        <v>2044818.04</v>
      </c>
      <c r="G102" s="76">
        <f t="shared" si="5"/>
        <v>0</v>
      </c>
      <c r="H102" s="76">
        <f t="shared" si="5"/>
        <v>0</v>
      </c>
      <c r="I102" s="76">
        <f t="shared" si="5"/>
        <v>0</v>
      </c>
      <c r="J102" s="7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9" t="s">
        <v>102</v>
      </c>
      <c r="B123" s="9"/>
      <c r="C123" s="9"/>
      <c r="D123" s="9"/>
      <c r="E123" s="9"/>
      <c r="F123" s="9"/>
      <c r="G123" s="9"/>
      <c r="H123" s="9"/>
      <c r="I123" s="9"/>
      <c r="J123" s="9"/>
    </row>
    <row r="124" spans="1:10" ht="16.5" hidden="1" customHeight="1" thickBot="1" x14ac:dyDescent="0.35">
      <c r="A124" s="11" t="s">
        <v>6</v>
      </c>
      <c r="B124" s="12" t="s">
        <v>7</v>
      </c>
      <c r="C124" s="13" t="s">
        <v>57</v>
      </c>
      <c r="D124" s="14"/>
      <c r="E124" s="13" t="s">
        <v>58</v>
      </c>
      <c r="F124" s="15"/>
      <c r="G124" s="13" t="s">
        <v>59</v>
      </c>
      <c r="H124" s="14"/>
      <c r="I124" s="13" t="s">
        <v>60</v>
      </c>
      <c r="J124" s="14"/>
    </row>
    <row r="125" spans="1:10" ht="15.75" hidden="1" x14ac:dyDescent="0.3">
      <c r="A125" s="20"/>
      <c r="B125" s="21"/>
      <c r="C125" s="22" t="s">
        <v>13</v>
      </c>
      <c r="D125" s="22" t="s">
        <v>14</v>
      </c>
      <c r="E125" s="22" t="s">
        <v>13</v>
      </c>
      <c r="F125" s="22" t="s">
        <v>14</v>
      </c>
      <c r="G125" s="22" t="s">
        <v>13</v>
      </c>
      <c r="H125" s="22" t="s">
        <v>14</v>
      </c>
      <c r="I125" s="22" t="s">
        <v>13</v>
      </c>
      <c r="J125" s="22" t="s">
        <v>14</v>
      </c>
    </row>
    <row r="126" spans="1:10" ht="15.75" hidden="1" x14ac:dyDescent="0.3">
      <c r="A126" s="24"/>
      <c r="B126" s="21" t="s">
        <v>15</v>
      </c>
      <c r="C126" s="25"/>
      <c r="D126" s="25"/>
      <c r="E126" s="25"/>
      <c r="F126" s="25"/>
      <c r="G126" s="25"/>
      <c r="H126" s="25"/>
      <c r="I126" s="25"/>
      <c r="J126" s="25"/>
    </row>
    <row r="127" spans="1:10" ht="15.75" hidden="1" x14ac:dyDescent="0.3">
      <c r="A127" s="71"/>
      <c r="B127" s="21"/>
      <c r="C127" s="92"/>
      <c r="D127" s="72"/>
      <c r="E127" s="92"/>
      <c r="F127" s="92"/>
      <c r="G127" s="92"/>
      <c r="H127" s="92"/>
      <c r="I127" s="92"/>
      <c r="J127" s="92"/>
    </row>
    <row r="128" spans="1:10" ht="15.75" hidden="1" x14ac:dyDescent="0.3">
      <c r="A128" s="71"/>
      <c r="B128" s="21" t="s">
        <v>16</v>
      </c>
      <c r="C128" s="25">
        <f t="shared" ref="C128:J128" si="6">+C136+C152</f>
        <v>0</v>
      </c>
      <c r="D128" s="25">
        <f t="shared" si="6"/>
        <v>0</v>
      </c>
      <c r="E128" s="25">
        <f t="shared" si="6"/>
        <v>0</v>
      </c>
      <c r="F128" s="25">
        <f t="shared" si="6"/>
        <v>0</v>
      </c>
      <c r="G128" s="25">
        <f t="shared" si="6"/>
        <v>0</v>
      </c>
      <c r="H128" s="25">
        <f t="shared" si="6"/>
        <v>0</v>
      </c>
      <c r="I128" s="25">
        <f t="shared" si="6"/>
        <v>0</v>
      </c>
      <c r="J128" s="25">
        <f t="shared" si="6"/>
        <v>0</v>
      </c>
    </row>
    <row r="129" spans="1:10" hidden="1" x14ac:dyDescent="0.25">
      <c r="A129" s="75"/>
      <c r="B129" s="33" t="s">
        <v>17</v>
      </c>
      <c r="C129" s="67"/>
      <c r="D129" s="67"/>
      <c r="E129" s="67"/>
      <c r="F129" s="67"/>
      <c r="G129" s="67"/>
      <c r="H129" s="67"/>
      <c r="I129" s="67"/>
      <c r="J129" s="67"/>
    </row>
    <row r="130" spans="1:10" hidden="1" x14ac:dyDescent="0.25">
      <c r="A130" s="75"/>
      <c r="B130" s="33" t="s">
        <v>18</v>
      </c>
      <c r="C130" s="67"/>
      <c r="D130" s="67"/>
      <c r="E130" s="67"/>
      <c r="F130" s="67"/>
      <c r="G130" s="67"/>
      <c r="H130" s="67"/>
      <c r="I130" s="67"/>
      <c r="J130" s="67"/>
    </row>
    <row r="131" spans="1:10" hidden="1" x14ac:dyDescent="0.25">
      <c r="A131" s="75"/>
      <c r="B131" s="33" t="s">
        <v>19</v>
      </c>
      <c r="C131" s="67"/>
      <c r="D131" s="67"/>
      <c r="E131" s="67"/>
      <c r="F131" s="67"/>
      <c r="G131" s="67"/>
      <c r="H131" s="67"/>
      <c r="I131" s="67"/>
      <c r="J131" s="67"/>
    </row>
    <row r="132" spans="1:10" hidden="1" x14ac:dyDescent="0.25">
      <c r="A132" s="75"/>
      <c r="B132" s="33" t="s">
        <v>20</v>
      </c>
      <c r="C132" s="67"/>
      <c r="D132" s="67"/>
      <c r="E132" s="67"/>
      <c r="F132" s="67"/>
      <c r="G132" s="67"/>
      <c r="H132" s="67"/>
      <c r="I132" s="67"/>
      <c r="J132" s="67"/>
    </row>
    <row r="133" spans="1:10" hidden="1" x14ac:dyDescent="0.25">
      <c r="A133" s="75"/>
      <c r="B133" s="33" t="s">
        <v>25</v>
      </c>
      <c r="C133" s="67"/>
      <c r="D133" s="67"/>
      <c r="E133" s="67"/>
      <c r="F133" s="67"/>
      <c r="G133" s="67"/>
      <c r="H133" s="67"/>
      <c r="I133" s="67"/>
      <c r="J133" s="67"/>
    </row>
    <row r="134" spans="1:10" hidden="1" x14ac:dyDescent="0.25">
      <c r="A134" s="75"/>
      <c r="B134" s="33" t="s">
        <v>26</v>
      </c>
      <c r="C134" s="67"/>
      <c r="D134" s="67"/>
      <c r="E134" s="67"/>
      <c r="F134" s="67"/>
      <c r="G134" s="67"/>
      <c r="H134" s="67"/>
      <c r="I134" s="67"/>
      <c r="J134" s="67"/>
    </row>
    <row r="135" spans="1:10" hidden="1" x14ac:dyDescent="0.25">
      <c r="A135" s="75"/>
      <c r="B135" s="33" t="s">
        <v>27</v>
      </c>
      <c r="C135" s="67"/>
      <c r="D135" s="67"/>
      <c r="E135" s="67"/>
      <c r="F135" s="67"/>
      <c r="G135" s="67"/>
      <c r="H135" s="67"/>
      <c r="I135" s="67"/>
      <c r="J135" s="67"/>
    </row>
    <row r="136" spans="1:10" ht="16.5" hidden="1" thickBot="1" x14ac:dyDescent="0.35">
      <c r="A136" s="75"/>
      <c r="B136" s="35" t="s">
        <v>28</v>
      </c>
      <c r="C136" s="76">
        <f t="shared" ref="C136:J136" si="7">SUM(C129:C135)</f>
        <v>0</v>
      </c>
      <c r="D136" s="76">
        <f t="shared" si="7"/>
        <v>0</v>
      </c>
      <c r="E136" s="76">
        <f t="shared" si="7"/>
        <v>0</v>
      </c>
      <c r="F136" s="76">
        <f t="shared" si="7"/>
        <v>0</v>
      </c>
      <c r="G136" s="76">
        <f t="shared" si="7"/>
        <v>0</v>
      </c>
      <c r="H136" s="76">
        <f t="shared" si="7"/>
        <v>0</v>
      </c>
      <c r="I136" s="76">
        <f t="shared" si="7"/>
        <v>0</v>
      </c>
      <c r="J136" s="76">
        <f t="shared" si="7"/>
        <v>0</v>
      </c>
    </row>
    <row r="137" spans="1:10" ht="15.75" hidden="1" x14ac:dyDescent="0.3">
      <c r="A137" s="75"/>
      <c r="B137" s="37" t="s">
        <v>29</v>
      </c>
      <c r="C137" s="77"/>
      <c r="D137" s="77"/>
      <c r="E137" s="77"/>
      <c r="F137" s="77"/>
      <c r="G137" s="77"/>
      <c r="H137" s="77"/>
      <c r="I137" s="77"/>
      <c r="J137" s="77"/>
    </row>
    <row r="138" spans="1:10" hidden="1" x14ac:dyDescent="0.25">
      <c r="A138" s="75"/>
      <c r="B138" s="33" t="s">
        <v>30</v>
      </c>
      <c r="C138" s="67"/>
      <c r="D138" s="67"/>
      <c r="E138" s="67"/>
      <c r="F138" s="67"/>
      <c r="G138" s="67"/>
      <c r="H138" s="67"/>
      <c r="I138" s="67"/>
      <c r="J138" s="67"/>
    </row>
    <row r="139" spans="1:10" hidden="1" x14ac:dyDescent="0.25">
      <c r="A139" s="75"/>
      <c r="B139" s="33" t="s">
        <v>103</v>
      </c>
      <c r="C139" s="67"/>
      <c r="D139" s="67"/>
      <c r="E139" s="67"/>
      <c r="F139" s="67"/>
      <c r="G139" s="67"/>
      <c r="H139" s="67"/>
      <c r="I139" s="67"/>
      <c r="J139" s="67"/>
    </row>
    <row r="140" spans="1:10" hidden="1" x14ac:dyDescent="0.25">
      <c r="A140" s="75"/>
      <c r="B140" s="33" t="s">
        <v>63</v>
      </c>
      <c r="C140" s="67"/>
      <c r="D140" s="67"/>
      <c r="E140" s="67"/>
      <c r="F140" s="67"/>
      <c r="G140" s="67"/>
      <c r="H140" s="67"/>
      <c r="I140" s="67"/>
      <c r="J140" s="67"/>
    </row>
    <row r="141" spans="1:10" hidden="1" x14ac:dyDescent="0.25">
      <c r="A141" s="75"/>
      <c r="B141" s="33" t="s">
        <v>32</v>
      </c>
      <c r="C141" s="67"/>
      <c r="D141" s="67"/>
      <c r="E141" s="67"/>
      <c r="F141" s="67"/>
      <c r="G141" s="67"/>
      <c r="H141" s="67"/>
      <c r="I141" s="67"/>
      <c r="J141" s="67"/>
    </row>
    <row r="142" spans="1:10" hidden="1" x14ac:dyDescent="0.25">
      <c r="A142" s="75"/>
      <c r="B142" s="33" t="s">
        <v>33</v>
      </c>
      <c r="C142" s="67"/>
      <c r="D142" s="67"/>
      <c r="E142" s="67"/>
      <c r="F142" s="67"/>
      <c r="G142" s="67"/>
      <c r="H142" s="67"/>
      <c r="I142" s="67"/>
      <c r="J142" s="67"/>
    </row>
    <row r="143" spans="1:10" hidden="1" x14ac:dyDescent="0.25">
      <c r="A143" s="75"/>
      <c r="B143" s="33" t="s">
        <v>34</v>
      </c>
      <c r="C143" s="67"/>
      <c r="D143" s="67"/>
      <c r="E143" s="67"/>
      <c r="F143" s="67"/>
      <c r="G143" s="67"/>
      <c r="H143" s="67"/>
      <c r="I143" s="67"/>
      <c r="J143" s="67"/>
    </row>
    <row r="144" spans="1:10" hidden="1" x14ac:dyDescent="0.25">
      <c r="A144" s="75"/>
      <c r="B144" s="33" t="s">
        <v>35</v>
      </c>
      <c r="C144" s="67"/>
      <c r="D144" s="67"/>
      <c r="E144" s="67"/>
      <c r="F144" s="67"/>
      <c r="G144" s="67"/>
      <c r="H144" s="67"/>
      <c r="I144" s="67"/>
      <c r="J144" s="67"/>
    </row>
    <row r="145" spans="1:10" hidden="1" x14ac:dyDescent="0.25">
      <c r="A145" s="75"/>
      <c r="B145" s="33" t="s">
        <v>36</v>
      </c>
      <c r="C145" s="67"/>
      <c r="D145" s="67"/>
      <c r="E145" s="67"/>
      <c r="F145" s="67"/>
      <c r="G145" s="67"/>
      <c r="H145" s="67"/>
      <c r="I145" s="67"/>
      <c r="J145" s="67"/>
    </row>
    <row r="146" spans="1:10" hidden="1" x14ac:dyDescent="0.25">
      <c r="A146" s="75"/>
      <c r="B146" s="33" t="s">
        <v>38</v>
      </c>
      <c r="C146" s="67"/>
      <c r="D146" s="67"/>
      <c r="E146" s="67"/>
      <c r="F146" s="67"/>
      <c r="G146" s="67"/>
      <c r="H146" s="67"/>
      <c r="I146" s="67"/>
      <c r="J146" s="67"/>
    </row>
    <row r="147" spans="1:10" hidden="1" x14ac:dyDescent="0.25">
      <c r="A147" s="75"/>
      <c r="B147" s="33" t="s">
        <v>39</v>
      </c>
      <c r="C147" s="67"/>
      <c r="D147" s="67"/>
      <c r="E147" s="67"/>
      <c r="F147" s="67"/>
      <c r="G147" s="67"/>
      <c r="H147" s="67"/>
      <c r="I147" s="67"/>
      <c r="J147" s="67"/>
    </row>
    <row r="148" spans="1:10" hidden="1" x14ac:dyDescent="0.25">
      <c r="A148" s="75"/>
      <c r="B148" s="33" t="s">
        <v>40</v>
      </c>
      <c r="C148" s="67"/>
      <c r="D148" s="67"/>
      <c r="E148" s="67"/>
      <c r="F148" s="67"/>
      <c r="G148" s="67"/>
      <c r="H148" s="67"/>
      <c r="I148" s="67"/>
      <c r="J148" s="67"/>
    </row>
    <row r="149" spans="1:10" hidden="1" x14ac:dyDescent="0.25">
      <c r="A149" s="75"/>
      <c r="B149" s="33" t="s">
        <v>41</v>
      </c>
      <c r="C149" s="67"/>
      <c r="D149" s="67"/>
      <c r="E149" s="67"/>
      <c r="F149" s="67"/>
      <c r="G149" s="67"/>
      <c r="H149" s="67"/>
      <c r="I149" s="67"/>
      <c r="J149" s="67"/>
    </row>
    <row r="150" spans="1:10" hidden="1" x14ac:dyDescent="0.25">
      <c r="A150" s="75"/>
      <c r="B150" s="33" t="s">
        <v>42</v>
      </c>
      <c r="C150" s="67"/>
      <c r="D150" s="67"/>
      <c r="E150" s="67"/>
      <c r="F150" s="67"/>
      <c r="G150" s="67"/>
      <c r="H150" s="67"/>
      <c r="I150" s="67"/>
      <c r="J150" s="67"/>
    </row>
    <row r="151" spans="1:10" hidden="1" x14ac:dyDescent="0.25">
      <c r="A151" s="75"/>
      <c r="B151" s="33" t="s">
        <v>43</v>
      </c>
      <c r="C151" s="67"/>
      <c r="D151" s="67"/>
      <c r="E151" s="67"/>
      <c r="F151" s="67"/>
      <c r="G151" s="67"/>
      <c r="H151" s="67"/>
      <c r="I151" s="67"/>
      <c r="J151" s="67"/>
    </row>
    <row r="152" spans="1:10" ht="16.5" hidden="1" thickBot="1" x14ac:dyDescent="0.35">
      <c r="A152" s="75"/>
      <c r="B152" s="39" t="s">
        <v>44</v>
      </c>
      <c r="C152" s="76">
        <f t="shared" ref="C152:J152" si="8">SUM(C138:C151)</f>
        <v>0</v>
      </c>
      <c r="D152" s="76">
        <f t="shared" si="8"/>
        <v>0</v>
      </c>
      <c r="E152" s="76">
        <f t="shared" si="8"/>
        <v>0</v>
      </c>
      <c r="F152" s="76">
        <f t="shared" si="8"/>
        <v>0</v>
      </c>
      <c r="G152" s="76">
        <f t="shared" si="8"/>
        <v>0</v>
      </c>
      <c r="H152" s="76">
        <f t="shared" si="8"/>
        <v>0</v>
      </c>
      <c r="I152" s="76">
        <f t="shared" si="8"/>
        <v>0</v>
      </c>
      <c r="J152" s="76">
        <f t="shared" si="8"/>
        <v>0</v>
      </c>
    </row>
    <row r="153" spans="1:10" hidden="1" x14ac:dyDescent="0.25">
      <c r="D153" s="73"/>
      <c r="J153" s="103"/>
    </row>
    <row r="154" spans="1:10" hidden="1" x14ac:dyDescent="0.25">
      <c r="J154" s="6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6" t="s">
        <v>104</v>
      </c>
      <c r="D177" s="6"/>
      <c r="E177" s="6"/>
      <c r="F177" s="6"/>
    </row>
    <row r="178" spans="3:7" ht="15.75" thickBot="1" x14ac:dyDescent="0.3">
      <c r="C178" s="104" t="s">
        <v>105</v>
      </c>
      <c r="D178" s="104"/>
      <c r="E178" s="104"/>
      <c r="F178" s="104"/>
    </row>
    <row r="179" spans="3:7" ht="16.5" thickBot="1" x14ac:dyDescent="0.35">
      <c r="C179" s="105" t="s">
        <v>6</v>
      </c>
      <c r="D179" s="106" t="s">
        <v>7</v>
      </c>
      <c r="E179" s="107" t="s">
        <v>66</v>
      </c>
      <c r="F179" s="108"/>
    </row>
    <row r="180" spans="3:7" ht="15.75" x14ac:dyDescent="0.3">
      <c r="C180" s="109"/>
      <c r="D180" s="110"/>
      <c r="E180" s="111" t="s">
        <v>13</v>
      </c>
      <c r="F180" s="111" t="s">
        <v>106</v>
      </c>
    </row>
    <row r="181" spans="3:7" ht="15.75" x14ac:dyDescent="0.3">
      <c r="C181" s="24"/>
      <c r="D181" s="21" t="s">
        <v>15</v>
      </c>
      <c r="E181" s="25">
        <f>+'ENERO CTE-5'!C145</f>
        <v>2066666.67</v>
      </c>
      <c r="F181" s="31">
        <f>+'ENERO CTE-5'!D145</f>
        <v>1849158.37</v>
      </c>
      <c r="G181" s="69"/>
    </row>
    <row r="182" spans="3:7" ht="15.75" x14ac:dyDescent="0.3">
      <c r="C182" s="71"/>
      <c r="D182" s="21"/>
      <c r="E182" s="71"/>
      <c r="F182" s="29"/>
      <c r="G182" s="69"/>
    </row>
    <row r="183" spans="3:7" ht="15.75" x14ac:dyDescent="0.3">
      <c r="C183" s="71"/>
      <c r="D183" s="21" t="s">
        <v>16</v>
      </c>
      <c r="E183" s="25"/>
      <c r="F183" s="31"/>
    </row>
    <row r="184" spans="3:7" x14ac:dyDescent="0.25">
      <c r="C184" s="75"/>
      <c r="D184" s="33" t="s">
        <v>17</v>
      </c>
      <c r="E184" s="67">
        <f>+'ENERO CTE-5'!C148</f>
        <v>0</v>
      </c>
      <c r="F184" s="34">
        <v>0</v>
      </c>
      <c r="G184" s="69"/>
    </row>
    <row r="185" spans="3:7" x14ac:dyDescent="0.25">
      <c r="C185" s="75"/>
      <c r="D185" s="33" t="s">
        <v>18</v>
      </c>
      <c r="E185" s="67">
        <f>+'ENERO CTE-5'!C149</f>
        <v>12049.58</v>
      </c>
      <c r="F185" s="34">
        <v>0</v>
      </c>
      <c r="G185" s="69"/>
    </row>
    <row r="186" spans="3:7" x14ac:dyDescent="0.25">
      <c r="C186" s="75"/>
      <c r="D186" s="33" t="s">
        <v>19</v>
      </c>
      <c r="E186" s="67">
        <f>+'ENERO CTE-5'!C150</f>
        <v>0</v>
      </c>
      <c r="F186" s="34">
        <v>0</v>
      </c>
      <c r="G186" s="69"/>
    </row>
    <row r="187" spans="3:7" x14ac:dyDescent="0.25">
      <c r="C187" s="75"/>
      <c r="D187" s="33" t="s">
        <v>20</v>
      </c>
      <c r="E187" s="67">
        <f>+'ENERO CTE-5'!C151</f>
        <v>0</v>
      </c>
      <c r="F187" s="34">
        <v>0</v>
      </c>
      <c r="G187" s="69"/>
    </row>
    <row r="188" spans="3:7" x14ac:dyDescent="0.25">
      <c r="C188" s="75"/>
      <c r="D188" s="33" t="s">
        <v>21</v>
      </c>
      <c r="E188" s="67">
        <f>+'ENERO CTE-5'!C152</f>
        <v>416.67</v>
      </c>
      <c r="F188" s="34">
        <v>0</v>
      </c>
      <c r="G188" s="69"/>
    </row>
    <row r="189" spans="3:7" x14ac:dyDescent="0.25">
      <c r="C189" s="75"/>
      <c r="D189" s="33" t="s">
        <v>67</v>
      </c>
      <c r="E189" s="67">
        <f>+'ENERO CTE-5'!C153</f>
        <v>3473</v>
      </c>
      <c r="F189" s="34">
        <v>0</v>
      </c>
      <c r="G189" s="69"/>
    </row>
    <row r="190" spans="3:7" x14ac:dyDescent="0.25">
      <c r="C190" s="75"/>
      <c r="D190" s="33" t="s">
        <v>23</v>
      </c>
      <c r="E190" s="67">
        <f>+'ENERO CTE-5'!C154</f>
        <v>4316.67</v>
      </c>
      <c r="F190" s="34">
        <v>0</v>
      </c>
      <c r="G190" s="69"/>
    </row>
    <row r="191" spans="3:7" x14ac:dyDescent="0.25">
      <c r="C191" s="75"/>
      <c r="D191" s="33" t="s">
        <v>68</v>
      </c>
      <c r="E191" s="67">
        <f>+'ENERO CTE-5'!C155</f>
        <v>7480.08</v>
      </c>
      <c r="F191" s="34">
        <v>3180</v>
      </c>
      <c r="G191" s="69"/>
    </row>
    <row r="192" spans="3:7" x14ac:dyDescent="0.25">
      <c r="C192" s="75"/>
      <c r="D192" s="33" t="s">
        <v>25</v>
      </c>
      <c r="E192" s="67">
        <f>+'ENERO CTE-5'!C156</f>
        <v>488150.25</v>
      </c>
      <c r="F192" s="34">
        <v>27490</v>
      </c>
      <c r="G192" s="69"/>
    </row>
    <row r="193" spans="3:8" x14ac:dyDescent="0.25">
      <c r="C193" s="75"/>
      <c r="D193" s="33" t="s">
        <v>61</v>
      </c>
      <c r="E193" s="67">
        <f>+'ENERO CTE-5'!C157</f>
        <v>0</v>
      </c>
      <c r="F193" s="34">
        <v>0</v>
      </c>
      <c r="G193" s="69"/>
    </row>
    <row r="194" spans="3:8" x14ac:dyDescent="0.25">
      <c r="C194" s="75"/>
      <c r="D194" s="33" t="s">
        <v>26</v>
      </c>
      <c r="E194" s="67">
        <f>+'ENERO CTE-5'!C158</f>
        <v>41666.67</v>
      </c>
      <c r="F194" s="34">
        <v>0</v>
      </c>
      <c r="G194" s="69"/>
    </row>
    <row r="195" spans="3:8" x14ac:dyDescent="0.25">
      <c r="C195" s="75"/>
      <c r="D195" s="33" t="s">
        <v>27</v>
      </c>
      <c r="E195" s="67">
        <f>+'ENERO CTE-5'!C159</f>
        <v>0</v>
      </c>
      <c r="F195" s="34">
        <v>16235.2</v>
      </c>
      <c r="G195" s="69"/>
    </row>
    <row r="196" spans="3:8" ht="16.5" thickBot="1" x14ac:dyDescent="0.35">
      <c r="C196" s="75"/>
      <c r="D196" s="35" t="s">
        <v>28</v>
      </c>
      <c r="E196" s="76">
        <f>SUM(E184:E195)</f>
        <v>557552.92000000004</v>
      </c>
      <c r="F196" s="36">
        <f>SUM(F184:F195)</f>
        <v>46905.2</v>
      </c>
    </row>
    <row r="197" spans="3:8" ht="15.75" x14ac:dyDescent="0.3">
      <c r="C197" s="75"/>
      <c r="D197" s="37" t="s">
        <v>29</v>
      </c>
      <c r="E197" s="77"/>
      <c r="F197" s="38"/>
    </row>
    <row r="198" spans="3:8" x14ac:dyDescent="0.25">
      <c r="C198" s="75"/>
      <c r="D198" s="33" t="s">
        <v>30</v>
      </c>
      <c r="E198" s="67">
        <f>+'ENERO CTE-5'!C162</f>
        <v>69375.89</v>
      </c>
      <c r="F198" s="34">
        <v>13174.25</v>
      </c>
      <c r="G198" s="69"/>
      <c r="H198" s="70"/>
    </row>
    <row r="199" spans="3:8" x14ac:dyDescent="0.25">
      <c r="C199" s="75"/>
      <c r="D199" s="33" t="s">
        <v>31</v>
      </c>
      <c r="E199" s="67">
        <f>+'ENERO CTE-5'!C163</f>
        <v>6250</v>
      </c>
      <c r="F199" s="34">
        <v>0</v>
      </c>
      <c r="G199" s="69"/>
    </row>
    <row r="200" spans="3:8" x14ac:dyDescent="0.25">
      <c r="C200" s="75"/>
      <c r="D200" s="33" t="s">
        <v>62</v>
      </c>
      <c r="E200" s="67">
        <f>+'ENERO CTE-5'!C164</f>
        <v>0</v>
      </c>
      <c r="F200" s="34">
        <v>0</v>
      </c>
      <c r="G200" s="69"/>
    </row>
    <row r="201" spans="3:8" x14ac:dyDescent="0.25">
      <c r="C201" s="75"/>
      <c r="D201" s="33" t="s">
        <v>63</v>
      </c>
      <c r="E201" s="67">
        <f>+'ENERO CTE-5'!C165</f>
        <v>0</v>
      </c>
      <c r="F201" s="34">
        <v>0</v>
      </c>
      <c r="G201" s="69"/>
    </row>
    <row r="202" spans="3:8" x14ac:dyDescent="0.25">
      <c r="C202" s="75"/>
      <c r="D202" s="33" t="s">
        <v>32</v>
      </c>
      <c r="E202" s="67">
        <f>+'ENERO CTE-5'!C166</f>
        <v>54167.040000000001</v>
      </c>
      <c r="F202" s="34">
        <v>0</v>
      </c>
      <c r="G202" s="69"/>
    </row>
    <row r="203" spans="3:8" x14ac:dyDescent="0.25">
      <c r="C203" s="75"/>
      <c r="D203" s="33" t="s">
        <v>33</v>
      </c>
      <c r="E203" s="67">
        <f>+'ENERO CTE-5'!C167</f>
        <v>666.67</v>
      </c>
      <c r="F203" s="34">
        <v>0</v>
      </c>
      <c r="G203" s="69"/>
    </row>
    <row r="204" spans="3:8" x14ac:dyDescent="0.25">
      <c r="C204" s="75"/>
      <c r="D204" s="33" t="s">
        <v>34</v>
      </c>
      <c r="E204" s="67">
        <f>+'ENERO CTE-5'!C168</f>
        <v>402411.67</v>
      </c>
      <c r="F204" s="34">
        <v>0</v>
      </c>
      <c r="G204" s="69"/>
    </row>
    <row r="205" spans="3:8" x14ac:dyDescent="0.25">
      <c r="C205" s="75"/>
      <c r="D205" s="33" t="s">
        <v>35</v>
      </c>
      <c r="E205" s="67">
        <f>+'ENERO CTE-5'!C169</f>
        <v>1500</v>
      </c>
      <c r="F205" s="34">
        <v>0</v>
      </c>
      <c r="G205" s="69"/>
    </row>
    <row r="206" spans="3:8" x14ac:dyDescent="0.25">
      <c r="C206" s="75"/>
      <c r="D206" s="33" t="s">
        <v>36</v>
      </c>
      <c r="E206" s="67">
        <f>+'ENERO CTE-5'!C170</f>
        <v>17609</v>
      </c>
      <c r="F206" s="34">
        <v>0</v>
      </c>
      <c r="G206" s="69"/>
    </row>
    <row r="207" spans="3:8" x14ac:dyDescent="0.25">
      <c r="C207" s="75"/>
      <c r="D207" s="33" t="s">
        <v>37</v>
      </c>
      <c r="E207" s="67">
        <f>+'ENERO CTE-5'!C171</f>
        <v>833.33</v>
      </c>
      <c r="F207" s="34">
        <v>0</v>
      </c>
      <c r="G207" s="69"/>
    </row>
    <row r="208" spans="3:8" x14ac:dyDescent="0.25">
      <c r="C208" s="75"/>
      <c r="D208" s="33" t="s">
        <v>38</v>
      </c>
      <c r="E208" s="67">
        <f>+'ENERO CTE-5'!C172</f>
        <v>736.66</v>
      </c>
      <c r="F208" s="34">
        <v>0</v>
      </c>
      <c r="G208" s="69"/>
    </row>
    <row r="209" spans="2:8" x14ac:dyDescent="0.25">
      <c r="C209" s="75"/>
      <c r="D209" s="33" t="s">
        <v>39</v>
      </c>
      <c r="E209" s="67">
        <f>+'ENERO CTE-5'!C173</f>
        <v>15323.42</v>
      </c>
      <c r="F209" s="34">
        <v>0</v>
      </c>
      <c r="G209" s="69"/>
    </row>
    <row r="210" spans="2:8" x14ac:dyDescent="0.25">
      <c r="C210" s="75"/>
      <c r="D210" s="33" t="s">
        <v>40</v>
      </c>
      <c r="E210" s="67">
        <f>+'ENERO CTE-5'!C174</f>
        <v>1697691.99</v>
      </c>
      <c r="F210" s="34">
        <v>119255.2</v>
      </c>
      <c r="G210" s="69"/>
    </row>
    <row r="211" spans="2:8" x14ac:dyDescent="0.25">
      <c r="C211" s="75"/>
      <c r="D211" s="33" t="s">
        <v>41</v>
      </c>
      <c r="E211" s="67">
        <f>+'ENERO CTE-5'!C175</f>
        <v>3334.83</v>
      </c>
      <c r="F211" s="34">
        <v>0</v>
      </c>
      <c r="G211" s="69"/>
    </row>
    <row r="212" spans="2:8" x14ac:dyDescent="0.25">
      <c r="C212" s="75"/>
      <c r="D212" s="33" t="s">
        <v>42</v>
      </c>
      <c r="E212" s="67">
        <f>+'ENERO CTE-5'!C176</f>
        <v>51666.38</v>
      </c>
      <c r="F212" s="34">
        <v>0</v>
      </c>
      <c r="G212" s="69"/>
      <c r="H212" s="69"/>
    </row>
    <row r="213" spans="2:8" x14ac:dyDescent="0.25">
      <c r="C213" s="75"/>
      <c r="D213" s="33" t="s">
        <v>43</v>
      </c>
      <c r="E213" s="67">
        <f>+'ENERO CTE-5'!C177</f>
        <v>3333.33</v>
      </c>
      <c r="F213" s="34">
        <v>0</v>
      </c>
      <c r="G213" s="69"/>
    </row>
    <row r="214" spans="2:8" ht="16.5" thickBot="1" x14ac:dyDescent="0.35">
      <c r="C214" s="75"/>
      <c r="D214" s="39" t="s">
        <v>44</v>
      </c>
      <c r="E214" s="76">
        <f>SUM(E198:E213)</f>
        <v>2324900.21</v>
      </c>
      <c r="F214" s="36">
        <f>SUM(F198:F213)</f>
        <v>132429.45000000001</v>
      </c>
    </row>
    <row r="215" spans="2:8" ht="15.75" x14ac:dyDescent="0.3">
      <c r="C215" s="80"/>
      <c r="D215" s="112" t="s">
        <v>69</v>
      </c>
      <c r="E215" s="113">
        <f>+E214+E196</f>
        <v>2882453.13</v>
      </c>
      <c r="F215" s="114">
        <f>+F214+F196</f>
        <v>179334.65000000002</v>
      </c>
      <c r="G215" s="69"/>
    </row>
    <row r="216" spans="2:8" ht="16.5" hidden="1" thickBot="1" x14ac:dyDescent="0.35">
      <c r="C216" s="80"/>
      <c r="D216" s="115" t="s">
        <v>45</v>
      </c>
      <c r="E216" s="116"/>
      <c r="F216" s="117"/>
    </row>
    <row r="217" spans="2:8" hidden="1" x14ac:dyDescent="0.25">
      <c r="C217" s="80"/>
      <c r="D217" s="44" t="s">
        <v>54</v>
      </c>
      <c r="E217" s="67">
        <f>+'ENERO CTE-5'!C181</f>
        <v>0</v>
      </c>
      <c r="F217" s="118"/>
    </row>
    <row r="218" spans="2:8" hidden="1" x14ac:dyDescent="0.25">
      <c r="C218" s="80"/>
      <c r="D218" s="44" t="s">
        <v>46</v>
      </c>
      <c r="E218" s="67">
        <f>+'ENERO CTE-5'!C182</f>
        <v>0</v>
      </c>
      <c r="F218" s="118"/>
      <c r="G218" s="69"/>
    </row>
    <row r="219" spans="2:8" hidden="1" x14ac:dyDescent="0.25">
      <c r="C219" s="80"/>
      <c r="D219" s="44" t="s">
        <v>55</v>
      </c>
      <c r="E219" s="67">
        <f>+'ENERO CTE-5'!C183</f>
        <v>0</v>
      </c>
      <c r="F219" s="118"/>
      <c r="G219" s="69"/>
    </row>
    <row r="220" spans="2:8" hidden="1" x14ac:dyDescent="0.25">
      <c r="C220" s="80"/>
      <c r="D220" s="44" t="s">
        <v>47</v>
      </c>
      <c r="E220" s="67">
        <f>+'ENERO CTE-5'!C184</f>
        <v>0</v>
      </c>
      <c r="F220" s="118"/>
      <c r="G220" s="119"/>
    </row>
    <row r="221" spans="2:8" ht="15.75" hidden="1" x14ac:dyDescent="0.3">
      <c r="C221" s="80"/>
      <c r="D221" s="45" t="s">
        <v>48</v>
      </c>
      <c r="E221" s="25">
        <f>SUM(E217:E220)</f>
        <v>0</v>
      </c>
      <c r="F221" s="31">
        <f>SUM(F217:F220)</f>
        <v>0</v>
      </c>
    </row>
    <row r="222" spans="2:8" ht="15.75" x14ac:dyDescent="0.3">
      <c r="C222" s="80"/>
      <c r="D222" s="112" t="s">
        <v>71</v>
      </c>
      <c r="E222" s="25">
        <f>+E221+E215+E181</f>
        <v>4949119.8</v>
      </c>
      <c r="F222" s="31">
        <f>+F215+F181+F221</f>
        <v>2028493.02</v>
      </c>
      <c r="G222" s="69"/>
    </row>
    <row r="223" spans="2:8" ht="15.75" x14ac:dyDescent="0.3">
      <c r="B223" s="68"/>
      <c r="C223" s="69"/>
      <c r="D223" s="8"/>
      <c r="F223" s="120"/>
      <c r="G223" s="68"/>
    </row>
    <row r="224" spans="2:8" ht="15.75" x14ac:dyDescent="0.3">
      <c r="B224" s="68"/>
      <c r="C224" s="69"/>
      <c r="D224" s="8"/>
      <c r="F224" s="121"/>
    </row>
    <row r="239" spans="2:10" x14ac:dyDescent="0.25">
      <c r="B239" s="87" t="s">
        <v>72</v>
      </c>
      <c r="D239" s="26" t="s">
        <v>107</v>
      </c>
      <c r="E239" s="26"/>
      <c r="F239" s="26"/>
      <c r="G239" s="68" t="s">
        <v>108</v>
      </c>
      <c r="H239" t="s">
        <v>109</v>
      </c>
    </row>
    <row r="240" spans="2:10" x14ac:dyDescent="0.25">
      <c r="D240" s="88" t="s">
        <v>110</v>
      </c>
      <c r="E240" s="88"/>
      <c r="F240" s="88"/>
      <c r="G240" s="68"/>
      <c r="H240" s="68" t="s">
        <v>111</v>
      </c>
      <c r="J240" s="68"/>
    </row>
    <row r="241" spans="2:10" x14ac:dyDescent="0.25">
      <c r="D241" s="88" t="s">
        <v>112</v>
      </c>
      <c r="E241" s="88"/>
      <c r="F241" s="88"/>
      <c r="G241" s="68"/>
      <c r="H241" s="68" t="s">
        <v>113</v>
      </c>
      <c r="J241" s="68"/>
    </row>
    <row r="242" spans="2:10" ht="9" customHeight="1" x14ac:dyDescent="0.25">
      <c r="D242" s="89"/>
      <c r="E242" s="89"/>
      <c r="H242" s="68"/>
      <c r="I242" s="68"/>
      <c r="J242" s="68"/>
    </row>
    <row r="243" spans="2:10" x14ac:dyDescent="0.25">
      <c r="B243" s="87" t="s">
        <v>80</v>
      </c>
      <c r="D243" s="68" t="s">
        <v>81</v>
      </c>
      <c r="H243" s="90"/>
      <c r="I243" s="90"/>
      <c r="J243" s="90"/>
    </row>
  </sheetData>
  <mergeCells count="28"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233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" t="s">
        <v>88</v>
      </c>
      <c r="J8" s="3"/>
    </row>
    <row r="9" spans="1:10" ht="5.25" customHeight="1" x14ac:dyDescent="0.25"/>
    <row r="10" spans="1:10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ht="4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 ht="16.5" hidden="1" thickBot="1" x14ac:dyDescent="0.3">
      <c r="A14" s="9" t="s">
        <v>89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 ht="30.75" hidden="1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</row>
    <row r="16" spans="1:10" ht="15.75" hidden="1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</row>
    <row r="17" spans="1:10" ht="15.75" hidden="1" x14ac:dyDescent="0.3">
      <c r="A17" s="24"/>
      <c r="B17" s="21" t="s">
        <v>15</v>
      </c>
      <c r="C17" s="25">
        <v>1764858.42</v>
      </c>
      <c r="D17" s="25">
        <v>1492317.42</v>
      </c>
      <c r="E17" s="25">
        <v>1764858.42</v>
      </c>
      <c r="F17" s="25">
        <v>1792563.63</v>
      </c>
      <c r="G17" s="25">
        <v>1764858.42</v>
      </c>
      <c r="H17" s="25">
        <v>1578007.92</v>
      </c>
      <c r="I17" s="25">
        <v>1764858.42</v>
      </c>
      <c r="J17" s="25">
        <v>1803793.55</v>
      </c>
    </row>
    <row r="18" spans="1:10" ht="15.75" hidden="1" x14ac:dyDescent="0.3">
      <c r="A18" s="71"/>
      <c r="B18" s="21"/>
      <c r="C18" s="72"/>
      <c r="D18" s="71"/>
      <c r="E18" s="92"/>
      <c r="F18" s="92"/>
      <c r="G18" s="71"/>
      <c r="H18" s="92"/>
      <c r="I18" s="71"/>
      <c r="J18" s="92"/>
    </row>
    <row r="19" spans="1:10" ht="15.75" hidden="1" x14ac:dyDescent="0.3">
      <c r="A19" s="71"/>
      <c r="B19" s="21" t="s">
        <v>16</v>
      </c>
      <c r="C19" s="25">
        <f t="shared" ref="C19:J19" si="0">+C27+C43</f>
        <v>2818474.9200000004</v>
      </c>
      <c r="D19" s="25">
        <f t="shared" si="0"/>
        <v>0</v>
      </c>
      <c r="E19" s="25">
        <f t="shared" si="0"/>
        <v>2818474.9200000004</v>
      </c>
      <c r="F19" s="25">
        <f t="shared" si="0"/>
        <v>67111.01999999999</v>
      </c>
      <c r="G19" s="25">
        <f t="shared" si="0"/>
        <v>2818474.9200000004</v>
      </c>
      <c r="H19" s="25">
        <f t="shared" si="0"/>
        <v>58543.64</v>
      </c>
      <c r="I19" s="25">
        <f t="shared" si="0"/>
        <v>2818474.9200000004</v>
      </c>
      <c r="J19" s="25">
        <f t="shared" si="0"/>
        <v>3743927.3</v>
      </c>
    </row>
    <row r="20" spans="1:10" hidden="1" x14ac:dyDescent="0.25">
      <c r="A20" s="75"/>
      <c r="B20" s="33" t="s">
        <v>17</v>
      </c>
      <c r="C20" s="67">
        <v>62500</v>
      </c>
      <c r="D20" s="67"/>
      <c r="E20" s="67">
        <v>62500</v>
      </c>
      <c r="F20" s="67">
        <v>56112.02</v>
      </c>
      <c r="G20" s="67">
        <v>62500</v>
      </c>
      <c r="H20" s="67"/>
      <c r="I20" s="67">
        <v>62500</v>
      </c>
      <c r="J20" s="67">
        <v>68083.009999999995</v>
      </c>
    </row>
    <row r="21" spans="1:10" hidden="1" x14ac:dyDescent="0.25">
      <c r="A21" s="75"/>
      <c r="B21" s="33" t="s">
        <v>18</v>
      </c>
      <c r="C21" s="67">
        <v>7500</v>
      </c>
      <c r="D21" s="67"/>
      <c r="E21" s="67">
        <v>7500</v>
      </c>
      <c r="F21" s="67">
        <v>10999</v>
      </c>
      <c r="G21" s="67">
        <v>7500</v>
      </c>
      <c r="H21" s="67">
        <v>11011</v>
      </c>
      <c r="I21" s="67">
        <v>7500</v>
      </c>
      <c r="J21" s="67">
        <v>10992</v>
      </c>
    </row>
    <row r="22" spans="1:10" hidden="1" x14ac:dyDescent="0.25">
      <c r="A22" s="75"/>
      <c r="B22" s="33" t="s">
        <v>19</v>
      </c>
      <c r="C22" s="67">
        <v>8133.97</v>
      </c>
      <c r="D22" s="67"/>
      <c r="E22" s="67">
        <v>8133.97</v>
      </c>
      <c r="F22" s="67"/>
      <c r="G22" s="67">
        <v>8133.97</v>
      </c>
      <c r="H22" s="67"/>
      <c r="I22" s="67">
        <v>8133.97</v>
      </c>
      <c r="J22" s="67">
        <v>4358</v>
      </c>
    </row>
    <row r="23" spans="1:10" hidden="1" x14ac:dyDescent="0.25">
      <c r="A23" s="75"/>
      <c r="B23" s="33" t="s">
        <v>20</v>
      </c>
      <c r="C23" s="67">
        <v>33333.33</v>
      </c>
      <c r="D23" s="67"/>
      <c r="E23" s="67">
        <v>33333.33</v>
      </c>
      <c r="F23" s="67"/>
      <c r="G23" s="67">
        <v>33333.33</v>
      </c>
      <c r="H23" s="67"/>
      <c r="I23" s="67">
        <v>33333.33</v>
      </c>
      <c r="J23" s="67">
        <v>45020</v>
      </c>
    </row>
    <row r="24" spans="1:10" hidden="1" x14ac:dyDescent="0.25">
      <c r="A24" s="75"/>
      <c r="B24" s="33" t="s">
        <v>25</v>
      </c>
      <c r="C24" s="67">
        <v>165141.75</v>
      </c>
      <c r="D24" s="67"/>
      <c r="E24" s="67">
        <v>165141.75</v>
      </c>
      <c r="F24" s="67"/>
      <c r="G24" s="67">
        <v>165141.75</v>
      </c>
      <c r="H24" s="67">
        <v>1000</v>
      </c>
      <c r="I24" s="67">
        <v>165141.75</v>
      </c>
      <c r="J24" s="67">
        <v>26842.86</v>
      </c>
    </row>
    <row r="25" spans="1:10" hidden="1" x14ac:dyDescent="0.25">
      <c r="A25" s="75"/>
      <c r="B25" s="33" t="s">
        <v>26</v>
      </c>
      <c r="C25" s="67">
        <v>40000</v>
      </c>
      <c r="D25" s="67"/>
      <c r="E25" s="67">
        <v>40000</v>
      </c>
      <c r="F25" s="67"/>
      <c r="G25" s="67">
        <v>40000</v>
      </c>
      <c r="H25" s="67"/>
      <c r="I25" s="67">
        <v>40000</v>
      </c>
      <c r="J25" s="67">
        <v>76240</v>
      </c>
    </row>
    <row r="26" spans="1:10" hidden="1" x14ac:dyDescent="0.25">
      <c r="A26" s="75"/>
      <c r="B26" s="33" t="s">
        <v>27</v>
      </c>
      <c r="C26" s="67">
        <v>26305.03</v>
      </c>
      <c r="D26" s="67"/>
      <c r="E26" s="67">
        <v>26305.03</v>
      </c>
      <c r="F26" s="67"/>
      <c r="G26" s="67">
        <v>26305.03</v>
      </c>
      <c r="H26" s="67">
        <v>46532.639999999999</v>
      </c>
      <c r="I26" s="67">
        <v>26305.03</v>
      </c>
      <c r="J26" s="67">
        <v>55063.68</v>
      </c>
    </row>
    <row r="27" spans="1:10" ht="16.5" hidden="1" thickBot="1" x14ac:dyDescent="0.35">
      <c r="A27" s="75"/>
      <c r="B27" s="35" t="s">
        <v>28</v>
      </c>
      <c r="C27" s="76">
        <f t="shared" ref="C27:J27" si="1">SUM(C20:C26)</f>
        <v>342914.07999999996</v>
      </c>
      <c r="D27" s="76">
        <f t="shared" si="1"/>
        <v>0</v>
      </c>
      <c r="E27" s="76">
        <f t="shared" si="1"/>
        <v>342914.07999999996</v>
      </c>
      <c r="F27" s="76">
        <f t="shared" si="1"/>
        <v>67111.01999999999</v>
      </c>
      <c r="G27" s="76">
        <f t="shared" si="1"/>
        <v>342914.07999999996</v>
      </c>
      <c r="H27" s="76">
        <f t="shared" si="1"/>
        <v>58543.64</v>
      </c>
      <c r="I27" s="76">
        <f t="shared" si="1"/>
        <v>342914.07999999996</v>
      </c>
      <c r="J27" s="76">
        <f t="shared" si="1"/>
        <v>286599.55</v>
      </c>
    </row>
    <row r="28" spans="1:10" ht="15.75" hidden="1" x14ac:dyDescent="0.3">
      <c r="A28" s="75"/>
      <c r="B28" s="37" t="s">
        <v>29</v>
      </c>
      <c r="C28" s="77"/>
      <c r="D28" s="77"/>
      <c r="E28" s="77"/>
      <c r="F28" s="77"/>
      <c r="G28" s="77"/>
      <c r="H28" s="77"/>
      <c r="I28" s="77"/>
      <c r="J28" s="77"/>
    </row>
    <row r="29" spans="1:10" hidden="1" x14ac:dyDescent="0.25">
      <c r="A29" s="75"/>
      <c r="B29" s="33" t="s">
        <v>30</v>
      </c>
      <c r="C29" s="67">
        <v>60936.45</v>
      </c>
      <c r="D29" s="67"/>
      <c r="E29" s="67">
        <v>60936.45</v>
      </c>
      <c r="F29" s="67"/>
      <c r="G29" s="67">
        <v>60936.45</v>
      </c>
      <c r="H29" s="67"/>
      <c r="I29" s="67">
        <v>60936.45</v>
      </c>
      <c r="J29" s="67">
        <v>202940.25</v>
      </c>
    </row>
    <row r="30" spans="1:10" hidden="1" x14ac:dyDescent="0.25">
      <c r="A30" s="75"/>
      <c r="B30" s="33" t="s">
        <v>31</v>
      </c>
      <c r="C30" s="67">
        <v>600</v>
      </c>
      <c r="D30" s="67"/>
      <c r="E30" s="67">
        <v>600</v>
      </c>
      <c r="F30" s="67"/>
      <c r="G30" s="67">
        <v>600</v>
      </c>
      <c r="H30" s="67"/>
      <c r="I30" s="67">
        <v>600</v>
      </c>
      <c r="J30" s="67"/>
    </row>
    <row r="31" spans="1:10" hidden="1" x14ac:dyDescent="0.25">
      <c r="A31" s="75"/>
      <c r="B31" s="33" t="s">
        <v>63</v>
      </c>
      <c r="C31" s="67">
        <v>945.42</v>
      </c>
      <c r="D31" s="67"/>
      <c r="E31" s="67">
        <v>945.42</v>
      </c>
      <c r="F31" s="67"/>
      <c r="G31" s="67">
        <v>945.42</v>
      </c>
      <c r="H31" s="67"/>
      <c r="I31" s="67">
        <v>945.42</v>
      </c>
      <c r="J31" s="67"/>
    </row>
    <row r="32" spans="1:10" hidden="1" x14ac:dyDescent="0.25">
      <c r="A32" s="75"/>
      <c r="B32" s="33" t="s">
        <v>32</v>
      </c>
      <c r="C32" s="67">
        <v>169652.57</v>
      </c>
      <c r="D32" s="67"/>
      <c r="E32" s="67">
        <v>169652.57</v>
      </c>
      <c r="F32" s="67"/>
      <c r="G32" s="67">
        <v>169652.57</v>
      </c>
      <c r="H32" s="67"/>
      <c r="I32" s="67">
        <v>169652.57</v>
      </c>
      <c r="J32" s="67">
        <v>178282.05</v>
      </c>
    </row>
    <row r="33" spans="1:10" hidden="1" x14ac:dyDescent="0.25">
      <c r="A33" s="75"/>
      <c r="B33" s="33" t="s">
        <v>33</v>
      </c>
      <c r="C33" s="67">
        <v>912</v>
      </c>
      <c r="D33" s="67"/>
      <c r="E33" s="67">
        <v>912</v>
      </c>
      <c r="F33" s="67"/>
      <c r="G33" s="67">
        <v>912</v>
      </c>
      <c r="H33" s="67"/>
      <c r="I33" s="67">
        <v>912</v>
      </c>
      <c r="J33" s="67"/>
    </row>
    <row r="34" spans="1:10" hidden="1" x14ac:dyDescent="0.25">
      <c r="A34" s="75"/>
      <c r="B34" s="33" t="s">
        <v>34</v>
      </c>
      <c r="C34" s="67">
        <v>427229.65</v>
      </c>
      <c r="D34" s="67"/>
      <c r="E34" s="67">
        <v>427229.65</v>
      </c>
      <c r="F34" s="67"/>
      <c r="G34" s="67">
        <v>427229.65</v>
      </c>
      <c r="H34" s="67"/>
      <c r="I34" s="67">
        <v>427229.65</v>
      </c>
      <c r="J34" s="67">
        <v>1425199.8</v>
      </c>
    </row>
    <row r="35" spans="1:10" hidden="1" x14ac:dyDescent="0.25">
      <c r="A35" s="75"/>
      <c r="B35" s="33" t="s">
        <v>35</v>
      </c>
      <c r="C35" s="67">
        <v>100</v>
      </c>
      <c r="D35" s="67"/>
      <c r="E35" s="67">
        <v>100</v>
      </c>
      <c r="F35" s="67"/>
      <c r="G35" s="67">
        <v>100</v>
      </c>
      <c r="H35" s="67"/>
      <c r="I35" s="67">
        <v>100</v>
      </c>
      <c r="J35" s="67"/>
    </row>
    <row r="36" spans="1:10" hidden="1" x14ac:dyDescent="0.25">
      <c r="A36" s="75"/>
      <c r="B36" s="33" t="s">
        <v>36</v>
      </c>
      <c r="C36" s="67">
        <v>13579.7</v>
      </c>
      <c r="D36" s="67"/>
      <c r="E36" s="67">
        <v>13579.7</v>
      </c>
      <c r="F36" s="67"/>
      <c r="G36" s="67">
        <v>13579.7</v>
      </c>
      <c r="H36" s="67"/>
      <c r="I36" s="67">
        <v>13579.7</v>
      </c>
      <c r="J36" s="67">
        <v>75162.240000000005</v>
      </c>
    </row>
    <row r="37" spans="1:10" hidden="1" x14ac:dyDescent="0.25">
      <c r="A37" s="75"/>
      <c r="B37" s="33" t="s">
        <v>38</v>
      </c>
      <c r="C37" s="67">
        <v>310</v>
      </c>
      <c r="D37" s="67"/>
      <c r="E37" s="67">
        <v>310</v>
      </c>
      <c r="F37" s="67"/>
      <c r="G37" s="67">
        <v>310</v>
      </c>
      <c r="H37" s="67"/>
      <c r="I37" s="67">
        <v>310</v>
      </c>
      <c r="J37" s="67"/>
    </row>
    <row r="38" spans="1:10" hidden="1" x14ac:dyDescent="0.25">
      <c r="A38" s="75"/>
      <c r="B38" s="33" t="s">
        <v>39</v>
      </c>
      <c r="C38" s="67">
        <v>10809.43</v>
      </c>
      <c r="D38" s="67"/>
      <c r="E38" s="67">
        <v>10809.43</v>
      </c>
      <c r="F38" s="67"/>
      <c r="G38" s="67">
        <v>10809.43</v>
      </c>
      <c r="H38" s="67"/>
      <c r="I38" s="67">
        <v>10809.43</v>
      </c>
      <c r="J38" s="67">
        <v>14528.6</v>
      </c>
    </row>
    <row r="39" spans="1:10" hidden="1" x14ac:dyDescent="0.25">
      <c r="A39" s="75"/>
      <c r="B39" s="33" t="s">
        <v>40</v>
      </c>
      <c r="C39" s="67">
        <v>1780006.32</v>
      </c>
      <c r="D39" s="67"/>
      <c r="E39" s="67">
        <v>1780006.32</v>
      </c>
      <c r="F39" s="67"/>
      <c r="G39" s="67">
        <v>1780006.32</v>
      </c>
      <c r="H39" s="67"/>
      <c r="I39" s="67">
        <v>1780006.32</v>
      </c>
      <c r="J39" s="67">
        <v>1545914.81</v>
      </c>
    </row>
    <row r="40" spans="1:10" hidden="1" x14ac:dyDescent="0.25">
      <c r="A40" s="75"/>
      <c r="B40" s="33" t="s">
        <v>41</v>
      </c>
      <c r="C40" s="67">
        <v>2208.6999999999998</v>
      </c>
      <c r="D40" s="67"/>
      <c r="E40" s="67">
        <v>2208.6999999999998</v>
      </c>
      <c r="F40" s="67"/>
      <c r="G40" s="67">
        <v>2208.6999999999998</v>
      </c>
      <c r="H40" s="67"/>
      <c r="I40" s="67">
        <v>2208.6999999999998</v>
      </c>
      <c r="J40" s="67">
        <v>15300</v>
      </c>
    </row>
    <row r="41" spans="1:10" hidden="1" x14ac:dyDescent="0.25">
      <c r="A41" s="75"/>
      <c r="B41" s="33" t="s">
        <v>42</v>
      </c>
      <c r="C41" s="67">
        <v>8105.1</v>
      </c>
      <c r="D41" s="67"/>
      <c r="E41" s="67">
        <v>8105.1</v>
      </c>
      <c r="F41" s="67"/>
      <c r="G41" s="67">
        <v>8105.1</v>
      </c>
      <c r="H41" s="67"/>
      <c r="I41" s="67">
        <v>8105.1</v>
      </c>
      <c r="J41" s="67"/>
    </row>
    <row r="42" spans="1:10" hidden="1" x14ac:dyDescent="0.25">
      <c r="A42" s="75"/>
      <c r="B42" s="33" t="s">
        <v>43</v>
      </c>
      <c r="C42" s="67">
        <v>165.5</v>
      </c>
      <c r="D42" s="67"/>
      <c r="E42" s="67">
        <v>165.5</v>
      </c>
      <c r="F42" s="67"/>
      <c r="G42" s="67">
        <v>165.5</v>
      </c>
      <c r="H42" s="67"/>
      <c r="I42" s="67">
        <v>165.5</v>
      </c>
      <c r="J42" s="67"/>
    </row>
    <row r="43" spans="1:10" ht="16.5" hidden="1" thickBot="1" x14ac:dyDescent="0.35">
      <c r="A43" s="75"/>
      <c r="B43" s="39" t="s">
        <v>44</v>
      </c>
      <c r="C43" s="76">
        <f t="shared" ref="C43:J43" si="2">SUM(C29:C42)</f>
        <v>2475560.8400000003</v>
      </c>
      <c r="D43" s="76">
        <f t="shared" si="2"/>
        <v>0</v>
      </c>
      <c r="E43" s="76">
        <f t="shared" si="2"/>
        <v>2475560.8400000003</v>
      </c>
      <c r="F43" s="76">
        <f t="shared" si="2"/>
        <v>0</v>
      </c>
      <c r="G43" s="76">
        <f t="shared" si="2"/>
        <v>2475560.8400000003</v>
      </c>
      <c r="H43" s="76">
        <f t="shared" si="2"/>
        <v>0</v>
      </c>
      <c r="I43" s="76">
        <f t="shared" si="2"/>
        <v>2475560.8400000003</v>
      </c>
      <c r="J43" s="7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9" t="s">
        <v>90</v>
      </c>
      <c r="B46" s="9"/>
      <c r="C46" s="9"/>
      <c r="D46" s="9"/>
      <c r="E46" s="9"/>
      <c r="F46" s="9"/>
      <c r="G46" s="9"/>
      <c r="H46" s="9"/>
      <c r="I46" s="9"/>
      <c r="J46" s="9"/>
    </row>
    <row r="47" spans="1:10" ht="28.5" hidden="1" customHeight="1" x14ac:dyDescent="0.25">
      <c r="A47" s="93" t="s">
        <v>6</v>
      </c>
      <c r="B47" s="94" t="s">
        <v>91</v>
      </c>
      <c r="C47" s="95" t="s">
        <v>92</v>
      </c>
      <c r="D47" s="96"/>
      <c r="E47" s="95" t="s">
        <v>93</v>
      </c>
      <c r="F47" s="97"/>
      <c r="G47" s="98" t="s">
        <v>94</v>
      </c>
      <c r="H47" s="99"/>
      <c r="I47" s="99"/>
      <c r="J47" s="99"/>
    </row>
    <row r="48" spans="1:10" hidden="1" x14ac:dyDescent="0.25">
      <c r="A48" s="100"/>
      <c r="B48" s="101" t="s">
        <v>95</v>
      </c>
      <c r="C48" s="100" t="s">
        <v>96</v>
      </c>
      <c r="D48" s="100" t="s">
        <v>97</v>
      </c>
      <c r="E48" s="100" t="s">
        <v>96</v>
      </c>
      <c r="F48" s="100" t="s">
        <v>97</v>
      </c>
      <c r="G48" s="100" t="s">
        <v>96</v>
      </c>
      <c r="H48" s="100" t="s">
        <v>97</v>
      </c>
      <c r="I48" s="100"/>
      <c r="J48" s="100"/>
    </row>
    <row r="49" spans="1:10" hidden="1" x14ac:dyDescent="0.25">
      <c r="A49" s="80"/>
      <c r="B49" s="80"/>
      <c r="C49" s="80"/>
      <c r="D49" s="80"/>
      <c r="E49" s="80"/>
      <c r="F49" s="80"/>
      <c r="G49" s="80"/>
      <c r="H49" s="80"/>
      <c r="I49" s="80"/>
      <c r="J49" s="80"/>
    </row>
    <row r="50" spans="1:10" hidden="1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</row>
    <row r="51" spans="1:10" hidden="1" x14ac:dyDescent="0.25">
      <c r="A51" s="80"/>
      <c r="B51" s="101" t="s">
        <v>98</v>
      </c>
      <c r="C51" s="80"/>
      <c r="D51" s="80"/>
      <c r="E51" s="80"/>
      <c r="F51" s="80"/>
      <c r="G51" s="80"/>
      <c r="H51" s="80"/>
      <c r="I51" s="80"/>
      <c r="J51" s="80"/>
    </row>
    <row r="52" spans="1:10" hidden="1" x14ac:dyDescent="0.25">
      <c r="A52" s="80"/>
      <c r="B52" s="80" t="s">
        <v>99</v>
      </c>
      <c r="C52" s="80"/>
      <c r="D52" s="80"/>
      <c r="E52" s="80"/>
      <c r="F52" s="80"/>
      <c r="G52" s="80"/>
      <c r="H52" s="80"/>
      <c r="I52" s="80"/>
      <c r="J52" s="80"/>
    </row>
    <row r="53" spans="1:10" hidden="1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hidden="1" x14ac:dyDescent="0.25">
      <c r="A54" s="80"/>
      <c r="B54" s="80"/>
      <c r="C54" s="80"/>
      <c r="D54" s="80"/>
      <c r="E54" s="80"/>
      <c r="F54" s="80"/>
      <c r="G54" s="80"/>
      <c r="H54" s="80"/>
      <c r="I54" s="80"/>
      <c r="J54" s="80"/>
    </row>
    <row r="55" spans="1:10" hidden="1" x14ac:dyDescent="0.25">
      <c r="A55" s="80"/>
      <c r="B55" s="80"/>
      <c r="C55" s="80"/>
      <c r="D55" s="80"/>
      <c r="E55" s="80"/>
      <c r="F55" s="80"/>
      <c r="G55" s="80"/>
      <c r="H55" s="80"/>
      <c r="I55" s="80"/>
      <c r="J55" s="80"/>
    </row>
    <row r="56" spans="1:10" hidden="1" x14ac:dyDescent="0.25">
      <c r="A56" s="80"/>
      <c r="B56" s="80"/>
      <c r="C56" s="80"/>
      <c r="D56" s="80"/>
      <c r="E56" s="80"/>
      <c r="F56" s="80"/>
      <c r="G56" s="80"/>
      <c r="H56" s="80"/>
      <c r="I56" s="80"/>
      <c r="J56" s="80"/>
    </row>
    <row r="57" spans="1:10" hidden="1" x14ac:dyDescent="0.25">
      <c r="A57" s="80"/>
      <c r="B57" s="80"/>
      <c r="C57" s="80"/>
      <c r="D57" s="80"/>
      <c r="E57" s="80"/>
      <c r="F57" s="80"/>
      <c r="G57" s="80"/>
      <c r="H57" s="80"/>
      <c r="I57" s="80"/>
      <c r="J57" s="80"/>
    </row>
    <row r="58" spans="1:10" hidden="1" x14ac:dyDescent="0.25">
      <c r="A58" s="80"/>
      <c r="B58" s="80"/>
      <c r="C58" s="80"/>
      <c r="D58" s="80"/>
      <c r="E58" s="80"/>
      <c r="F58" s="80"/>
      <c r="G58" s="80"/>
      <c r="H58" s="80"/>
      <c r="I58" s="80"/>
      <c r="J58" s="80"/>
    </row>
    <row r="59" spans="1:10" hidden="1" x14ac:dyDescent="0.25">
      <c r="A59" s="80"/>
      <c r="B59" s="80"/>
      <c r="C59" s="80"/>
      <c r="D59" s="80"/>
      <c r="E59" s="80"/>
      <c r="F59" s="80"/>
      <c r="G59" s="80"/>
      <c r="H59" s="80"/>
      <c r="I59" s="80"/>
      <c r="J59" s="80"/>
    </row>
    <row r="60" spans="1:10" hidden="1" x14ac:dyDescent="0.25">
      <c r="A60" s="102" t="s">
        <v>100</v>
      </c>
      <c r="B60" s="102"/>
      <c r="C60" s="80"/>
      <c r="D60" s="80"/>
      <c r="E60" s="80"/>
      <c r="F60" s="80"/>
      <c r="G60" s="80"/>
      <c r="H60" s="80"/>
      <c r="I60" s="80"/>
      <c r="J60" s="8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9" t="s">
        <v>101</v>
      </c>
      <c r="B73" s="9"/>
      <c r="C73" s="9"/>
      <c r="D73" s="9"/>
      <c r="E73" s="9"/>
      <c r="F73" s="9"/>
      <c r="G73" s="9"/>
      <c r="H73" s="9"/>
      <c r="I73" s="9"/>
      <c r="J73" s="9"/>
    </row>
    <row r="74" spans="1:10" ht="16.5" hidden="1" customHeight="1" thickBot="1" x14ac:dyDescent="0.35">
      <c r="A74" s="11" t="s">
        <v>6</v>
      </c>
      <c r="B74" s="12" t="s">
        <v>7</v>
      </c>
      <c r="C74" s="13" t="s">
        <v>50</v>
      </c>
      <c r="D74" s="14"/>
      <c r="E74" s="13" t="s">
        <v>51</v>
      </c>
      <c r="F74" s="15"/>
      <c r="G74" s="13" t="s">
        <v>52</v>
      </c>
      <c r="H74" s="14"/>
      <c r="I74" s="13" t="s">
        <v>53</v>
      </c>
      <c r="J74" s="14"/>
    </row>
    <row r="75" spans="1:10" ht="15.75" hidden="1" x14ac:dyDescent="0.3">
      <c r="A75" s="20"/>
      <c r="B75" s="21"/>
      <c r="C75" s="22" t="s">
        <v>13</v>
      </c>
      <c r="D75" s="22" t="s">
        <v>14</v>
      </c>
      <c r="E75" s="22" t="s">
        <v>13</v>
      </c>
      <c r="F75" s="22" t="s">
        <v>14</v>
      </c>
      <c r="G75" s="22" t="s">
        <v>13</v>
      </c>
      <c r="H75" s="22" t="s">
        <v>14</v>
      </c>
      <c r="I75" s="22" t="s">
        <v>13</v>
      </c>
      <c r="J75" s="22" t="s">
        <v>14</v>
      </c>
    </row>
    <row r="76" spans="1:10" ht="15.75" hidden="1" x14ac:dyDescent="0.3">
      <c r="A76" s="24"/>
      <c r="B76" s="21" t="s">
        <v>15</v>
      </c>
      <c r="C76" s="25">
        <v>1764858.42</v>
      </c>
      <c r="D76" s="25">
        <v>2281196.17</v>
      </c>
      <c r="E76" s="25">
        <v>1764858.42</v>
      </c>
      <c r="F76" s="25">
        <v>1896496.89</v>
      </c>
      <c r="G76" s="25"/>
      <c r="H76" s="25"/>
      <c r="I76" s="25"/>
      <c r="J76" s="25"/>
    </row>
    <row r="77" spans="1:10" ht="15.75" hidden="1" x14ac:dyDescent="0.3">
      <c r="A77" s="71"/>
      <c r="B77" s="21"/>
      <c r="C77" s="71"/>
      <c r="D77" s="71"/>
      <c r="E77" s="71"/>
      <c r="F77" s="92"/>
      <c r="G77" s="92"/>
      <c r="H77" s="92"/>
      <c r="I77" s="92"/>
      <c r="J77" s="92"/>
    </row>
    <row r="78" spans="1:10" ht="15.75" hidden="1" x14ac:dyDescent="0.3">
      <c r="A78" s="71"/>
      <c r="B78" s="21" t="s">
        <v>16</v>
      </c>
      <c r="C78" s="25">
        <f t="shared" ref="C78:J78" si="3">+C86+C102</f>
        <v>2818474.9200000004</v>
      </c>
      <c r="D78" s="25">
        <f t="shared" si="3"/>
        <v>3820610.29</v>
      </c>
      <c r="E78" s="25">
        <f t="shared" si="3"/>
        <v>2818474.9200000004</v>
      </c>
      <c r="F78" s="25">
        <f t="shared" si="3"/>
        <v>2361172.1800000002</v>
      </c>
      <c r="G78" s="25">
        <f t="shared" si="3"/>
        <v>0</v>
      </c>
      <c r="H78" s="25">
        <f t="shared" si="3"/>
        <v>0</v>
      </c>
      <c r="I78" s="25">
        <f t="shared" si="3"/>
        <v>0</v>
      </c>
      <c r="J78" s="25">
        <f t="shared" si="3"/>
        <v>0</v>
      </c>
    </row>
    <row r="79" spans="1:10" hidden="1" x14ac:dyDescent="0.25">
      <c r="A79" s="75"/>
      <c r="B79" s="33" t="s">
        <v>17</v>
      </c>
      <c r="C79" s="67">
        <v>62500</v>
      </c>
      <c r="D79" s="67">
        <v>138609.60999999999</v>
      </c>
      <c r="E79" s="67">
        <v>62500</v>
      </c>
      <c r="F79" s="67"/>
      <c r="G79" s="67"/>
      <c r="H79" s="67"/>
      <c r="I79" s="67"/>
      <c r="J79" s="67"/>
    </row>
    <row r="80" spans="1:10" hidden="1" x14ac:dyDescent="0.25">
      <c r="A80" s="75"/>
      <c r="B80" s="33" t="s">
        <v>18</v>
      </c>
      <c r="C80" s="67">
        <v>7500</v>
      </c>
      <c r="D80" s="67">
        <v>9818.25</v>
      </c>
      <c r="E80" s="67">
        <v>7500</v>
      </c>
      <c r="F80" s="67">
        <v>9560.36</v>
      </c>
      <c r="G80" s="67"/>
      <c r="H80" s="67"/>
      <c r="I80" s="67"/>
      <c r="J80" s="67"/>
    </row>
    <row r="81" spans="1:10" hidden="1" x14ac:dyDescent="0.25">
      <c r="A81" s="75"/>
      <c r="B81" s="33" t="s">
        <v>19</v>
      </c>
      <c r="C81" s="67">
        <v>8133.97</v>
      </c>
      <c r="D81" s="67"/>
      <c r="E81" s="67">
        <v>8133.97</v>
      </c>
      <c r="F81" s="67">
        <v>39787</v>
      </c>
      <c r="G81" s="67"/>
      <c r="H81" s="67"/>
      <c r="I81" s="67"/>
      <c r="J81" s="67"/>
    </row>
    <row r="82" spans="1:10" hidden="1" x14ac:dyDescent="0.25">
      <c r="A82" s="75"/>
      <c r="B82" s="33" t="s">
        <v>20</v>
      </c>
      <c r="C82" s="67">
        <v>33333.33</v>
      </c>
      <c r="D82" s="67">
        <v>19161.8</v>
      </c>
      <c r="E82" s="67">
        <v>33333.33</v>
      </c>
      <c r="F82" s="67"/>
      <c r="G82" s="67"/>
      <c r="H82" s="67"/>
      <c r="I82" s="67"/>
      <c r="J82" s="67"/>
    </row>
    <row r="83" spans="1:10" hidden="1" x14ac:dyDescent="0.25">
      <c r="A83" s="75"/>
      <c r="B83" s="33" t="s">
        <v>25</v>
      </c>
      <c r="C83" s="67">
        <v>165141.75</v>
      </c>
      <c r="D83" s="67">
        <v>4057.14</v>
      </c>
      <c r="E83" s="67">
        <v>165141.75</v>
      </c>
      <c r="F83" s="67">
        <v>184282.78</v>
      </c>
      <c r="G83" s="67"/>
      <c r="H83" s="67"/>
      <c r="I83" s="67"/>
      <c r="J83" s="67"/>
    </row>
    <row r="84" spans="1:10" hidden="1" x14ac:dyDescent="0.25">
      <c r="A84" s="75"/>
      <c r="B84" s="33" t="s">
        <v>26</v>
      </c>
      <c r="C84" s="67">
        <v>40000</v>
      </c>
      <c r="D84" s="67">
        <v>38120</v>
      </c>
      <c r="E84" s="67">
        <v>40000</v>
      </c>
      <c r="F84" s="67">
        <v>38120</v>
      </c>
      <c r="G84" s="67"/>
      <c r="H84" s="67"/>
      <c r="I84" s="67"/>
      <c r="J84" s="67"/>
    </row>
    <row r="85" spans="1:10" hidden="1" x14ac:dyDescent="0.25">
      <c r="A85" s="75"/>
      <c r="B85" s="33" t="s">
        <v>27</v>
      </c>
      <c r="C85" s="67">
        <v>26305.03</v>
      </c>
      <c r="D85" s="67">
        <v>48548.639999999999</v>
      </c>
      <c r="E85" s="67">
        <v>26305.03</v>
      </c>
      <c r="F85" s="67">
        <v>44604</v>
      </c>
      <c r="G85" s="67"/>
      <c r="H85" s="67"/>
      <c r="I85" s="67"/>
      <c r="J85" s="67"/>
    </row>
    <row r="86" spans="1:10" ht="16.5" hidden="1" thickBot="1" x14ac:dyDescent="0.35">
      <c r="A86" s="75"/>
      <c r="B86" s="35" t="s">
        <v>28</v>
      </c>
      <c r="C86" s="76">
        <f t="shared" ref="C86:J86" si="4">SUM(C79:C85)</f>
        <v>342914.07999999996</v>
      </c>
      <c r="D86" s="76">
        <f t="shared" si="4"/>
        <v>258315.44</v>
      </c>
      <c r="E86" s="76">
        <f t="shared" si="4"/>
        <v>342914.07999999996</v>
      </c>
      <c r="F86" s="76">
        <f t="shared" si="4"/>
        <v>316354.14</v>
      </c>
      <c r="G86" s="76">
        <f t="shared" si="4"/>
        <v>0</v>
      </c>
      <c r="H86" s="76">
        <f t="shared" si="4"/>
        <v>0</v>
      </c>
      <c r="I86" s="76">
        <f t="shared" si="4"/>
        <v>0</v>
      </c>
      <c r="J86" s="76">
        <f t="shared" si="4"/>
        <v>0</v>
      </c>
    </row>
    <row r="87" spans="1:10" ht="15.75" hidden="1" x14ac:dyDescent="0.3">
      <c r="A87" s="75"/>
      <c r="B87" s="37" t="s">
        <v>29</v>
      </c>
      <c r="C87" s="77"/>
      <c r="D87" s="77"/>
      <c r="E87" s="77"/>
      <c r="F87" s="77"/>
      <c r="G87" s="77"/>
      <c r="H87" s="77"/>
      <c r="I87" s="77"/>
      <c r="J87" s="77"/>
    </row>
    <row r="88" spans="1:10" hidden="1" x14ac:dyDescent="0.25">
      <c r="A88" s="75"/>
      <c r="B88" s="33" t="s">
        <v>30</v>
      </c>
      <c r="C88" s="67">
        <v>60936.45</v>
      </c>
      <c r="D88" s="67">
        <v>1023</v>
      </c>
      <c r="E88" s="67">
        <v>60936.45</v>
      </c>
      <c r="F88" s="67">
        <v>58023.7</v>
      </c>
      <c r="G88" s="67"/>
      <c r="H88" s="67"/>
      <c r="I88" s="67"/>
      <c r="J88" s="67"/>
    </row>
    <row r="89" spans="1:10" hidden="1" x14ac:dyDescent="0.25">
      <c r="A89" s="75"/>
      <c r="B89" s="33" t="s">
        <v>31</v>
      </c>
      <c r="C89" s="67">
        <v>600</v>
      </c>
      <c r="D89" s="67"/>
      <c r="E89" s="67">
        <v>600</v>
      </c>
      <c r="F89" s="67"/>
      <c r="G89" s="67"/>
      <c r="H89" s="67"/>
      <c r="I89" s="67"/>
      <c r="J89" s="67"/>
    </row>
    <row r="90" spans="1:10" hidden="1" x14ac:dyDescent="0.25">
      <c r="A90" s="75"/>
      <c r="B90" s="33" t="s">
        <v>63</v>
      </c>
      <c r="C90" s="67">
        <v>945.42</v>
      </c>
      <c r="D90" s="67"/>
      <c r="E90" s="67">
        <v>945.42</v>
      </c>
      <c r="F90" s="67"/>
      <c r="G90" s="67"/>
      <c r="H90" s="67"/>
      <c r="I90" s="67"/>
      <c r="J90" s="67"/>
    </row>
    <row r="91" spans="1:10" hidden="1" x14ac:dyDescent="0.25">
      <c r="A91" s="75"/>
      <c r="B91" s="33" t="s">
        <v>32</v>
      </c>
      <c r="C91" s="67">
        <v>169652.57</v>
      </c>
      <c r="D91" s="67">
        <v>181188.84</v>
      </c>
      <c r="E91" s="67">
        <v>169652.57</v>
      </c>
      <c r="F91" s="67">
        <v>66957.58</v>
      </c>
      <c r="G91" s="67"/>
      <c r="H91" s="67"/>
      <c r="I91" s="67"/>
      <c r="J91" s="67"/>
    </row>
    <row r="92" spans="1:10" hidden="1" x14ac:dyDescent="0.25">
      <c r="A92" s="75"/>
      <c r="B92" s="33" t="s">
        <v>33</v>
      </c>
      <c r="C92" s="67">
        <v>912</v>
      </c>
      <c r="D92" s="67"/>
      <c r="E92" s="67">
        <v>912</v>
      </c>
      <c r="F92" s="67"/>
      <c r="G92" s="67"/>
      <c r="H92" s="67"/>
      <c r="I92" s="67"/>
      <c r="J92" s="67"/>
    </row>
    <row r="93" spans="1:10" hidden="1" x14ac:dyDescent="0.25">
      <c r="A93" s="75"/>
      <c r="B93" s="33" t="s">
        <v>34</v>
      </c>
      <c r="C93" s="67">
        <v>427229.65</v>
      </c>
      <c r="D93" s="67">
        <v>535053.32999999996</v>
      </c>
      <c r="E93" s="67">
        <v>427229.65</v>
      </c>
      <c r="F93" s="67">
        <v>261536.69</v>
      </c>
      <c r="G93" s="67"/>
      <c r="H93" s="67"/>
      <c r="I93" s="67"/>
      <c r="J93" s="67"/>
    </row>
    <row r="94" spans="1:10" hidden="1" x14ac:dyDescent="0.25">
      <c r="A94" s="75"/>
      <c r="B94" s="33" t="s">
        <v>35</v>
      </c>
      <c r="C94" s="67">
        <v>100</v>
      </c>
      <c r="D94" s="67"/>
      <c r="E94" s="67">
        <v>100</v>
      </c>
      <c r="F94" s="67"/>
      <c r="G94" s="67"/>
      <c r="H94" s="67"/>
      <c r="I94" s="67"/>
      <c r="J94" s="67"/>
    </row>
    <row r="95" spans="1:10" hidden="1" x14ac:dyDescent="0.25">
      <c r="A95" s="75"/>
      <c r="B95" s="33" t="s">
        <v>36</v>
      </c>
      <c r="C95" s="67">
        <v>13579.7</v>
      </c>
      <c r="D95" s="67">
        <v>6224.76</v>
      </c>
      <c r="E95" s="67">
        <v>13579.7</v>
      </c>
      <c r="F95" s="67">
        <v>6630</v>
      </c>
      <c r="G95" s="67"/>
      <c r="H95" s="67"/>
      <c r="I95" s="67"/>
      <c r="J95" s="67"/>
    </row>
    <row r="96" spans="1:10" hidden="1" x14ac:dyDescent="0.25">
      <c r="A96" s="75"/>
      <c r="B96" s="33" t="s">
        <v>38</v>
      </c>
      <c r="C96" s="67">
        <v>310</v>
      </c>
      <c r="D96" s="67">
        <v>3610</v>
      </c>
      <c r="E96" s="67">
        <v>310</v>
      </c>
      <c r="F96" s="67"/>
      <c r="G96" s="67"/>
      <c r="H96" s="67"/>
      <c r="I96" s="67"/>
      <c r="J96" s="67"/>
    </row>
    <row r="97" spans="1:10" hidden="1" x14ac:dyDescent="0.25">
      <c r="A97" s="75"/>
      <c r="B97" s="33" t="s">
        <v>39</v>
      </c>
      <c r="C97" s="67">
        <v>10809.43</v>
      </c>
      <c r="D97" s="67">
        <v>39404.76</v>
      </c>
      <c r="E97" s="67">
        <v>10809.43</v>
      </c>
      <c r="F97" s="67">
        <v>23463</v>
      </c>
      <c r="G97" s="67"/>
      <c r="H97" s="67"/>
      <c r="I97" s="67"/>
      <c r="J97" s="67"/>
    </row>
    <row r="98" spans="1:10" hidden="1" x14ac:dyDescent="0.25">
      <c r="A98" s="75"/>
      <c r="B98" s="33" t="s">
        <v>40</v>
      </c>
      <c r="C98" s="67">
        <v>1780006.32</v>
      </c>
      <c r="D98" s="67">
        <v>2752150.16</v>
      </c>
      <c r="E98" s="67">
        <v>1780006.32</v>
      </c>
      <c r="F98" s="67">
        <v>1617110.07</v>
      </c>
      <c r="G98" s="67"/>
      <c r="H98" s="67"/>
      <c r="I98" s="67"/>
      <c r="J98" s="67"/>
    </row>
    <row r="99" spans="1:10" hidden="1" x14ac:dyDescent="0.25">
      <c r="A99" s="75"/>
      <c r="B99" s="33" t="s">
        <v>41</v>
      </c>
      <c r="C99" s="67">
        <v>2208.6999999999998</v>
      </c>
      <c r="D99" s="67"/>
      <c r="E99" s="67">
        <v>2208.6999999999998</v>
      </c>
      <c r="F99" s="67">
        <v>11097</v>
      </c>
      <c r="G99" s="67"/>
      <c r="H99" s="67"/>
      <c r="I99" s="67"/>
      <c r="J99" s="67"/>
    </row>
    <row r="100" spans="1:10" hidden="1" x14ac:dyDescent="0.25">
      <c r="A100" s="75"/>
      <c r="B100" s="33" t="s">
        <v>42</v>
      </c>
      <c r="C100" s="67">
        <v>8105.1</v>
      </c>
      <c r="D100" s="67">
        <v>43640</v>
      </c>
      <c r="E100" s="67">
        <v>8105.1</v>
      </c>
      <c r="F100" s="67"/>
      <c r="G100" s="67"/>
      <c r="H100" s="67"/>
      <c r="I100" s="67"/>
      <c r="J100" s="67"/>
    </row>
    <row r="101" spans="1:10" hidden="1" x14ac:dyDescent="0.25">
      <c r="A101" s="75"/>
      <c r="B101" s="33" t="s">
        <v>43</v>
      </c>
      <c r="C101" s="67">
        <v>165.5</v>
      </c>
      <c r="D101" s="67"/>
      <c r="E101" s="67">
        <v>165.5</v>
      </c>
      <c r="F101" s="67"/>
      <c r="G101" s="67"/>
      <c r="H101" s="67"/>
      <c r="I101" s="67"/>
      <c r="J101" s="67"/>
    </row>
    <row r="102" spans="1:10" ht="16.5" hidden="1" thickBot="1" x14ac:dyDescent="0.35">
      <c r="A102" s="75"/>
      <c r="B102" s="39" t="s">
        <v>44</v>
      </c>
      <c r="C102" s="76">
        <f t="shared" ref="C102:J102" si="5">SUM(C88:C101)</f>
        <v>2475560.8400000003</v>
      </c>
      <c r="D102" s="76">
        <f t="shared" si="5"/>
        <v>3562294.85</v>
      </c>
      <c r="E102" s="76">
        <f t="shared" si="5"/>
        <v>2475560.8400000003</v>
      </c>
      <c r="F102" s="76">
        <f t="shared" si="5"/>
        <v>2044818.04</v>
      </c>
      <c r="G102" s="76">
        <f t="shared" si="5"/>
        <v>0</v>
      </c>
      <c r="H102" s="76">
        <f t="shared" si="5"/>
        <v>0</v>
      </c>
      <c r="I102" s="76">
        <f t="shared" si="5"/>
        <v>0</v>
      </c>
      <c r="J102" s="7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9" t="s">
        <v>102</v>
      </c>
      <c r="B123" s="9"/>
      <c r="C123" s="9"/>
      <c r="D123" s="9"/>
      <c r="E123" s="9"/>
      <c r="F123" s="9"/>
      <c r="G123" s="9"/>
      <c r="H123" s="9"/>
      <c r="I123" s="9"/>
      <c r="J123" s="9"/>
    </row>
    <row r="124" spans="1:10" ht="16.5" hidden="1" customHeight="1" thickBot="1" x14ac:dyDescent="0.35">
      <c r="A124" s="11" t="s">
        <v>6</v>
      </c>
      <c r="B124" s="12" t="s">
        <v>7</v>
      </c>
      <c r="C124" s="13" t="s">
        <v>57</v>
      </c>
      <c r="D124" s="14"/>
      <c r="E124" s="13" t="s">
        <v>58</v>
      </c>
      <c r="F124" s="15"/>
      <c r="G124" s="13" t="s">
        <v>59</v>
      </c>
      <c r="H124" s="14"/>
      <c r="I124" s="13" t="s">
        <v>60</v>
      </c>
      <c r="J124" s="14"/>
    </row>
    <row r="125" spans="1:10" ht="15.75" hidden="1" x14ac:dyDescent="0.3">
      <c r="A125" s="20"/>
      <c r="B125" s="21"/>
      <c r="C125" s="22" t="s">
        <v>13</v>
      </c>
      <c r="D125" s="22" t="s">
        <v>14</v>
      </c>
      <c r="E125" s="22" t="s">
        <v>13</v>
      </c>
      <c r="F125" s="22" t="s">
        <v>14</v>
      </c>
      <c r="G125" s="22" t="s">
        <v>13</v>
      </c>
      <c r="H125" s="22" t="s">
        <v>14</v>
      </c>
      <c r="I125" s="22" t="s">
        <v>13</v>
      </c>
      <c r="J125" s="22" t="s">
        <v>14</v>
      </c>
    </row>
    <row r="126" spans="1:10" ht="15.75" hidden="1" x14ac:dyDescent="0.3">
      <c r="A126" s="24"/>
      <c r="B126" s="21" t="s">
        <v>15</v>
      </c>
      <c r="C126" s="25"/>
      <c r="D126" s="25"/>
      <c r="E126" s="25"/>
      <c r="F126" s="25"/>
      <c r="G126" s="25"/>
      <c r="H126" s="25"/>
      <c r="I126" s="25"/>
      <c r="J126" s="25"/>
    </row>
    <row r="127" spans="1:10" ht="15.75" hidden="1" x14ac:dyDescent="0.3">
      <c r="A127" s="71"/>
      <c r="B127" s="21"/>
      <c r="C127" s="92"/>
      <c r="D127" s="72"/>
      <c r="E127" s="92"/>
      <c r="F127" s="92"/>
      <c r="G127" s="92"/>
      <c r="H127" s="92"/>
      <c r="I127" s="92"/>
      <c r="J127" s="92"/>
    </row>
    <row r="128" spans="1:10" ht="15.75" hidden="1" x14ac:dyDescent="0.3">
      <c r="A128" s="71"/>
      <c r="B128" s="21" t="s">
        <v>16</v>
      </c>
      <c r="C128" s="25">
        <f t="shared" ref="C128:J128" si="6">+C136+C152</f>
        <v>0</v>
      </c>
      <c r="D128" s="25">
        <f t="shared" si="6"/>
        <v>0</v>
      </c>
      <c r="E128" s="25">
        <f t="shared" si="6"/>
        <v>0</v>
      </c>
      <c r="F128" s="25">
        <f t="shared" si="6"/>
        <v>0</v>
      </c>
      <c r="G128" s="25">
        <f t="shared" si="6"/>
        <v>0</v>
      </c>
      <c r="H128" s="25">
        <f t="shared" si="6"/>
        <v>0</v>
      </c>
      <c r="I128" s="25">
        <f t="shared" si="6"/>
        <v>0</v>
      </c>
      <c r="J128" s="25">
        <f t="shared" si="6"/>
        <v>0</v>
      </c>
    </row>
    <row r="129" spans="1:10" hidden="1" x14ac:dyDescent="0.25">
      <c r="A129" s="75"/>
      <c r="B129" s="33" t="s">
        <v>17</v>
      </c>
      <c r="C129" s="67"/>
      <c r="D129" s="67"/>
      <c r="E129" s="67"/>
      <c r="F129" s="67"/>
      <c r="G129" s="67"/>
      <c r="H129" s="67"/>
      <c r="I129" s="67"/>
      <c r="J129" s="67"/>
    </row>
    <row r="130" spans="1:10" hidden="1" x14ac:dyDescent="0.25">
      <c r="A130" s="75"/>
      <c r="B130" s="33" t="s">
        <v>18</v>
      </c>
      <c r="C130" s="67"/>
      <c r="D130" s="67"/>
      <c r="E130" s="67"/>
      <c r="F130" s="67"/>
      <c r="G130" s="67"/>
      <c r="H130" s="67"/>
      <c r="I130" s="67"/>
      <c r="J130" s="67"/>
    </row>
    <row r="131" spans="1:10" hidden="1" x14ac:dyDescent="0.25">
      <c r="A131" s="75"/>
      <c r="B131" s="33" t="s">
        <v>19</v>
      </c>
      <c r="C131" s="67"/>
      <c r="D131" s="67"/>
      <c r="E131" s="67"/>
      <c r="F131" s="67"/>
      <c r="G131" s="67"/>
      <c r="H131" s="67"/>
      <c r="I131" s="67"/>
      <c r="J131" s="67"/>
    </row>
    <row r="132" spans="1:10" hidden="1" x14ac:dyDescent="0.25">
      <c r="A132" s="75"/>
      <c r="B132" s="33" t="s">
        <v>20</v>
      </c>
      <c r="C132" s="67"/>
      <c r="D132" s="67"/>
      <c r="E132" s="67"/>
      <c r="F132" s="67"/>
      <c r="G132" s="67"/>
      <c r="H132" s="67"/>
      <c r="I132" s="67"/>
      <c r="J132" s="67"/>
    </row>
    <row r="133" spans="1:10" hidden="1" x14ac:dyDescent="0.25">
      <c r="A133" s="75"/>
      <c r="B133" s="33" t="s">
        <v>25</v>
      </c>
      <c r="C133" s="67"/>
      <c r="D133" s="67"/>
      <c r="E133" s="67"/>
      <c r="F133" s="67"/>
      <c r="G133" s="67"/>
      <c r="H133" s="67"/>
      <c r="I133" s="67"/>
      <c r="J133" s="67"/>
    </row>
    <row r="134" spans="1:10" hidden="1" x14ac:dyDescent="0.25">
      <c r="A134" s="75"/>
      <c r="B134" s="33" t="s">
        <v>26</v>
      </c>
      <c r="C134" s="67"/>
      <c r="D134" s="67"/>
      <c r="E134" s="67"/>
      <c r="F134" s="67"/>
      <c r="G134" s="67"/>
      <c r="H134" s="67"/>
      <c r="I134" s="67"/>
      <c r="J134" s="67"/>
    </row>
    <row r="135" spans="1:10" hidden="1" x14ac:dyDescent="0.25">
      <c r="A135" s="75"/>
      <c r="B135" s="33" t="s">
        <v>27</v>
      </c>
      <c r="C135" s="67"/>
      <c r="D135" s="67"/>
      <c r="E135" s="67"/>
      <c r="F135" s="67"/>
      <c r="G135" s="67"/>
      <c r="H135" s="67"/>
      <c r="I135" s="67"/>
      <c r="J135" s="67"/>
    </row>
    <row r="136" spans="1:10" ht="16.5" hidden="1" thickBot="1" x14ac:dyDescent="0.35">
      <c r="A136" s="75"/>
      <c r="B136" s="35" t="s">
        <v>28</v>
      </c>
      <c r="C136" s="76">
        <f t="shared" ref="C136:J136" si="7">SUM(C129:C135)</f>
        <v>0</v>
      </c>
      <c r="D136" s="76">
        <f t="shared" si="7"/>
        <v>0</v>
      </c>
      <c r="E136" s="76">
        <f t="shared" si="7"/>
        <v>0</v>
      </c>
      <c r="F136" s="76">
        <f t="shared" si="7"/>
        <v>0</v>
      </c>
      <c r="G136" s="76">
        <f t="shared" si="7"/>
        <v>0</v>
      </c>
      <c r="H136" s="76">
        <f t="shared" si="7"/>
        <v>0</v>
      </c>
      <c r="I136" s="76">
        <f t="shared" si="7"/>
        <v>0</v>
      </c>
      <c r="J136" s="76">
        <f t="shared" si="7"/>
        <v>0</v>
      </c>
    </row>
    <row r="137" spans="1:10" ht="15.75" hidden="1" x14ac:dyDescent="0.3">
      <c r="A137" s="75"/>
      <c r="B137" s="37" t="s">
        <v>29</v>
      </c>
      <c r="C137" s="77"/>
      <c r="D137" s="77"/>
      <c r="E137" s="77"/>
      <c r="F137" s="77"/>
      <c r="G137" s="77"/>
      <c r="H137" s="77"/>
      <c r="I137" s="77"/>
      <c r="J137" s="77"/>
    </row>
    <row r="138" spans="1:10" hidden="1" x14ac:dyDescent="0.25">
      <c r="A138" s="75"/>
      <c r="B138" s="33" t="s">
        <v>30</v>
      </c>
      <c r="C138" s="67"/>
      <c r="D138" s="67"/>
      <c r="E138" s="67"/>
      <c r="F138" s="67"/>
      <c r="G138" s="67"/>
      <c r="H138" s="67"/>
      <c r="I138" s="67"/>
      <c r="J138" s="67"/>
    </row>
    <row r="139" spans="1:10" hidden="1" x14ac:dyDescent="0.25">
      <c r="A139" s="75"/>
      <c r="B139" s="33" t="s">
        <v>103</v>
      </c>
      <c r="C139" s="67"/>
      <c r="D139" s="67"/>
      <c r="E139" s="67"/>
      <c r="F139" s="67"/>
      <c r="G139" s="67"/>
      <c r="H139" s="67"/>
      <c r="I139" s="67"/>
      <c r="J139" s="67"/>
    </row>
    <row r="140" spans="1:10" hidden="1" x14ac:dyDescent="0.25">
      <c r="A140" s="75"/>
      <c r="B140" s="33" t="s">
        <v>63</v>
      </c>
      <c r="C140" s="67"/>
      <c r="D140" s="67"/>
      <c r="E140" s="67"/>
      <c r="F140" s="67"/>
      <c r="G140" s="67"/>
      <c r="H140" s="67"/>
      <c r="I140" s="67"/>
      <c r="J140" s="67"/>
    </row>
    <row r="141" spans="1:10" hidden="1" x14ac:dyDescent="0.25">
      <c r="A141" s="75"/>
      <c r="B141" s="33" t="s">
        <v>32</v>
      </c>
      <c r="C141" s="67"/>
      <c r="D141" s="67"/>
      <c r="E141" s="67"/>
      <c r="F141" s="67"/>
      <c r="G141" s="67"/>
      <c r="H141" s="67"/>
      <c r="I141" s="67"/>
      <c r="J141" s="67"/>
    </row>
    <row r="142" spans="1:10" hidden="1" x14ac:dyDescent="0.25">
      <c r="A142" s="75"/>
      <c r="B142" s="33" t="s">
        <v>33</v>
      </c>
      <c r="C142" s="67"/>
      <c r="D142" s="67"/>
      <c r="E142" s="67"/>
      <c r="F142" s="67"/>
      <c r="G142" s="67"/>
      <c r="H142" s="67"/>
      <c r="I142" s="67"/>
      <c r="J142" s="67"/>
    </row>
    <row r="143" spans="1:10" hidden="1" x14ac:dyDescent="0.25">
      <c r="A143" s="75"/>
      <c r="B143" s="33" t="s">
        <v>34</v>
      </c>
      <c r="C143" s="67"/>
      <c r="D143" s="67"/>
      <c r="E143" s="67"/>
      <c r="F143" s="67"/>
      <c r="G143" s="67"/>
      <c r="H143" s="67"/>
      <c r="I143" s="67"/>
      <c r="J143" s="67"/>
    </row>
    <row r="144" spans="1:10" hidden="1" x14ac:dyDescent="0.25">
      <c r="A144" s="75"/>
      <c r="B144" s="33" t="s">
        <v>35</v>
      </c>
      <c r="C144" s="67"/>
      <c r="D144" s="67"/>
      <c r="E144" s="67"/>
      <c r="F144" s="67"/>
      <c r="G144" s="67"/>
      <c r="H144" s="67"/>
      <c r="I144" s="67"/>
      <c r="J144" s="67"/>
    </row>
    <row r="145" spans="1:10" hidden="1" x14ac:dyDescent="0.25">
      <c r="A145" s="75"/>
      <c r="B145" s="33" t="s">
        <v>36</v>
      </c>
      <c r="C145" s="67"/>
      <c r="D145" s="67"/>
      <c r="E145" s="67"/>
      <c r="F145" s="67"/>
      <c r="G145" s="67"/>
      <c r="H145" s="67"/>
      <c r="I145" s="67"/>
      <c r="J145" s="67"/>
    </row>
    <row r="146" spans="1:10" hidden="1" x14ac:dyDescent="0.25">
      <c r="A146" s="75"/>
      <c r="B146" s="33" t="s">
        <v>38</v>
      </c>
      <c r="C146" s="67"/>
      <c r="D146" s="67"/>
      <c r="E146" s="67"/>
      <c r="F146" s="67"/>
      <c r="G146" s="67"/>
      <c r="H146" s="67"/>
      <c r="I146" s="67"/>
      <c r="J146" s="67"/>
    </row>
    <row r="147" spans="1:10" hidden="1" x14ac:dyDescent="0.25">
      <c r="A147" s="75"/>
      <c r="B147" s="33" t="s">
        <v>39</v>
      </c>
      <c r="C147" s="67"/>
      <c r="D147" s="67"/>
      <c r="E147" s="67"/>
      <c r="F147" s="67"/>
      <c r="G147" s="67"/>
      <c r="H147" s="67"/>
      <c r="I147" s="67"/>
      <c r="J147" s="67"/>
    </row>
    <row r="148" spans="1:10" hidden="1" x14ac:dyDescent="0.25">
      <c r="A148" s="75"/>
      <c r="B148" s="33" t="s">
        <v>40</v>
      </c>
      <c r="C148" s="67"/>
      <c r="D148" s="67"/>
      <c r="E148" s="67"/>
      <c r="F148" s="67"/>
      <c r="G148" s="67"/>
      <c r="H148" s="67"/>
      <c r="I148" s="67"/>
      <c r="J148" s="67"/>
    </row>
    <row r="149" spans="1:10" hidden="1" x14ac:dyDescent="0.25">
      <c r="A149" s="75"/>
      <c r="B149" s="33" t="s">
        <v>41</v>
      </c>
      <c r="C149" s="67"/>
      <c r="D149" s="67"/>
      <c r="E149" s="67"/>
      <c r="F149" s="67"/>
      <c r="G149" s="67"/>
      <c r="H149" s="67"/>
      <c r="I149" s="67"/>
      <c r="J149" s="67"/>
    </row>
    <row r="150" spans="1:10" hidden="1" x14ac:dyDescent="0.25">
      <c r="A150" s="75"/>
      <c r="B150" s="33" t="s">
        <v>42</v>
      </c>
      <c r="C150" s="67"/>
      <c r="D150" s="67"/>
      <c r="E150" s="67"/>
      <c r="F150" s="67"/>
      <c r="G150" s="67"/>
      <c r="H150" s="67"/>
      <c r="I150" s="67"/>
      <c r="J150" s="67"/>
    </row>
    <row r="151" spans="1:10" hidden="1" x14ac:dyDescent="0.25">
      <c r="A151" s="75"/>
      <c r="B151" s="33" t="s">
        <v>43</v>
      </c>
      <c r="C151" s="67"/>
      <c r="D151" s="67"/>
      <c r="E151" s="67"/>
      <c r="F151" s="67"/>
      <c r="G151" s="67"/>
      <c r="H151" s="67"/>
      <c r="I151" s="67"/>
      <c r="J151" s="67"/>
    </row>
    <row r="152" spans="1:10" ht="16.5" hidden="1" thickBot="1" x14ac:dyDescent="0.35">
      <c r="A152" s="75"/>
      <c r="B152" s="39" t="s">
        <v>44</v>
      </c>
      <c r="C152" s="76">
        <f t="shared" ref="C152:J152" si="8">SUM(C138:C151)</f>
        <v>0</v>
      </c>
      <c r="D152" s="76">
        <f t="shared" si="8"/>
        <v>0</v>
      </c>
      <c r="E152" s="76">
        <f t="shared" si="8"/>
        <v>0</v>
      </c>
      <c r="F152" s="76">
        <f t="shared" si="8"/>
        <v>0</v>
      </c>
      <c r="G152" s="76">
        <f t="shared" si="8"/>
        <v>0</v>
      </c>
      <c r="H152" s="76">
        <f t="shared" si="8"/>
        <v>0</v>
      </c>
      <c r="I152" s="76">
        <f t="shared" si="8"/>
        <v>0</v>
      </c>
      <c r="J152" s="76">
        <f t="shared" si="8"/>
        <v>0</v>
      </c>
    </row>
    <row r="153" spans="1:10" hidden="1" x14ac:dyDescent="0.25">
      <c r="D153" s="73"/>
      <c r="J153" s="103"/>
    </row>
    <row r="154" spans="1:10" hidden="1" x14ac:dyDescent="0.25">
      <c r="J154" s="6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6" t="s">
        <v>104</v>
      </c>
      <c r="D177" s="6"/>
      <c r="E177" s="6"/>
      <c r="F177" s="6"/>
    </row>
    <row r="178" spans="3:7" ht="15.75" thickBot="1" x14ac:dyDescent="0.3">
      <c r="C178" s="104" t="s">
        <v>114</v>
      </c>
      <c r="D178" s="104"/>
      <c r="E178" s="104"/>
      <c r="F178" s="104"/>
    </row>
    <row r="179" spans="3:7" ht="16.5" thickBot="1" x14ac:dyDescent="0.35">
      <c r="C179" s="105" t="s">
        <v>6</v>
      </c>
      <c r="D179" s="106" t="s">
        <v>7</v>
      </c>
      <c r="E179" s="107" t="s">
        <v>66</v>
      </c>
      <c r="F179" s="108"/>
    </row>
    <row r="180" spans="3:7" ht="15.75" x14ac:dyDescent="0.3">
      <c r="C180" s="109"/>
      <c r="D180" s="110"/>
      <c r="E180" s="111" t="s">
        <v>13</v>
      </c>
      <c r="F180" s="111" t="s">
        <v>106</v>
      </c>
    </row>
    <row r="181" spans="3:7" ht="15.75" x14ac:dyDescent="0.3">
      <c r="C181" s="24"/>
      <c r="D181" s="21" t="s">
        <v>15</v>
      </c>
      <c r="E181" s="25">
        <f>'FEBRERO CTE-5'!C145</f>
        <v>4133333.34</v>
      </c>
      <c r="F181" s="31">
        <f>+'FEBRERO CTE-5'!D145</f>
        <v>3760640.35</v>
      </c>
      <c r="G181" s="69"/>
    </row>
    <row r="182" spans="3:7" ht="15.75" x14ac:dyDescent="0.3">
      <c r="C182" s="71"/>
      <c r="D182" s="21"/>
      <c r="E182" s="71"/>
      <c r="F182" s="29"/>
      <c r="G182" s="69"/>
    </row>
    <row r="183" spans="3:7" ht="15.75" x14ac:dyDescent="0.3">
      <c r="C183" s="71"/>
      <c r="D183" s="21" t="s">
        <v>16</v>
      </c>
      <c r="E183" s="25"/>
      <c r="F183" s="31"/>
    </row>
    <row r="184" spans="3:7" x14ac:dyDescent="0.25">
      <c r="C184" s="75"/>
      <c r="D184" s="33" t="s">
        <v>17</v>
      </c>
      <c r="E184" s="67">
        <f>+'FEBRERO CTE-5'!C148</f>
        <v>85000</v>
      </c>
      <c r="F184" s="34">
        <v>67997.75</v>
      </c>
      <c r="G184" s="69"/>
    </row>
    <row r="185" spans="3:7" x14ac:dyDescent="0.25">
      <c r="C185" s="75"/>
      <c r="D185" s="33" t="s">
        <v>18</v>
      </c>
      <c r="E185" s="67">
        <f>+'FEBRERO CTE-5'!C149</f>
        <v>24099.16</v>
      </c>
      <c r="F185" s="34">
        <v>10614.63</v>
      </c>
      <c r="G185" s="69"/>
    </row>
    <row r="186" spans="3:7" x14ac:dyDescent="0.25">
      <c r="C186" s="75"/>
      <c r="D186" s="33" t="s">
        <v>19</v>
      </c>
      <c r="E186" s="67">
        <f>+'FEBRERO CTE-5'!C150</f>
        <v>0</v>
      </c>
      <c r="F186" s="34">
        <v>39254.800000000003</v>
      </c>
      <c r="G186" s="69"/>
    </row>
    <row r="187" spans="3:7" x14ac:dyDescent="0.25">
      <c r="C187" s="75"/>
      <c r="D187" s="33" t="s">
        <v>20</v>
      </c>
      <c r="E187" s="67">
        <f>+'FEBRERO CTE-5'!C151</f>
        <v>0</v>
      </c>
      <c r="F187" s="34">
        <v>13500</v>
      </c>
      <c r="G187" s="69"/>
    </row>
    <row r="188" spans="3:7" x14ac:dyDescent="0.25">
      <c r="C188" s="75"/>
      <c r="D188" s="33" t="s">
        <v>21</v>
      </c>
      <c r="E188" s="67">
        <f>+'FEBRERO CTE-5'!C152</f>
        <v>833.34</v>
      </c>
      <c r="F188" s="34">
        <v>0</v>
      </c>
      <c r="G188" s="69"/>
    </row>
    <row r="189" spans="3:7" x14ac:dyDescent="0.25">
      <c r="C189" s="75"/>
      <c r="D189" s="33" t="s">
        <v>67</v>
      </c>
      <c r="E189" s="67">
        <f>+'FEBRERO CTE-5'!C153</f>
        <v>6946</v>
      </c>
      <c r="F189" s="34">
        <v>0</v>
      </c>
      <c r="G189" s="69"/>
    </row>
    <row r="190" spans="3:7" x14ac:dyDescent="0.25">
      <c r="C190" s="75"/>
      <c r="D190" s="33" t="s">
        <v>23</v>
      </c>
      <c r="E190" s="67">
        <f>+'FEBRERO CTE-5'!C154</f>
        <v>8633.34</v>
      </c>
      <c r="F190" s="34">
        <v>0</v>
      </c>
      <c r="G190" s="69"/>
    </row>
    <row r="191" spans="3:7" x14ac:dyDescent="0.25">
      <c r="C191" s="75"/>
      <c r="D191" s="33" t="s">
        <v>68</v>
      </c>
      <c r="E191" s="67">
        <f>+'FEBRERO CTE-5'!C155</f>
        <v>14960.16</v>
      </c>
      <c r="F191" s="34">
        <v>6360</v>
      </c>
      <c r="G191" s="69"/>
    </row>
    <row r="192" spans="3:7" x14ac:dyDescent="0.25">
      <c r="C192" s="75"/>
      <c r="D192" s="33" t="s">
        <v>25</v>
      </c>
      <c r="E192" s="67">
        <f>+'FEBRERO CTE-5'!C156</f>
        <v>976300.5</v>
      </c>
      <c r="F192" s="34">
        <v>349038</v>
      </c>
      <c r="G192" s="69"/>
    </row>
    <row r="193" spans="3:8" x14ac:dyDescent="0.25">
      <c r="C193" s="75"/>
      <c r="D193" s="33" t="s">
        <v>61</v>
      </c>
      <c r="E193" s="67">
        <f>+'FEBRERO CTE-5'!C157</f>
        <v>0</v>
      </c>
      <c r="F193" s="34">
        <v>0</v>
      </c>
      <c r="G193" s="69"/>
    </row>
    <row r="194" spans="3:8" x14ac:dyDescent="0.25">
      <c r="C194" s="75"/>
      <c r="D194" s="33" t="s">
        <v>26</v>
      </c>
      <c r="E194" s="67">
        <f>+'FEBRERO CTE-5'!C158</f>
        <v>83333.34</v>
      </c>
      <c r="F194" s="34">
        <v>84000</v>
      </c>
      <c r="G194" s="69"/>
    </row>
    <row r="195" spans="3:8" x14ac:dyDescent="0.25">
      <c r="C195" s="75"/>
      <c r="D195" s="33" t="s">
        <v>27</v>
      </c>
      <c r="E195" s="67">
        <f>+'FEBRERO CTE-5'!C159</f>
        <v>72189.58</v>
      </c>
      <c r="F195" s="34">
        <v>148203.09</v>
      </c>
      <c r="G195" s="69"/>
    </row>
    <row r="196" spans="3:8" ht="16.5" thickBot="1" x14ac:dyDescent="0.35">
      <c r="C196" s="75"/>
      <c r="D196" s="35" t="s">
        <v>28</v>
      </c>
      <c r="E196" s="76">
        <f>SUM(E184:E195)</f>
        <v>1272295.4200000002</v>
      </c>
      <c r="F196" s="36">
        <f>SUM(F184:F195)</f>
        <v>718968.2699999999</v>
      </c>
    </row>
    <row r="197" spans="3:8" ht="15.75" x14ac:dyDescent="0.3">
      <c r="C197" s="75"/>
      <c r="D197" s="37" t="s">
        <v>29</v>
      </c>
      <c r="E197" s="77"/>
      <c r="F197" s="38"/>
    </row>
    <row r="198" spans="3:8" x14ac:dyDescent="0.25">
      <c r="C198" s="75"/>
      <c r="D198" s="33" t="s">
        <v>30</v>
      </c>
      <c r="E198" s="67">
        <f>+'FEBRERO CTE-5'!C162</f>
        <v>138751.78</v>
      </c>
      <c r="F198" s="34">
        <v>72038.25</v>
      </c>
      <c r="G198" s="69"/>
      <c r="H198" s="70"/>
    </row>
    <row r="199" spans="3:8" x14ac:dyDescent="0.25">
      <c r="C199" s="75"/>
      <c r="D199" s="33" t="s">
        <v>31</v>
      </c>
      <c r="E199" s="67">
        <f>+'FEBRERO CTE-5'!C163</f>
        <v>12500</v>
      </c>
      <c r="F199" s="34">
        <v>0</v>
      </c>
      <c r="G199" s="69"/>
    </row>
    <row r="200" spans="3:8" x14ac:dyDescent="0.25">
      <c r="C200" s="75"/>
      <c r="D200" s="33" t="s">
        <v>62</v>
      </c>
      <c r="E200" s="67">
        <f>+'FEBRERO CTE-5'!C164</f>
        <v>0</v>
      </c>
      <c r="F200" s="34">
        <v>0</v>
      </c>
      <c r="G200" s="69"/>
    </row>
    <row r="201" spans="3:8" x14ac:dyDescent="0.25">
      <c r="C201" s="75"/>
      <c r="D201" s="33" t="s">
        <v>63</v>
      </c>
      <c r="E201" s="67">
        <f>+'FEBRERO CTE-5'!C165</f>
        <v>0</v>
      </c>
      <c r="F201" s="34">
        <v>0</v>
      </c>
      <c r="G201" s="69"/>
    </row>
    <row r="202" spans="3:8" x14ac:dyDescent="0.25">
      <c r="C202" s="75"/>
      <c r="D202" s="33" t="s">
        <v>32</v>
      </c>
      <c r="E202" s="67">
        <f>+'FEBRERO CTE-5'!C166</f>
        <v>108334.08</v>
      </c>
      <c r="F202" s="34">
        <v>39284</v>
      </c>
      <c r="G202" s="69"/>
    </row>
    <row r="203" spans="3:8" x14ac:dyDescent="0.25">
      <c r="C203" s="75"/>
      <c r="D203" s="33" t="s">
        <v>33</v>
      </c>
      <c r="E203" s="67">
        <f>+'FEBRERO CTE-5'!C167</f>
        <v>1333.34</v>
      </c>
      <c r="F203" s="34">
        <v>0</v>
      </c>
      <c r="G203" s="69"/>
    </row>
    <row r="204" spans="3:8" x14ac:dyDescent="0.25">
      <c r="C204" s="75"/>
      <c r="D204" s="33" t="s">
        <v>34</v>
      </c>
      <c r="E204" s="67">
        <f>+'FEBRERO CTE-5'!C168</f>
        <v>804823.34</v>
      </c>
      <c r="F204" s="34">
        <v>390957.86</v>
      </c>
      <c r="G204" s="69"/>
    </row>
    <row r="205" spans="3:8" x14ac:dyDescent="0.25">
      <c r="C205" s="75"/>
      <c r="D205" s="33" t="s">
        <v>35</v>
      </c>
      <c r="E205" s="67">
        <f>+'FEBRERO CTE-5'!C169</f>
        <v>3000</v>
      </c>
      <c r="F205" s="34">
        <v>0</v>
      </c>
      <c r="G205" s="69"/>
    </row>
    <row r="206" spans="3:8" x14ac:dyDescent="0.25">
      <c r="C206" s="75"/>
      <c r="D206" s="33" t="s">
        <v>36</v>
      </c>
      <c r="E206" s="67">
        <f>+'FEBRERO CTE-5'!C170</f>
        <v>35218</v>
      </c>
      <c r="F206" s="34">
        <v>22920</v>
      </c>
      <c r="G206" s="69"/>
    </row>
    <row r="207" spans="3:8" x14ac:dyDescent="0.25">
      <c r="C207" s="75"/>
      <c r="D207" s="33" t="s">
        <v>37</v>
      </c>
      <c r="E207" s="67">
        <f>+'FEBRERO CTE-5'!C171</f>
        <v>1666.66</v>
      </c>
      <c r="F207" s="34">
        <v>0</v>
      </c>
      <c r="G207" s="69"/>
    </row>
    <row r="208" spans="3:8" x14ac:dyDescent="0.25">
      <c r="C208" s="75"/>
      <c r="D208" s="33" t="s">
        <v>38</v>
      </c>
      <c r="E208" s="67">
        <f>+'FEBRERO CTE-5'!C172</f>
        <v>1473.32</v>
      </c>
      <c r="F208" s="34">
        <v>1700</v>
      </c>
      <c r="G208" s="69"/>
    </row>
    <row r="209" spans="2:8" x14ac:dyDescent="0.25">
      <c r="C209" s="75"/>
      <c r="D209" s="33" t="s">
        <v>39</v>
      </c>
      <c r="E209" s="67">
        <f>+'FEBRERO CTE-5'!C173</f>
        <v>30646.84</v>
      </c>
      <c r="F209" s="34">
        <v>26482</v>
      </c>
      <c r="G209" s="69"/>
    </row>
    <row r="210" spans="2:8" x14ac:dyDescent="0.25">
      <c r="C210" s="75"/>
      <c r="D210" s="33" t="s">
        <v>40</v>
      </c>
      <c r="E210" s="67">
        <f>+'FEBRERO CTE-5'!C174</f>
        <v>3395383.98</v>
      </c>
      <c r="F210" s="34">
        <v>659749.24</v>
      </c>
      <c r="G210" s="69"/>
    </row>
    <row r="211" spans="2:8" x14ac:dyDescent="0.25">
      <c r="C211" s="75"/>
      <c r="D211" s="33" t="s">
        <v>41</v>
      </c>
      <c r="E211" s="67">
        <f>+'FEBRERO CTE-5'!C175</f>
        <v>6669.66</v>
      </c>
      <c r="F211" s="34">
        <v>0</v>
      </c>
      <c r="G211" s="69"/>
    </row>
    <row r="212" spans="2:8" x14ac:dyDescent="0.25">
      <c r="C212" s="75"/>
      <c r="D212" s="33" t="s">
        <v>42</v>
      </c>
      <c r="E212" s="67">
        <f>+'FEBRERO CTE-5'!C176</f>
        <v>103332.76</v>
      </c>
      <c r="F212" s="34">
        <v>63771</v>
      </c>
      <c r="G212" s="69"/>
      <c r="H212" s="69"/>
    </row>
    <row r="213" spans="2:8" x14ac:dyDescent="0.25">
      <c r="C213" s="75"/>
      <c r="D213" s="33" t="s">
        <v>43</v>
      </c>
      <c r="E213" s="67">
        <f>+'FEBRERO CTE-5'!C177</f>
        <v>6666.66</v>
      </c>
      <c r="F213" s="34">
        <v>0</v>
      </c>
      <c r="G213" s="69"/>
    </row>
    <row r="214" spans="2:8" ht="16.5" thickBot="1" x14ac:dyDescent="0.35">
      <c r="C214" s="75"/>
      <c r="D214" s="39" t="s">
        <v>44</v>
      </c>
      <c r="E214" s="76">
        <f>SUM(E198:E213)</f>
        <v>4649800.42</v>
      </c>
      <c r="F214" s="36">
        <f>SUM(F198:F213)</f>
        <v>1276902.3500000001</v>
      </c>
    </row>
    <row r="215" spans="2:8" ht="15.75" x14ac:dyDescent="0.3">
      <c r="C215" s="80"/>
      <c r="D215" s="112" t="s">
        <v>69</v>
      </c>
      <c r="E215" s="113">
        <f>+E214+E196</f>
        <v>5922095.8399999999</v>
      </c>
      <c r="F215" s="114">
        <f>+F214+F196</f>
        <v>1995870.62</v>
      </c>
      <c r="G215" s="69"/>
    </row>
    <row r="216" spans="2:8" ht="16.5" hidden="1" thickBot="1" x14ac:dyDescent="0.35">
      <c r="C216" s="80"/>
      <c r="D216" s="115" t="s">
        <v>45</v>
      </c>
      <c r="E216" s="116"/>
      <c r="F216" s="117"/>
    </row>
    <row r="217" spans="2:8" hidden="1" x14ac:dyDescent="0.25">
      <c r="C217" s="80"/>
      <c r="D217" s="44" t="s">
        <v>54</v>
      </c>
      <c r="E217" s="67">
        <f>+'ENERO CTE-5'!C181</f>
        <v>0</v>
      </c>
      <c r="F217" s="118"/>
    </row>
    <row r="218" spans="2:8" hidden="1" x14ac:dyDescent="0.25">
      <c r="C218" s="80"/>
      <c r="D218" s="44" t="s">
        <v>46</v>
      </c>
      <c r="E218" s="67">
        <f>+'ENERO CTE-5'!C182</f>
        <v>0</v>
      </c>
      <c r="F218" s="118"/>
      <c r="G218" s="69"/>
    </row>
    <row r="219" spans="2:8" hidden="1" x14ac:dyDescent="0.25">
      <c r="C219" s="80"/>
      <c r="D219" s="44" t="s">
        <v>55</v>
      </c>
      <c r="E219" s="67">
        <f>+'ENERO CTE-5'!C183</f>
        <v>0</v>
      </c>
      <c r="F219" s="118"/>
      <c r="G219" s="69"/>
    </row>
    <row r="220" spans="2:8" hidden="1" x14ac:dyDescent="0.25">
      <c r="C220" s="80"/>
      <c r="D220" s="44" t="s">
        <v>47</v>
      </c>
      <c r="E220" s="67">
        <f>+'ENERO CTE-5'!C184</f>
        <v>0</v>
      </c>
      <c r="F220" s="118"/>
      <c r="G220" s="119"/>
    </row>
    <row r="221" spans="2:8" ht="15.75" hidden="1" x14ac:dyDescent="0.3">
      <c r="C221" s="80"/>
      <c r="D221" s="45" t="s">
        <v>48</v>
      </c>
      <c r="E221" s="25">
        <f>SUM(E217:E220)</f>
        <v>0</v>
      </c>
      <c r="F221" s="31">
        <f>SUM(F217:F220)</f>
        <v>0</v>
      </c>
    </row>
    <row r="222" spans="2:8" ht="15.75" x14ac:dyDescent="0.3">
      <c r="C222" s="80"/>
      <c r="D222" s="112" t="s">
        <v>71</v>
      </c>
      <c r="E222" s="25">
        <f>+E221+E215+E181</f>
        <v>10055429.18</v>
      </c>
      <c r="F222" s="31">
        <f>+F215+F181+F221</f>
        <v>5756510.9700000007</v>
      </c>
      <c r="G222" s="69"/>
    </row>
    <row r="223" spans="2:8" ht="15.75" x14ac:dyDescent="0.3">
      <c r="B223" s="68"/>
      <c r="C223" s="69"/>
      <c r="D223" s="8"/>
      <c r="F223" s="120"/>
      <c r="G223" s="68"/>
    </row>
    <row r="224" spans="2:8" ht="15.75" x14ac:dyDescent="0.3">
      <c r="B224" s="68"/>
      <c r="C224" s="69"/>
      <c r="D224" s="8"/>
      <c r="F224" s="121"/>
    </row>
    <row r="239" spans="2:10" x14ac:dyDescent="0.25">
      <c r="B239" s="87" t="s">
        <v>72</v>
      </c>
      <c r="D239" s="26" t="s">
        <v>107</v>
      </c>
      <c r="E239" s="26"/>
      <c r="F239" s="26"/>
      <c r="G239" s="68" t="s">
        <v>108</v>
      </c>
      <c r="H239" t="s">
        <v>109</v>
      </c>
    </row>
    <row r="240" spans="2:10" x14ac:dyDescent="0.25">
      <c r="D240" s="88" t="s">
        <v>110</v>
      </c>
      <c r="E240" s="88"/>
      <c r="F240" s="88"/>
      <c r="G240" s="68"/>
      <c r="H240" s="68" t="s">
        <v>111</v>
      </c>
      <c r="J240" s="68"/>
    </row>
    <row r="241" spans="2:10" x14ac:dyDescent="0.25">
      <c r="D241" s="88" t="s">
        <v>112</v>
      </c>
      <c r="E241" s="88"/>
      <c r="F241" s="88"/>
      <c r="G241" s="68"/>
      <c r="H241" s="68" t="s">
        <v>113</v>
      </c>
      <c r="J241" s="68"/>
    </row>
    <row r="242" spans="2:10" ht="9" customHeight="1" x14ac:dyDescent="0.25">
      <c r="D242" s="89"/>
      <c r="E242" s="89"/>
      <c r="H242" s="68"/>
      <c r="I242" s="68"/>
      <c r="J242" s="68"/>
    </row>
    <row r="243" spans="2:10" x14ac:dyDescent="0.25">
      <c r="B243" s="87" t="s">
        <v>80</v>
      </c>
      <c r="D243" s="68" t="s">
        <v>82</v>
      </c>
      <c r="H243" s="90"/>
      <c r="I243" s="90"/>
      <c r="J243" s="90"/>
    </row>
    <row r="245" spans="2:10" x14ac:dyDescent="0.25">
      <c r="D245" s="68" t="s">
        <v>115</v>
      </c>
    </row>
  </sheetData>
  <mergeCells count="28"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C1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" t="s">
        <v>116</v>
      </c>
      <c r="J8" s="3"/>
    </row>
    <row r="9" spans="1:10" ht="5.25" customHeight="1" x14ac:dyDescent="0.25"/>
    <row r="10" spans="1:10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ht="4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 ht="16.5" hidden="1" thickBot="1" x14ac:dyDescent="0.3">
      <c r="A14" s="9" t="s">
        <v>89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 ht="30.75" hidden="1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</row>
    <row r="16" spans="1:10" ht="15.75" hidden="1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</row>
    <row r="17" spans="1:10" ht="15.75" hidden="1" x14ac:dyDescent="0.3">
      <c r="A17" s="24"/>
      <c r="B17" s="21" t="s">
        <v>15</v>
      </c>
      <c r="C17" s="25">
        <v>1764858.42</v>
      </c>
      <c r="D17" s="25">
        <v>1492317.42</v>
      </c>
      <c r="E17" s="25">
        <v>1764858.42</v>
      </c>
      <c r="F17" s="25">
        <v>1792563.63</v>
      </c>
      <c r="G17" s="25">
        <v>1764858.42</v>
      </c>
      <c r="H17" s="25">
        <v>1578007.92</v>
      </c>
      <c r="I17" s="25">
        <v>1764858.42</v>
      </c>
      <c r="J17" s="25">
        <v>1803793.55</v>
      </c>
    </row>
    <row r="18" spans="1:10" ht="15.75" hidden="1" x14ac:dyDescent="0.3">
      <c r="A18" s="71"/>
      <c r="B18" s="21"/>
      <c r="C18" s="72"/>
      <c r="D18" s="71"/>
      <c r="E18" s="92"/>
      <c r="F18" s="92"/>
      <c r="G18" s="71"/>
      <c r="H18" s="92"/>
      <c r="I18" s="71"/>
      <c r="J18" s="92"/>
    </row>
    <row r="19" spans="1:10" ht="15.75" hidden="1" x14ac:dyDescent="0.3">
      <c r="A19" s="71"/>
      <c r="B19" s="21" t="s">
        <v>16</v>
      </c>
      <c r="C19" s="25">
        <f t="shared" ref="C19:J19" si="0">+C27+C43</f>
        <v>2818474.9200000004</v>
      </c>
      <c r="D19" s="25">
        <f t="shared" si="0"/>
        <v>0</v>
      </c>
      <c r="E19" s="25">
        <f t="shared" si="0"/>
        <v>2818474.9200000004</v>
      </c>
      <c r="F19" s="25">
        <f t="shared" si="0"/>
        <v>67111.01999999999</v>
      </c>
      <c r="G19" s="25">
        <f t="shared" si="0"/>
        <v>2818474.9200000004</v>
      </c>
      <c r="H19" s="25">
        <f t="shared" si="0"/>
        <v>58543.64</v>
      </c>
      <c r="I19" s="25">
        <f t="shared" si="0"/>
        <v>2818474.9200000004</v>
      </c>
      <c r="J19" s="25">
        <f t="shared" si="0"/>
        <v>3743927.3</v>
      </c>
    </row>
    <row r="20" spans="1:10" hidden="1" x14ac:dyDescent="0.25">
      <c r="A20" s="75"/>
      <c r="B20" s="33" t="s">
        <v>17</v>
      </c>
      <c r="C20" s="67">
        <v>62500</v>
      </c>
      <c r="D20" s="67"/>
      <c r="E20" s="67">
        <v>62500</v>
      </c>
      <c r="F20" s="67">
        <v>56112.02</v>
      </c>
      <c r="G20" s="67">
        <v>62500</v>
      </c>
      <c r="H20" s="67"/>
      <c r="I20" s="67">
        <v>62500</v>
      </c>
      <c r="J20" s="67">
        <v>68083.009999999995</v>
      </c>
    </row>
    <row r="21" spans="1:10" hidden="1" x14ac:dyDescent="0.25">
      <c r="A21" s="75"/>
      <c r="B21" s="33" t="s">
        <v>18</v>
      </c>
      <c r="C21" s="67">
        <v>7500</v>
      </c>
      <c r="D21" s="67"/>
      <c r="E21" s="67">
        <v>7500</v>
      </c>
      <c r="F21" s="67">
        <v>10999</v>
      </c>
      <c r="G21" s="67">
        <v>7500</v>
      </c>
      <c r="H21" s="67">
        <v>11011</v>
      </c>
      <c r="I21" s="67">
        <v>7500</v>
      </c>
      <c r="J21" s="67">
        <v>10992</v>
      </c>
    </row>
    <row r="22" spans="1:10" hidden="1" x14ac:dyDescent="0.25">
      <c r="A22" s="75"/>
      <c r="B22" s="33" t="s">
        <v>19</v>
      </c>
      <c r="C22" s="67">
        <v>8133.97</v>
      </c>
      <c r="D22" s="67"/>
      <c r="E22" s="67">
        <v>8133.97</v>
      </c>
      <c r="F22" s="67"/>
      <c r="G22" s="67">
        <v>8133.97</v>
      </c>
      <c r="H22" s="67"/>
      <c r="I22" s="67">
        <v>8133.97</v>
      </c>
      <c r="J22" s="67">
        <v>4358</v>
      </c>
    </row>
    <row r="23" spans="1:10" hidden="1" x14ac:dyDescent="0.25">
      <c r="A23" s="75"/>
      <c r="B23" s="33" t="s">
        <v>20</v>
      </c>
      <c r="C23" s="67">
        <v>33333.33</v>
      </c>
      <c r="D23" s="67"/>
      <c r="E23" s="67">
        <v>33333.33</v>
      </c>
      <c r="F23" s="67"/>
      <c r="G23" s="67">
        <v>33333.33</v>
      </c>
      <c r="H23" s="67"/>
      <c r="I23" s="67">
        <v>33333.33</v>
      </c>
      <c r="J23" s="67">
        <v>45020</v>
      </c>
    </row>
    <row r="24" spans="1:10" hidden="1" x14ac:dyDescent="0.25">
      <c r="A24" s="75"/>
      <c r="B24" s="33" t="s">
        <v>25</v>
      </c>
      <c r="C24" s="67">
        <v>165141.75</v>
      </c>
      <c r="D24" s="67"/>
      <c r="E24" s="67">
        <v>165141.75</v>
      </c>
      <c r="F24" s="67"/>
      <c r="G24" s="67">
        <v>165141.75</v>
      </c>
      <c r="H24" s="67">
        <v>1000</v>
      </c>
      <c r="I24" s="67">
        <v>165141.75</v>
      </c>
      <c r="J24" s="67">
        <v>26842.86</v>
      </c>
    </row>
    <row r="25" spans="1:10" hidden="1" x14ac:dyDescent="0.25">
      <c r="A25" s="75"/>
      <c r="B25" s="33" t="s">
        <v>26</v>
      </c>
      <c r="C25" s="67">
        <v>40000</v>
      </c>
      <c r="D25" s="67"/>
      <c r="E25" s="67">
        <v>40000</v>
      </c>
      <c r="F25" s="67"/>
      <c r="G25" s="67">
        <v>40000</v>
      </c>
      <c r="H25" s="67"/>
      <c r="I25" s="67">
        <v>40000</v>
      </c>
      <c r="J25" s="67">
        <v>76240</v>
      </c>
    </row>
    <row r="26" spans="1:10" hidden="1" x14ac:dyDescent="0.25">
      <c r="A26" s="75"/>
      <c r="B26" s="33" t="s">
        <v>27</v>
      </c>
      <c r="C26" s="67">
        <v>26305.03</v>
      </c>
      <c r="D26" s="67"/>
      <c r="E26" s="67">
        <v>26305.03</v>
      </c>
      <c r="F26" s="67"/>
      <c r="G26" s="67">
        <v>26305.03</v>
      </c>
      <c r="H26" s="67">
        <v>46532.639999999999</v>
      </c>
      <c r="I26" s="67">
        <v>26305.03</v>
      </c>
      <c r="J26" s="67">
        <v>55063.68</v>
      </c>
    </row>
    <row r="27" spans="1:10" ht="16.5" hidden="1" thickBot="1" x14ac:dyDescent="0.35">
      <c r="A27" s="75"/>
      <c r="B27" s="35" t="s">
        <v>28</v>
      </c>
      <c r="C27" s="76">
        <f t="shared" ref="C27:J27" si="1">SUM(C20:C26)</f>
        <v>342914.07999999996</v>
      </c>
      <c r="D27" s="76">
        <f t="shared" si="1"/>
        <v>0</v>
      </c>
      <c r="E27" s="76">
        <f t="shared" si="1"/>
        <v>342914.07999999996</v>
      </c>
      <c r="F27" s="76">
        <f t="shared" si="1"/>
        <v>67111.01999999999</v>
      </c>
      <c r="G27" s="76">
        <f t="shared" si="1"/>
        <v>342914.07999999996</v>
      </c>
      <c r="H27" s="76">
        <f t="shared" si="1"/>
        <v>58543.64</v>
      </c>
      <c r="I27" s="76">
        <f t="shared" si="1"/>
        <v>342914.07999999996</v>
      </c>
      <c r="J27" s="76">
        <f t="shared" si="1"/>
        <v>286599.55</v>
      </c>
    </row>
    <row r="28" spans="1:10" ht="15.75" hidden="1" x14ac:dyDescent="0.3">
      <c r="A28" s="75"/>
      <c r="B28" s="37" t="s">
        <v>29</v>
      </c>
      <c r="C28" s="77"/>
      <c r="D28" s="77"/>
      <c r="E28" s="77"/>
      <c r="F28" s="77"/>
      <c r="G28" s="77"/>
      <c r="H28" s="77"/>
      <c r="I28" s="77"/>
      <c r="J28" s="77"/>
    </row>
    <row r="29" spans="1:10" hidden="1" x14ac:dyDescent="0.25">
      <c r="A29" s="75"/>
      <c r="B29" s="33" t="s">
        <v>30</v>
      </c>
      <c r="C29" s="67">
        <v>60936.45</v>
      </c>
      <c r="D29" s="67"/>
      <c r="E29" s="67">
        <v>60936.45</v>
      </c>
      <c r="F29" s="67"/>
      <c r="G29" s="67">
        <v>60936.45</v>
      </c>
      <c r="H29" s="67"/>
      <c r="I29" s="67">
        <v>60936.45</v>
      </c>
      <c r="J29" s="67">
        <v>202940.25</v>
      </c>
    </row>
    <row r="30" spans="1:10" hidden="1" x14ac:dyDescent="0.25">
      <c r="A30" s="75"/>
      <c r="B30" s="33" t="s">
        <v>31</v>
      </c>
      <c r="C30" s="67">
        <v>600</v>
      </c>
      <c r="D30" s="67"/>
      <c r="E30" s="67">
        <v>600</v>
      </c>
      <c r="F30" s="67"/>
      <c r="G30" s="67">
        <v>600</v>
      </c>
      <c r="H30" s="67"/>
      <c r="I30" s="67">
        <v>600</v>
      </c>
      <c r="J30" s="67"/>
    </row>
    <row r="31" spans="1:10" hidden="1" x14ac:dyDescent="0.25">
      <c r="A31" s="75"/>
      <c r="B31" s="33" t="s">
        <v>63</v>
      </c>
      <c r="C31" s="67">
        <v>945.42</v>
      </c>
      <c r="D31" s="67"/>
      <c r="E31" s="67">
        <v>945.42</v>
      </c>
      <c r="F31" s="67"/>
      <c r="G31" s="67">
        <v>945.42</v>
      </c>
      <c r="H31" s="67"/>
      <c r="I31" s="67">
        <v>945.42</v>
      </c>
      <c r="J31" s="67"/>
    </row>
    <row r="32" spans="1:10" hidden="1" x14ac:dyDescent="0.25">
      <c r="A32" s="75"/>
      <c r="B32" s="33" t="s">
        <v>32</v>
      </c>
      <c r="C32" s="67">
        <v>169652.57</v>
      </c>
      <c r="D32" s="67"/>
      <c r="E32" s="67">
        <v>169652.57</v>
      </c>
      <c r="F32" s="67"/>
      <c r="G32" s="67">
        <v>169652.57</v>
      </c>
      <c r="H32" s="67"/>
      <c r="I32" s="67">
        <v>169652.57</v>
      </c>
      <c r="J32" s="67">
        <v>178282.05</v>
      </c>
    </row>
    <row r="33" spans="1:10" hidden="1" x14ac:dyDescent="0.25">
      <c r="A33" s="75"/>
      <c r="B33" s="33" t="s">
        <v>33</v>
      </c>
      <c r="C33" s="67">
        <v>912</v>
      </c>
      <c r="D33" s="67"/>
      <c r="E33" s="67">
        <v>912</v>
      </c>
      <c r="F33" s="67"/>
      <c r="G33" s="67">
        <v>912</v>
      </c>
      <c r="H33" s="67"/>
      <c r="I33" s="67">
        <v>912</v>
      </c>
      <c r="J33" s="67"/>
    </row>
    <row r="34" spans="1:10" hidden="1" x14ac:dyDescent="0.25">
      <c r="A34" s="75"/>
      <c r="B34" s="33" t="s">
        <v>34</v>
      </c>
      <c r="C34" s="67">
        <v>427229.65</v>
      </c>
      <c r="D34" s="67"/>
      <c r="E34" s="67">
        <v>427229.65</v>
      </c>
      <c r="F34" s="67"/>
      <c r="G34" s="67">
        <v>427229.65</v>
      </c>
      <c r="H34" s="67"/>
      <c r="I34" s="67">
        <v>427229.65</v>
      </c>
      <c r="J34" s="67">
        <v>1425199.8</v>
      </c>
    </row>
    <row r="35" spans="1:10" hidden="1" x14ac:dyDescent="0.25">
      <c r="A35" s="75"/>
      <c r="B35" s="33" t="s">
        <v>35</v>
      </c>
      <c r="C35" s="67">
        <v>100</v>
      </c>
      <c r="D35" s="67"/>
      <c r="E35" s="67">
        <v>100</v>
      </c>
      <c r="F35" s="67"/>
      <c r="G35" s="67">
        <v>100</v>
      </c>
      <c r="H35" s="67"/>
      <c r="I35" s="67">
        <v>100</v>
      </c>
      <c r="J35" s="67"/>
    </row>
    <row r="36" spans="1:10" hidden="1" x14ac:dyDescent="0.25">
      <c r="A36" s="75"/>
      <c r="B36" s="33" t="s">
        <v>36</v>
      </c>
      <c r="C36" s="67">
        <v>13579.7</v>
      </c>
      <c r="D36" s="67"/>
      <c r="E36" s="67">
        <v>13579.7</v>
      </c>
      <c r="F36" s="67"/>
      <c r="G36" s="67">
        <v>13579.7</v>
      </c>
      <c r="H36" s="67"/>
      <c r="I36" s="67">
        <v>13579.7</v>
      </c>
      <c r="J36" s="67">
        <v>75162.240000000005</v>
      </c>
    </row>
    <row r="37" spans="1:10" hidden="1" x14ac:dyDescent="0.25">
      <c r="A37" s="75"/>
      <c r="B37" s="33" t="s">
        <v>38</v>
      </c>
      <c r="C37" s="67">
        <v>310</v>
      </c>
      <c r="D37" s="67"/>
      <c r="E37" s="67">
        <v>310</v>
      </c>
      <c r="F37" s="67"/>
      <c r="G37" s="67">
        <v>310</v>
      </c>
      <c r="H37" s="67"/>
      <c r="I37" s="67">
        <v>310</v>
      </c>
      <c r="J37" s="67"/>
    </row>
    <row r="38" spans="1:10" hidden="1" x14ac:dyDescent="0.25">
      <c r="A38" s="75"/>
      <c r="B38" s="33" t="s">
        <v>39</v>
      </c>
      <c r="C38" s="67">
        <v>10809.43</v>
      </c>
      <c r="D38" s="67"/>
      <c r="E38" s="67">
        <v>10809.43</v>
      </c>
      <c r="F38" s="67"/>
      <c r="G38" s="67">
        <v>10809.43</v>
      </c>
      <c r="H38" s="67"/>
      <c r="I38" s="67">
        <v>10809.43</v>
      </c>
      <c r="J38" s="67">
        <v>14528.6</v>
      </c>
    </row>
    <row r="39" spans="1:10" hidden="1" x14ac:dyDescent="0.25">
      <c r="A39" s="75"/>
      <c r="B39" s="33" t="s">
        <v>40</v>
      </c>
      <c r="C39" s="67">
        <v>1780006.32</v>
      </c>
      <c r="D39" s="67"/>
      <c r="E39" s="67">
        <v>1780006.32</v>
      </c>
      <c r="F39" s="67"/>
      <c r="G39" s="67">
        <v>1780006.32</v>
      </c>
      <c r="H39" s="67"/>
      <c r="I39" s="67">
        <v>1780006.32</v>
      </c>
      <c r="J39" s="67">
        <v>1545914.81</v>
      </c>
    </row>
    <row r="40" spans="1:10" hidden="1" x14ac:dyDescent="0.25">
      <c r="A40" s="75"/>
      <c r="B40" s="33" t="s">
        <v>41</v>
      </c>
      <c r="C40" s="67">
        <v>2208.6999999999998</v>
      </c>
      <c r="D40" s="67"/>
      <c r="E40" s="67">
        <v>2208.6999999999998</v>
      </c>
      <c r="F40" s="67"/>
      <c r="G40" s="67">
        <v>2208.6999999999998</v>
      </c>
      <c r="H40" s="67"/>
      <c r="I40" s="67">
        <v>2208.6999999999998</v>
      </c>
      <c r="J40" s="67">
        <v>15300</v>
      </c>
    </row>
    <row r="41" spans="1:10" hidden="1" x14ac:dyDescent="0.25">
      <c r="A41" s="75"/>
      <c r="B41" s="33" t="s">
        <v>42</v>
      </c>
      <c r="C41" s="67">
        <v>8105.1</v>
      </c>
      <c r="D41" s="67"/>
      <c r="E41" s="67">
        <v>8105.1</v>
      </c>
      <c r="F41" s="67"/>
      <c r="G41" s="67">
        <v>8105.1</v>
      </c>
      <c r="H41" s="67"/>
      <c r="I41" s="67">
        <v>8105.1</v>
      </c>
      <c r="J41" s="67"/>
    </row>
    <row r="42" spans="1:10" hidden="1" x14ac:dyDescent="0.25">
      <c r="A42" s="75"/>
      <c r="B42" s="33" t="s">
        <v>43</v>
      </c>
      <c r="C42" s="67">
        <v>165.5</v>
      </c>
      <c r="D42" s="67"/>
      <c r="E42" s="67">
        <v>165.5</v>
      </c>
      <c r="F42" s="67"/>
      <c r="G42" s="67">
        <v>165.5</v>
      </c>
      <c r="H42" s="67"/>
      <c r="I42" s="67">
        <v>165.5</v>
      </c>
      <c r="J42" s="67"/>
    </row>
    <row r="43" spans="1:10" ht="16.5" hidden="1" thickBot="1" x14ac:dyDescent="0.35">
      <c r="A43" s="75"/>
      <c r="B43" s="39" t="s">
        <v>44</v>
      </c>
      <c r="C43" s="76">
        <f t="shared" ref="C43:J43" si="2">SUM(C29:C42)</f>
        <v>2475560.8400000003</v>
      </c>
      <c r="D43" s="76">
        <f t="shared" si="2"/>
        <v>0</v>
      </c>
      <c r="E43" s="76">
        <f t="shared" si="2"/>
        <v>2475560.8400000003</v>
      </c>
      <c r="F43" s="76">
        <f t="shared" si="2"/>
        <v>0</v>
      </c>
      <c r="G43" s="76">
        <f t="shared" si="2"/>
        <v>2475560.8400000003</v>
      </c>
      <c r="H43" s="76">
        <f t="shared" si="2"/>
        <v>0</v>
      </c>
      <c r="I43" s="76">
        <f t="shared" si="2"/>
        <v>2475560.8400000003</v>
      </c>
      <c r="J43" s="7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9" t="s">
        <v>90</v>
      </c>
      <c r="B46" s="9"/>
      <c r="C46" s="9"/>
      <c r="D46" s="9"/>
      <c r="E46" s="9"/>
      <c r="F46" s="9"/>
      <c r="G46" s="9"/>
      <c r="H46" s="9"/>
      <c r="I46" s="9"/>
      <c r="J46" s="9"/>
    </row>
    <row r="47" spans="1:10" ht="28.5" hidden="1" customHeight="1" x14ac:dyDescent="0.25">
      <c r="A47" s="93" t="s">
        <v>6</v>
      </c>
      <c r="B47" s="94" t="s">
        <v>91</v>
      </c>
      <c r="C47" s="95" t="s">
        <v>92</v>
      </c>
      <c r="D47" s="96"/>
      <c r="E47" s="95" t="s">
        <v>93</v>
      </c>
      <c r="F47" s="97"/>
      <c r="G47" s="98" t="s">
        <v>94</v>
      </c>
      <c r="H47" s="99"/>
      <c r="I47" s="99"/>
      <c r="J47" s="99"/>
    </row>
    <row r="48" spans="1:10" hidden="1" x14ac:dyDescent="0.25">
      <c r="A48" s="100"/>
      <c r="B48" s="101" t="s">
        <v>95</v>
      </c>
      <c r="C48" s="100" t="s">
        <v>96</v>
      </c>
      <c r="D48" s="100" t="s">
        <v>97</v>
      </c>
      <c r="E48" s="100" t="s">
        <v>96</v>
      </c>
      <c r="F48" s="100" t="s">
        <v>97</v>
      </c>
      <c r="G48" s="100" t="s">
        <v>96</v>
      </c>
      <c r="H48" s="100" t="s">
        <v>97</v>
      </c>
      <c r="I48" s="100"/>
      <c r="J48" s="100"/>
    </row>
    <row r="49" spans="1:10" hidden="1" x14ac:dyDescent="0.25">
      <c r="A49" s="80"/>
      <c r="B49" s="80"/>
      <c r="C49" s="80"/>
      <c r="D49" s="80"/>
      <c r="E49" s="80"/>
      <c r="F49" s="80"/>
      <c r="G49" s="80"/>
      <c r="H49" s="80"/>
      <c r="I49" s="80"/>
      <c r="J49" s="80"/>
    </row>
    <row r="50" spans="1:10" hidden="1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</row>
    <row r="51" spans="1:10" hidden="1" x14ac:dyDescent="0.25">
      <c r="A51" s="80"/>
      <c r="B51" s="101" t="s">
        <v>98</v>
      </c>
      <c r="C51" s="80"/>
      <c r="D51" s="80"/>
      <c r="E51" s="80"/>
      <c r="F51" s="80"/>
      <c r="G51" s="80"/>
      <c r="H51" s="80"/>
      <c r="I51" s="80"/>
      <c r="J51" s="80"/>
    </row>
    <row r="52" spans="1:10" hidden="1" x14ac:dyDescent="0.25">
      <c r="A52" s="80"/>
      <c r="B52" s="80" t="s">
        <v>99</v>
      </c>
      <c r="C52" s="80"/>
      <c r="D52" s="80"/>
      <c r="E52" s="80"/>
      <c r="F52" s="80"/>
      <c r="G52" s="80"/>
      <c r="H52" s="80"/>
      <c r="I52" s="80"/>
      <c r="J52" s="80"/>
    </row>
    <row r="53" spans="1:10" hidden="1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hidden="1" x14ac:dyDescent="0.25">
      <c r="A54" s="80"/>
      <c r="B54" s="80"/>
      <c r="C54" s="80"/>
      <c r="D54" s="80"/>
      <c r="E54" s="80"/>
      <c r="F54" s="80"/>
      <c r="G54" s="80"/>
      <c r="H54" s="80"/>
      <c r="I54" s="80"/>
      <c r="J54" s="80"/>
    </row>
    <row r="55" spans="1:10" hidden="1" x14ac:dyDescent="0.25">
      <c r="A55" s="80"/>
      <c r="B55" s="80"/>
      <c r="C55" s="80"/>
      <c r="D55" s="80"/>
      <c r="E55" s="80"/>
      <c r="F55" s="80"/>
      <c r="G55" s="80"/>
      <c r="H55" s="80"/>
      <c r="I55" s="80"/>
      <c r="J55" s="80"/>
    </row>
    <row r="56" spans="1:10" hidden="1" x14ac:dyDescent="0.25">
      <c r="A56" s="80"/>
      <c r="B56" s="80"/>
      <c r="C56" s="80"/>
      <c r="D56" s="80"/>
      <c r="E56" s="80"/>
      <c r="F56" s="80"/>
      <c r="G56" s="80"/>
      <c r="H56" s="80"/>
      <c r="I56" s="80"/>
      <c r="J56" s="80"/>
    </row>
    <row r="57" spans="1:10" hidden="1" x14ac:dyDescent="0.25">
      <c r="A57" s="80"/>
      <c r="B57" s="80"/>
      <c r="C57" s="80"/>
      <c r="D57" s="80"/>
      <c r="E57" s="80"/>
      <c r="F57" s="80"/>
      <c r="G57" s="80"/>
      <c r="H57" s="80"/>
      <c r="I57" s="80"/>
      <c r="J57" s="80"/>
    </row>
    <row r="58" spans="1:10" hidden="1" x14ac:dyDescent="0.25">
      <c r="A58" s="80"/>
      <c r="B58" s="80"/>
      <c r="C58" s="80"/>
      <c r="D58" s="80"/>
      <c r="E58" s="80"/>
      <c r="F58" s="80"/>
      <c r="G58" s="80"/>
      <c r="H58" s="80"/>
      <c r="I58" s="80"/>
      <c r="J58" s="80"/>
    </row>
    <row r="59" spans="1:10" hidden="1" x14ac:dyDescent="0.25">
      <c r="A59" s="80"/>
      <c r="B59" s="80"/>
      <c r="C59" s="80"/>
      <c r="D59" s="80"/>
      <c r="E59" s="80"/>
      <c r="F59" s="80"/>
      <c r="G59" s="80"/>
      <c r="H59" s="80"/>
      <c r="I59" s="80"/>
      <c r="J59" s="80"/>
    </row>
    <row r="60" spans="1:10" hidden="1" x14ac:dyDescent="0.25">
      <c r="A60" s="102" t="s">
        <v>100</v>
      </c>
      <c r="B60" s="102"/>
      <c r="C60" s="80"/>
      <c r="D60" s="80"/>
      <c r="E60" s="80"/>
      <c r="F60" s="80"/>
      <c r="G60" s="80"/>
      <c r="H60" s="80"/>
      <c r="I60" s="80"/>
      <c r="J60" s="8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9" t="s">
        <v>101</v>
      </c>
      <c r="B73" s="9"/>
      <c r="C73" s="9"/>
      <c r="D73" s="9"/>
      <c r="E73" s="9"/>
      <c r="F73" s="9"/>
      <c r="G73" s="9"/>
      <c r="H73" s="9"/>
      <c r="I73" s="9"/>
      <c r="J73" s="9"/>
    </row>
    <row r="74" spans="1:10" ht="16.5" hidden="1" customHeight="1" thickBot="1" x14ac:dyDescent="0.35">
      <c r="A74" s="11" t="s">
        <v>6</v>
      </c>
      <c r="B74" s="12" t="s">
        <v>7</v>
      </c>
      <c r="C74" s="13" t="s">
        <v>50</v>
      </c>
      <c r="D74" s="14"/>
      <c r="E74" s="13" t="s">
        <v>51</v>
      </c>
      <c r="F74" s="15"/>
      <c r="G74" s="13" t="s">
        <v>52</v>
      </c>
      <c r="H74" s="14"/>
      <c r="I74" s="13" t="s">
        <v>53</v>
      </c>
      <c r="J74" s="14"/>
    </row>
    <row r="75" spans="1:10" ht="15.75" hidden="1" x14ac:dyDescent="0.3">
      <c r="A75" s="20"/>
      <c r="B75" s="21"/>
      <c r="C75" s="22" t="s">
        <v>13</v>
      </c>
      <c r="D75" s="22" t="s">
        <v>14</v>
      </c>
      <c r="E75" s="22" t="s">
        <v>13</v>
      </c>
      <c r="F75" s="22" t="s">
        <v>14</v>
      </c>
      <c r="G75" s="22" t="s">
        <v>13</v>
      </c>
      <c r="H75" s="22" t="s">
        <v>14</v>
      </c>
      <c r="I75" s="22" t="s">
        <v>13</v>
      </c>
      <c r="J75" s="22" t="s">
        <v>14</v>
      </c>
    </row>
    <row r="76" spans="1:10" ht="15.75" hidden="1" x14ac:dyDescent="0.3">
      <c r="A76" s="24"/>
      <c r="B76" s="21" t="s">
        <v>15</v>
      </c>
      <c r="C76" s="25">
        <v>1764858.42</v>
      </c>
      <c r="D76" s="25">
        <v>2281196.17</v>
      </c>
      <c r="E76" s="25">
        <v>1764858.42</v>
      </c>
      <c r="F76" s="25">
        <v>1896496.89</v>
      </c>
      <c r="G76" s="25"/>
      <c r="H76" s="25"/>
      <c r="I76" s="25"/>
      <c r="J76" s="25"/>
    </row>
    <row r="77" spans="1:10" ht="15.75" hidden="1" x14ac:dyDescent="0.3">
      <c r="A77" s="71"/>
      <c r="B77" s="21"/>
      <c r="C77" s="71"/>
      <c r="D77" s="71"/>
      <c r="E77" s="71"/>
      <c r="F77" s="92"/>
      <c r="G77" s="92"/>
      <c r="H77" s="92"/>
      <c r="I77" s="92"/>
      <c r="J77" s="92"/>
    </row>
    <row r="78" spans="1:10" ht="15.75" hidden="1" x14ac:dyDescent="0.3">
      <c r="A78" s="71"/>
      <c r="B78" s="21" t="s">
        <v>16</v>
      </c>
      <c r="C78" s="25">
        <f t="shared" ref="C78:J78" si="3">+C86+C102</f>
        <v>2818474.9200000004</v>
      </c>
      <c r="D78" s="25">
        <f t="shared" si="3"/>
        <v>3820610.29</v>
      </c>
      <c r="E78" s="25">
        <f t="shared" si="3"/>
        <v>2818474.9200000004</v>
      </c>
      <c r="F78" s="25">
        <f t="shared" si="3"/>
        <v>2361172.1800000002</v>
      </c>
      <c r="G78" s="25">
        <f t="shared" si="3"/>
        <v>0</v>
      </c>
      <c r="H78" s="25">
        <f t="shared" si="3"/>
        <v>0</v>
      </c>
      <c r="I78" s="25">
        <f t="shared" si="3"/>
        <v>0</v>
      </c>
      <c r="J78" s="25">
        <f t="shared" si="3"/>
        <v>0</v>
      </c>
    </row>
    <row r="79" spans="1:10" hidden="1" x14ac:dyDescent="0.25">
      <c r="A79" s="75"/>
      <c r="B79" s="33" t="s">
        <v>17</v>
      </c>
      <c r="C79" s="67">
        <v>62500</v>
      </c>
      <c r="D79" s="67">
        <v>138609.60999999999</v>
      </c>
      <c r="E79" s="67">
        <v>62500</v>
      </c>
      <c r="F79" s="67"/>
      <c r="G79" s="67"/>
      <c r="H79" s="67"/>
      <c r="I79" s="67"/>
      <c r="J79" s="67"/>
    </row>
    <row r="80" spans="1:10" hidden="1" x14ac:dyDescent="0.25">
      <c r="A80" s="75"/>
      <c r="B80" s="33" t="s">
        <v>18</v>
      </c>
      <c r="C80" s="67">
        <v>7500</v>
      </c>
      <c r="D80" s="67">
        <v>9818.25</v>
      </c>
      <c r="E80" s="67">
        <v>7500</v>
      </c>
      <c r="F80" s="67">
        <v>9560.36</v>
      </c>
      <c r="G80" s="67"/>
      <c r="H80" s="67"/>
      <c r="I80" s="67"/>
      <c r="J80" s="67"/>
    </row>
    <row r="81" spans="1:10" hidden="1" x14ac:dyDescent="0.25">
      <c r="A81" s="75"/>
      <c r="B81" s="33" t="s">
        <v>19</v>
      </c>
      <c r="C81" s="67">
        <v>8133.97</v>
      </c>
      <c r="D81" s="67"/>
      <c r="E81" s="67">
        <v>8133.97</v>
      </c>
      <c r="F81" s="67">
        <v>39787</v>
      </c>
      <c r="G81" s="67"/>
      <c r="H81" s="67"/>
      <c r="I81" s="67"/>
      <c r="J81" s="67"/>
    </row>
    <row r="82" spans="1:10" hidden="1" x14ac:dyDescent="0.25">
      <c r="A82" s="75"/>
      <c r="B82" s="33" t="s">
        <v>20</v>
      </c>
      <c r="C82" s="67">
        <v>33333.33</v>
      </c>
      <c r="D82" s="67">
        <v>19161.8</v>
      </c>
      <c r="E82" s="67">
        <v>33333.33</v>
      </c>
      <c r="F82" s="67"/>
      <c r="G82" s="67"/>
      <c r="H82" s="67"/>
      <c r="I82" s="67"/>
      <c r="J82" s="67"/>
    </row>
    <row r="83" spans="1:10" hidden="1" x14ac:dyDescent="0.25">
      <c r="A83" s="75"/>
      <c r="B83" s="33" t="s">
        <v>25</v>
      </c>
      <c r="C83" s="67">
        <v>165141.75</v>
      </c>
      <c r="D83" s="67">
        <v>4057.14</v>
      </c>
      <c r="E83" s="67">
        <v>165141.75</v>
      </c>
      <c r="F83" s="67">
        <v>184282.78</v>
      </c>
      <c r="G83" s="67"/>
      <c r="H83" s="67"/>
      <c r="I83" s="67"/>
      <c r="J83" s="67"/>
    </row>
    <row r="84" spans="1:10" hidden="1" x14ac:dyDescent="0.25">
      <c r="A84" s="75"/>
      <c r="B84" s="33" t="s">
        <v>26</v>
      </c>
      <c r="C84" s="67">
        <v>40000</v>
      </c>
      <c r="D84" s="67">
        <v>38120</v>
      </c>
      <c r="E84" s="67">
        <v>40000</v>
      </c>
      <c r="F84" s="67">
        <v>38120</v>
      </c>
      <c r="G84" s="67"/>
      <c r="H84" s="67"/>
      <c r="I84" s="67"/>
      <c r="J84" s="67"/>
    </row>
    <row r="85" spans="1:10" hidden="1" x14ac:dyDescent="0.25">
      <c r="A85" s="75"/>
      <c r="B85" s="33" t="s">
        <v>27</v>
      </c>
      <c r="C85" s="67">
        <v>26305.03</v>
      </c>
      <c r="D85" s="67">
        <v>48548.639999999999</v>
      </c>
      <c r="E85" s="67">
        <v>26305.03</v>
      </c>
      <c r="F85" s="67">
        <v>44604</v>
      </c>
      <c r="G85" s="67"/>
      <c r="H85" s="67"/>
      <c r="I85" s="67"/>
      <c r="J85" s="67"/>
    </row>
    <row r="86" spans="1:10" ht="16.5" hidden="1" thickBot="1" x14ac:dyDescent="0.35">
      <c r="A86" s="75"/>
      <c r="B86" s="35" t="s">
        <v>28</v>
      </c>
      <c r="C86" s="76">
        <f t="shared" ref="C86:J86" si="4">SUM(C79:C85)</f>
        <v>342914.07999999996</v>
      </c>
      <c r="D86" s="76">
        <f t="shared" si="4"/>
        <v>258315.44</v>
      </c>
      <c r="E86" s="76">
        <f t="shared" si="4"/>
        <v>342914.07999999996</v>
      </c>
      <c r="F86" s="76">
        <f t="shared" si="4"/>
        <v>316354.14</v>
      </c>
      <c r="G86" s="76">
        <f t="shared" si="4"/>
        <v>0</v>
      </c>
      <c r="H86" s="76">
        <f t="shared" si="4"/>
        <v>0</v>
      </c>
      <c r="I86" s="76">
        <f t="shared" si="4"/>
        <v>0</v>
      </c>
      <c r="J86" s="76">
        <f t="shared" si="4"/>
        <v>0</v>
      </c>
    </row>
    <row r="87" spans="1:10" ht="15.75" hidden="1" x14ac:dyDescent="0.3">
      <c r="A87" s="75"/>
      <c r="B87" s="37" t="s">
        <v>29</v>
      </c>
      <c r="C87" s="77"/>
      <c r="D87" s="77"/>
      <c r="E87" s="77"/>
      <c r="F87" s="77"/>
      <c r="G87" s="77"/>
      <c r="H87" s="77"/>
      <c r="I87" s="77"/>
      <c r="J87" s="77"/>
    </row>
    <row r="88" spans="1:10" hidden="1" x14ac:dyDescent="0.25">
      <c r="A88" s="75"/>
      <c r="B88" s="33" t="s">
        <v>30</v>
      </c>
      <c r="C88" s="67">
        <v>60936.45</v>
      </c>
      <c r="D88" s="67">
        <v>1023</v>
      </c>
      <c r="E88" s="67">
        <v>60936.45</v>
      </c>
      <c r="F88" s="67">
        <v>58023.7</v>
      </c>
      <c r="G88" s="67"/>
      <c r="H88" s="67"/>
      <c r="I88" s="67"/>
      <c r="J88" s="67"/>
    </row>
    <row r="89" spans="1:10" hidden="1" x14ac:dyDescent="0.25">
      <c r="A89" s="75"/>
      <c r="B89" s="33" t="s">
        <v>31</v>
      </c>
      <c r="C89" s="67">
        <v>600</v>
      </c>
      <c r="D89" s="67"/>
      <c r="E89" s="67">
        <v>600</v>
      </c>
      <c r="F89" s="67"/>
      <c r="G89" s="67"/>
      <c r="H89" s="67"/>
      <c r="I89" s="67"/>
      <c r="J89" s="67"/>
    </row>
    <row r="90" spans="1:10" hidden="1" x14ac:dyDescent="0.25">
      <c r="A90" s="75"/>
      <c r="B90" s="33" t="s">
        <v>63</v>
      </c>
      <c r="C90" s="67">
        <v>945.42</v>
      </c>
      <c r="D90" s="67"/>
      <c r="E90" s="67">
        <v>945.42</v>
      </c>
      <c r="F90" s="67"/>
      <c r="G90" s="67"/>
      <c r="H90" s="67"/>
      <c r="I90" s="67"/>
      <c r="J90" s="67"/>
    </row>
    <row r="91" spans="1:10" hidden="1" x14ac:dyDescent="0.25">
      <c r="A91" s="75"/>
      <c r="B91" s="33" t="s">
        <v>32</v>
      </c>
      <c r="C91" s="67">
        <v>169652.57</v>
      </c>
      <c r="D91" s="67">
        <v>181188.84</v>
      </c>
      <c r="E91" s="67">
        <v>169652.57</v>
      </c>
      <c r="F91" s="67">
        <v>66957.58</v>
      </c>
      <c r="G91" s="67"/>
      <c r="H91" s="67"/>
      <c r="I91" s="67"/>
      <c r="J91" s="67"/>
    </row>
    <row r="92" spans="1:10" hidden="1" x14ac:dyDescent="0.25">
      <c r="A92" s="75"/>
      <c r="B92" s="33" t="s">
        <v>33</v>
      </c>
      <c r="C92" s="67">
        <v>912</v>
      </c>
      <c r="D92" s="67"/>
      <c r="E92" s="67">
        <v>912</v>
      </c>
      <c r="F92" s="67"/>
      <c r="G92" s="67"/>
      <c r="H92" s="67"/>
      <c r="I92" s="67"/>
      <c r="J92" s="67"/>
    </row>
    <row r="93" spans="1:10" hidden="1" x14ac:dyDescent="0.25">
      <c r="A93" s="75"/>
      <c r="B93" s="33" t="s">
        <v>34</v>
      </c>
      <c r="C93" s="67">
        <v>427229.65</v>
      </c>
      <c r="D93" s="67">
        <v>535053.32999999996</v>
      </c>
      <c r="E93" s="67">
        <v>427229.65</v>
      </c>
      <c r="F93" s="67">
        <v>261536.69</v>
      </c>
      <c r="G93" s="67"/>
      <c r="H93" s="67"/>
      <c r="I93" s="67"/>
      <c r="J93" s="67"/>
    </row>
    <row r="94" spans="1:10" hidden="1" x14ac:dyDescent="0.25">
      <c r="A94" s="75"/>
      <c r="B94" s="33" t="s">
        <v>35</v>
      </c>
      <c r="C94" s="67">
        <v>100</v>
      </c>
      <c r="D94" s="67"/>
      <c r="E94" s="67">
        <v>100</v>
      </c>
      <c r="F94" s="67"/>
      <c r="G94" s="67"/>
      <c r="H94" s="67"/>
      <c r="I94" s="67"/>
      <c r="J94" s="67"/>
    </row>
    <row r="95" spans="1:10" hidden="1" x14ac:dyDescent="0.25">
      <c r="A95" s="75"/>
      <c r="B95" s="33" t="s">
        <v>36</v>
      </c>
      <c r="C95" s="67">
        <v>13579.7</v>
      </c>
      <c r="D95" s="67">
        <v>6224.76</v>
      </c>
      <c r="E95" s="67">
        <v>13579.7</v>
      </c>
      <c r="F95" s="67">
        <v>6630</v>
      </c>
      <c r="G95" s="67"/>
      <c r="H95" s="67"/>
      <c r="I95" s="67"/>
      <c r="J95" s="67"/>
    </row>
    <row r="96" spans="1:10" hidden="1" x14ac:dyDescent="0.25">
      <c r="A96" s="75"/>
      <c r="B96" s="33" t="s">
        <v>38</v>
      </c>
      <c r="C96" s="67">
        <v>310</v>
      </c>
      <c r="D96" s="67">
        <v>3610</v>
      </c>
      <c r="E96" s="67">
        <v>310</v>
      </c>
      <c r="F96" s="67"/>
      <c r="G96" s="67"/>
      <c r="H96" s="67"/>
      <c r="I96" s="67"/>
      <c r="J96" s="67"/>
    </row>
    <row r="97" spans="1:10" hidden="1" x14ac:dyDescent="0.25">
      <c r="A97" s="75"/>
      <c r="B97" s="33" t="s">
        <v>39</v>
      </c>
      <c r="C97" s="67">
        <v>10809.43</v>
      </c>
      <c r="D97" s="67">
        <v>39404.76</v>
      </c>
      <c r="E97" s="67">
        <v>10809.43</v>
      </c>
      <c r="F97" s="67">
        <v>23463</v>
      </c>
      <c r="G97" s="67"/>
      <c r="H97" s="67"/>
      <c r="I97" s="67"/>
      <c r="J97" s="67"/>
    </row>
    <row r="98" spans="1:10" hidden="1" x14ac:dyDescent="0.25">
      <c r="A98" s="75"/>
      <c r="B98" s="33" t="s">
        <v>40</v>
      </c>
      <c r="C98" s="67">
        <v>1780006.32</v>
      </c>
      <c r="D98" s="67">
        <v>2752150.16</v>
      </c>
      <c r="E98" s="67">
        <v>1780006.32</v>
      </c>
      <c r="F98" s="67">
        <v>1617110.07</v>
      </c>
      <c r="G98" s="67"/>
      <c r="H98" s="67"/>
      <c r="I98" s="67"/>
      <c r="J98" s="67"/>
    </row>
    <row r="99" spans="1:10" hidden="1" x14ac:dyDescent="0.25">
      <c r="A99" s="75"/>
      <c r="B99" s="33" t="s">
        <v>41</v>
      </c>
      <c r="C99" s="67">
        <v>2208.6999999999998</v>
      </c>
      <c r="D99" s="67"/>
      <c r="E99" s="67">
        <v>2208.6999999999998</v>
      </c>
      <c r="F99" s="67">
        <v>11097</v>
      </c>
      <c r="G99" s="67"/>
      <c r="H99" s="67"/>
      <c r="I99" s="67"/>
      <c r="J99" s="67"/>
    </row>
    <row r="100" spans="1:10" hidden="1" x14ac:dyDescent="0.25">
      <c r="A100" s="75"/>
      <c r="B100" s="33" t="s">
        <v>42</v>
      </c>
      <c r="C100" s="67">
        <v>8105.1</v>
      </c>
      <c r="D100" s="67">
        <v>43640</v>
      </c>
      <c r="E100" s="67">
        <v>8105.1</v>
      </c>
      <c r="F100" s="67"/>
      <c r="G100" s="67"/>
      <c r="H100" s="67"/>
      <c r="I100" s="67"/>
      <c r="J100" s="67"/>
    </row>
    <row r="101" spans="1:10" hidden="1" x14ac:dyDescent="0.25">
      <c r="A101" s="75"/>
      <c r="B101" s="33" t="s">
        <v>43</v>
      </c>
      <c r="C101" s="67">
        <v>165.5</v>
      </c>
      <c r="D101" s="67"/>
      <c r="E101" s="67">
        <v>165.5</v>
      </c>
      <c r="F101" s="67"/>
      <c r="G101" s="67"/>
      <c r="H101" s="67"/>
      <c r="I101" s="67"/>
      <c r="J101" s="67"/>
    </row>
    <row r="102" spans="1:10" ht="16.5" hidden="1" thickBot="1" x14ac:dyDescent="0.35">
      <c r="A102" s="75"/>
      <c r="B102" s="39" t="s">
        <v>44</v>
      </c>
      <c r="C102" s="76">
        <f t="shared" ref="C102:J102" si="5">SUM(C88:C101)</f>
        <v>2475560.8400000003</v>
      </c>
      <c r="D102" s="76">
        <f t="shared" si="5"/>
        <v>3562294.85</v>
      </c>
      <c r="E102" s="76">
        <f t="shared" si="5"/>
        <v>2475560.8400000003</v>
      </c>
      <c r="F102" s="76">
        <f t="shared" si="5"/>
        <v>2044818.04</v>
      </c>
      <c r="G102" s="76">
        <f t="shared" si="5"/>
        <v>0</v>
      </c>
      <c r="H102" s="76">
        <f t="shared" si="5"/>
        <v>0</v>
      </c>
      <c r="I102" s="76">
        <f t="shared" si="5"/>
        <v>0</v>
      </c>
      <c r="J102" s="7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9" t="s">
        <v>102</v>
      </c>
      <c r="B123" s="9"/>
      <c r="C123" s="9"/>
      <c r="D123" s="9"/>
      <c r="E123" s="9"/>
      <c r="F123" s="9"/>
      <c r="G123" s="9"/>
      <c r="H123" s="9"/>
      <c r="I123" s="9"/>
      <c r="J123" s="9"/>
    </row>
    <row r="124" spans="1:10" ht="16.5" hidden="1" customHeight="1" thickBot="1" x14ac:dyDescent="0.35">
      <c r="A124" s="11" t="s">
        <v>6</v>
      </c>
      <c r="B124" s="12" t="s">
        <v>7</v>
      </c>
      <c r="C124" s="13" t="s">
        <v>57</v>
      </c>
      <c r="D124" s="14"/>
      <c r="E124" s="13" t="s">
        <v>58</v>
      </c>
      <c r="F124" s="15"/>
      <c r="G124" s="13" t="s">
        <v>59</v>
      </c>
      <c r="H124" s="14"/>
      <c r="I124" s="13" t="s">
        <v>60</v>
      </c>
      <c r="J124" s="14"/>
    </row>
    <row r="125" spans="1:10" ht="15.75" hidden="1" x14ac:dyDescent="0.3">
      <c r="A125" s="20"/>
      <c r="B125" s="21"/>
      <c r="C125" s="22" t="s">
        <v>13</v>
      </c>
      <c r="D125" s="22" t="s">
        <v>14</v>
      </c>
      <c r="E125" s="22" t="s">
        <v>13</v>
      </c>
      <c r="F125" s="22" t="s">
        <v>14</v>
      </c>
      <c r="G125" s="22" t="s">
        <v>13</v>
      </c>
      <c r="H125" s="22" t="s">
        <v>14</v>
      </c>
      <c r="I125" s="22" t="s">
        <v>13</v>
      </c>
      <c r="J125" s="22" t="s">
        <v>14</v>
      </c>
    </row>
    <row r="126" spans="1:10" ht="15.75" hidden="1" x14ac:dyDescent="0.3">
      <c r="A126" s="24"/>
      <c r="B126" s="21" t="s">
        <v>15</v>
      </c>
      <c r="C126" s="25"/>
      <c r="D126" s="25"/>
      <c r="E126" s="25"/>
      <c r="F126" s="25"/>
      <c r="G126" s="25"/>
      <c r="H126" s="25"/>
      <c r="I126" s="25"/>
      <c r="J126" s="25"/>
    </row>
    <row r="127" spans="1:10" ht="15.75" hidden="1" x14ac:dyDescent="0.3">
      <c r="A127" s="71"/>
      <c r="B127" s="21"/>
      <c r="C127" s="92"/>
      <c r="D127" s="72"/>
      <c r="E127" s="92"/>
      <c r="F127" s="92"/>
      <c r="G127" s="92"/>
      <c r="H127" s="92"/>
      <c r="I127" s="92"/>
      <c r="J127" s="92"/>
    </row>
    <row r="128" spans="1:10" ht="15.75" hidden="1" x14ac:dyDescent="0.3">
      <c r="A128" s="71"/>
      <c r="B128" s="21" t="s">
        <v>16</v>
      </c>
      <c r="C128" s="25">
        <f t="shared" ref="C128:J128" si="6">+C136+C152</f>
        <v>0</v>
      </c>
      <c r="D128" s="25">
        <f t="shared" si="6"/>
        <v>0</v>
      </c>
      <c r="E128" s="25">
        <f t="shared" si="6"/>
        <v>0</v>
      </c>
      <c r="F128" s="25">
        <f t="shared" si="6"/>
        <v>0</v>
      </c>
      <c r="G128" s="25">
        <f t="shared" si="6"/>
        <v>0</v>
      </c>
      <c r="H128" s="25">
        <f t="shared" si="6"/>
        <v>0</v>
      </c>
      <c r="I128" s="25">
        <f t="shared" si="6"/>
        <v>0</v>
      </c>
      <c r="J128" s="25">
        <f t="shared" si="6"/>
        <v>0</v>
      </c>
    </row>
    <row r="129" spans="1:10" hidden="1" x14ac:dyDescent="0.25">
      <c r="A129" s="75"/>
      <c r="B129" s="33" t="s">
        <v>17</v>
      </c>
      <c r="C129" s="67"/>
      <c r="D129" s="67"/>
      <c r="E129" s="67"/>
      <c r="F129" s="67"/>
      <c r="G129" s="67"/>
      <c r="H129" s="67"/>
      <c r="I129" s="67"/>
      <c r="J129" s="67"/>
    </row>
    <row r="130" spans="1:10" hidden="1" x14ac:dyDescent="0.25">
      <c r="A130" s="75"/>
      <c r="B130" s="33" t="s">
        <v>18</v>
      </c>
      <c r="C130" s="67"/>
      <c r="D130" s="67"/>
      <c r="E130" s="67"/>
      <c r="F130" s="67"/>
      <c r="G130" s="67"/>
      <c r="H130" s="67"/>
      <c r="I130" s="67"/>
      <c r="J130" s="67"/>
    </row>
    <row r="131" spans="1:10" hidden="1" x14ac:dyDescent="0.25">
      <c r="A131" s="75"/>
      <c r="B131" s="33" t="s">
        <v>19</v>
      </c>
      <c r="C131" s="67"/>
      <c r="D131" s="67"/>
      <c r="E131" s="67"/>
      <c r="F131" s="67"/>
      <c r="G131" s="67"/>
      <c r="H131" s="67"/>
      <c r="I131" s="67"/>
      <c r="J131" s="67"/>
    </row>
    <row r="132" spans="1:10" hidden="1" x14ac:dyDescent="0.25">
      <c r="A132" s="75"/>
      <c r="B132" s="33" t="s">
        <v>20</v>
      </c>
      <c r="C132" s="67"/>
      <c r="D132" s="67"/>
      <c r="E132" s="67"/>
      <c r="F132" s="67"/>
      <c r="G132" s="67"/>
      <c r="H132" s="67"/>
      <c r="I132" s="67"/>
      <c r="J132" s="67"/>
    </row>
    <row r="133" spans="1:10" hidden="1" x14ac:dyDescent="0.25">
      <c r="A133" s="75"/>
      <c r="B133" s="33" t="s">
        <v>25</v>
      </c>
      <c r="C133" s="67"/>
      <c r="D133" s="67"/>
      <c r="E133" s="67"/>
      <c r="F133" s="67"/>
      <c r="G133" s="67"/>
      <c r="H133" s="67"/>
      <c r="I133" s="67"/>
      <c r="J133" s="67"/>
    </row>
    <row r="134" spans="1:10" hidden="1" x14ac:dyDescent="0.25">
      <c r="A134" s="75"/>
      <c r="B134" s="33" t="s">
        <v>26</v>
      </c>
      <c r="C134" s="67"/>
      <c r="D134" s="67"/>
      <c r="E134" s="67"/>
      <c r="F134" s="67"/>
      <c r="G134" s="67"/>
      <c r="H134" s="67"/>
      <c r="I134" s="67"/>
      <c r="J134" s="67"/>
    </row>
    <row r="135" spans="1:10" hidden="1" x14ac:dyDescent="0.25">
      <c r="A135" s="75"/>
      <c r="B135" s="33" t="s">
        <v>27</v>
      </c>
      <c r="C135" s="67"/>
      <c r="D135" s="67"/>
      <c r="E135" s="67"/>
      <c r="F135" s="67"/>
      <c r="G135" s="67"/>
      <c r="H135" s="67"/>
      <c r="I135" s="67"/>
      <c r="J135" s="67"/>
    </row>
    <row r="136" spans="1:10" ht="16.5" hidden="1" thickBot="1" x14ac:dyDescent="0.35">
      <c r="A136" s="75"/>
      <c r="B136" s="35" t="s">
        <v>28</v>
      </c>
      <c r="C136" s="76">
        <f t="shared" ref="C136:J136" si="7">SUM(C129:C135)</f>
        <v>0</v>
      </c>
      <c r="D136" s="76">
        <f t="shared" si="7"/>
        <v>0</v>
      </c>
      <c r="E136" s="76">
        <f t="shared" si="7"/>
        <v>0</v>
      </c>
      <c r="F136" s="76">
        <f t="shared" si="7"/>
        <v>0</v>
      </c>
      <c r="G136" s="76">
        <f t="shared" si="7"/>
        <v>0</v>
      </c>
      <c r="H136" s="76">
        <f t="shared" si="7"/>
        <v>0</v>
      </c>
      <c r="I136" s="76">
        <f t="shared" si="7"/>
        <v>0</v>
      </c>
      <c r="J136" s="76">
        <f t="shared" si="7"/>
        <v>0</v>
      </c>
    </row>
    <row r="137" spans="1:10" ht="15.75" hidden="1" x14ac:dyDescent="0.3">
      <c r="A137" s="75"/>
      <c r="B137" s="37" t="s">
        <v>29</v>
      </c>
      <c r="C137" s="77"/>
      <c r="D137" s="77"/>
      <c r="E137" s="77"/>
      <c r="F137" s="77"/>
      <c r="G137" s="77"/>
      <c r="H137" s="77"/>
      <c r="I137" s="77"/>
      <c r="J137" s="77"/>
    </row>
    <row r="138" spans="1:10" hidden="1" x14ac:dyDescent="0.25">
      <c r="A138" s="75"/>
      <c r="B138" s="33" t="s">
        <v>30</v>
      </c>
      <c r="C138" s="67"/>
      <c r="D138" s="67"/>
      <c r="E138" s="67"/>
      <c r="F138" s="67"/>
      <c r="G138" s="67"/>
      <c r="H138" s="67"/>
      <c r="I138" s="67"/>
      <c r="J138" s="67"/>
    </row>
    <row r="139" spans="1:10" hidden="1" x14ac:dyDescent="0.25">
      <c r="A139" s="75"/>
      <c r="B139" s="33" t="s">
        <v>103</v>
      </c>
      <c r="C139" s="67"/>
      <c r="D139" s="67"/>
      <c r="E139" s="67"/>
      <c r="F139" s="67"/>
      <c r="G139" s="67"/>
      <c r="H139" s="67"/>
      <c r="I139" s="67"/>
      <c r="J139" s="67"/>
    </row>
    <row r="140" spans="1:10" hidden="1" x14ac:dyDescent="0.25">
      <c r="A140" s="75"/>
      <c r="B140" s="33" t="s">
        <v>63</v>
      </c>
      <c r="C140" s="67"/>
      <c r="D140" s="67"/>
      <c r="E140" s="67"/>
      <c r="F140" s="67"/>
      <c r="G140" s="67"/>
      <c r="H140" s="67"/>
      <c r="I140" s="67"/>
      <c r="J140" s="67"/>
    </row>
    <row r="141" spans="1:10" hidden="1" x14ac:dyDescent="0.25">
      <c r="A141" s="75"/>
      <c r="B141" s="33" t="s">
        <v>32</v>
      </c>
      <c r="C141" s="67"/>
      <c r="D141" s="67"/>
      <c r="E141" s="67"/>
      <c r="F141" s="67"/>
      <c r="G141" s="67"/>
      <c r="H141" s="67"/>
      <c r="I141" s="67"/>
      <c r="J141" s="67"/>
    </row>
    <row r="142" spans="1:10" hidden="1" x14ac:dyDescent="0.25">
      <c r="A142" s="75"/>
      <c r="B142" s="33" t="s">
        <v>33</v>
      </c>
      <c r="C142" s="67"/>
      <c r="D142" s="67"/>
      <c r="E142" s="67"/>
      <c r="F142" s="67"/>
      <c r="G142" s="67"/>
      <c r="H142" s="67"/>
      <c r="I142" s="67"/>
      <c r="J142" s="67"/>
    </row>
    <row r="143" spans="1:10" hidden="1" x14ac:dyDescent="0.25">
      <c r="A143" s="75"/>
      <c r="B143" s="33" t="s">
        <v>34</v>
      </c>
      <c r="C143" s="67"/>
      <c r="D143" s="67"/>
      <c r="E143" s="67"/>
      <c r="F143" s="67"/>
      <c r="G143" s="67"/>
      <c r="H143" s="67"/>
      <c r="I143" s="67"/>
      <c r="J143" s="67"/>
    </row>
    <row r="144" spans="1:10" hidden="1" x14ac:dyDescent="0.25">
      <c r="A144" s="75"/>
      <c r="B144" s="33" t="s">
        <v>35</v>
      </c>
      <c r="C144" s="67"/>
      <c r="D144" s="67"/>
      <c r="E144" s="67"/>
      <c r="F144" s="67"/>
      <c r="G144" s="67"/>
      <c r="H144" s="67"/>
      <c r="I144" s="67"/>
      <c r="J144" s="67"/>
    </row>
    <row r="145" spans="1:10" hidden="1" x14ac:dyDescent="0.25">
      <c r="A145" s="75"/>
      <c r="B145" s="33" t="s">
        <v>36</v>
      </c>
      <c r="C145" s="67"/>
      <c r="D145" s="67"/>
      <c r="E145" s="67"/>
      <c r="F145" s="67"/>
      <c r="G145" s="67"/>
      <c r="H145" s="67"/>
      <c r="I145" s="67"/>
      <c r="J145" s="67"/>
    </row>
    <row r="146" spans="1:10" hidden="1" x14ac:dyDescent="0.25">
      <c r="A146" s="75"/>
      <c r="B146" s="33" t="s">
        <v>38</v>
      </c>
      <c r="C146" s="67"/>
      <c r="D146" s="67"/>
      <c r="E146" s="67"/>
      <c r="F146" s="67"/>
      <c r="G146" s="67"/>
      <c r="H146" s="67"/>
      <c r="I146" s="67"/>
      <c r="J146" s="67"/>
    </row>
    <row r="147" spans="1:10" hidden="1" x14ac:dyDescent="0.25">
      <c r="A147" s="75"/>
      <c r="B147" s="33" t="s">
        <v>39</v>
      </c>
      <c r="C147" s="67"/>
      <c r="D147" s="67"/>
      <c r="E147" s="67"/>
      <c r="F147" s="67"/>
      <c r="G147" s="67"/>
      <c r="H147" s="67"/>
      <c r="I147" s="67"/>
      <c r="J147" s="67"/>
    </row>
    <row r="148" spans="1:10" hidden="1" x14ac:dyDescent="0.25">
      <c r="A148" s="75"/>
      <c r="B148" s="33" t="s">
        <v>40</v>
      </c>
      <c r="C148" s="67"/>
      <c r="D148" s="67"/>
      <c r="E148" s="67"/>
      <c r="F148" s="67"/>
      <c r="G148" s="67"/>
      <c r="H148" s="67"/>
      <c r="I148" s="67"/>
      <c r="J148" s="67"/>
    </row>
    <row r="149" spans="1:10" hidden="1" x14ac:dyDescent="0.25">
      <c r="A149" s="75"/>
      <c r="B149" s="33" t="s">
        <v>41</v>
      </c>
      <c r="C149" s="67"/>
      <c r="D149" s="67"/>
      <c r="E149" s="67"/>
      <c r="F149" s="67"/>
      <c r="G149" s="67"/>
      <c r="H149" s="67"/>
      <c r="I149" s="67"/>
      <c r="J149" s="67"/>
    </row>
    <row r="150" spans="1:10" hidden="1" x14ac:dyDescent="0.25">
      <c r="A150" s="75"/>
      <c r="B150" s="33" t="s">
        <v>42</v>
      </c>
      <c r="C150" s="67"/>
      <c r="D150" s="67"/>
      <c r="E150" s="67"/>
      <c r="F150" s="67"/>
      <c r="G150" s="67"/>
      <c r="H150" s="67"/>
      <c r="I150" s="67"/>
      <c r="J150" s="67"/>
    </row>
    <row r="151" spans="1:10" hidden="1" x14ac:dyDescent="0.25">
      <c r="A151" s="75"/>
      <c r="B151" s="33" t="s">
        <v>43</v>
      </c>
      <c r="C151" s="67"/>
      <c r="D151" s="67"/>
      <c r="E151" s="67"/>
      <c r="F151" s="67"/>
      <c r="G151" s="67"/>
      <c r="H151" s="67"/>
      <c r="I151" s="67"/>
      <c r="J151" s="67"/>
    </row>
    <row r="152" spans="1:10" ht="16.5" hidden="1" thickBot="1" x14ac:dyDescent="0.35">
      <c r="A152" s="75"/>
      <c r="B152" s="39" t="s">
        <v>44</v>
      </c>
      <c r="C152" s="76">
        <f t="shared" ref="C152:J152" si="8">SUM(C138:C151)</f>
        <v>0</v>
      </c>
      <c r="D152" s="76">
        <f t="shared" si="8"/>
        <v>0</v>
      </c>
      <c r="E152" s="76">
        <f t="shared" si="8"/>
        <v>0</v>
      </c>
      <c r="F152" s="76">
        <f t="shared" si="8"/>
        <v>0</v>
      </c>
      <c r="G152" s="76">
        <f t="shared" si="8"/>
        <v>0</v>
      </c>
      <c r="H152" s="76">
        <f t="shared" si="8"/>
        <v>0</v>
      </c>
      <c r="I152" s="76">
        <f t="shared" si="8"/>
        <v>0</v>
      </c>
      <c r="J152" s="76">
        <f t="shared" si="8"/>
        <v>0</v>
      </c>
    </row>
    <row r="153" spans="1:10" hidden="1" x14ac:dyDescent="0.25">
      <c r="D153" s="73"/>
      <c r="J153" s="103"/>
    </row>
    <row r="154" spans="1:10" hidden="1" x14ac:dyDescent="0.25">
      <c r="J154" s="6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6" t="s">
        <v>104</v>
      </c>
      <c r="D177" s="6"/>
      <c r="E177" s="6"/>
      <c r="F177" s="6"/>
    </row>
    <row r="178" spans="3:7" ht="15.75" thickBot="1" x14ac:dyDescent="0.3">
      <c r="C178" s="104" t="s">
        <v>117</v>
      </c>
      <c r="D178" s="104"/>
      <c r="E178" s="104"/>
      <c r="F178" s="104"/>
    </row>
    <row r="179" spans="3:7" ht="16.5" thickBot="1" x14ac:dyDescent="0.35">
      <c r="C179" s="105" t="s">
        <v>6</v>
      </c>
      <c r="D179" s="106" t="s">
        <v>7</v>
      </c>
      <c r="E179" s="107" t="s">
        <v>66</v>
      </c>
      <c r="F179" s="108"/>
    </row>
    <row r="180" spans="3:7" ht="15.75" x14ac:dyDescent="0.3">
      <c r="C180" s="109"/>
      <c r="D180" s="110"/>
      <c r="E180" s="111" t="s">
        <v>13</v>
      </c>
      <c r="F180" s="111" t="s">
        <v>106</v>
      </c>
    </row>
    <row r="181" spans="3:7" ht="15.75" x14ac:dyDescent="0.3">
      <c r="C181" s="24"/>
      <c r="D181" s="21" t="s">
        <v>15</v>
      </c>
      <c r="E181" s="25">
        <f>+'MARZO CTE-5'!C145</f>
        <v>6200000.0099999998</v>
      </c>
      <c r="F181" s="31">
        <f>+'MARZO CTE-5'!D145</f>
        <v>5680541.1500000004</v>
      </c>
      <c r="G181" s="69"/>
    </row>
    <row r="182" spans="3:7" ht="15.75" x14ac:dyDescent="0.3">
      <c r="C182" s="71"/>
      <c r="D182" s="21"/>
      <c r="E182" s="71"/>
      <c r="F182" s="29"/>
      <c r="G182" s="69"/>
    </row>
    <row r="183" spans="3:7" ht="15.75" x14ac:dyDescent="0.3">
      <c r="C183" s="71"/>
      <c r="D183" s="21" t="s">
        <v>16</v>
      </c>
      <c r="E183" s="25"/>
      <c r="F183" s="31"/>
    </row>
    <row r="184" spans="3:7" x14ac:dyDescent="0.25">
      <c r="C184" s="75"/>
      <c r="D184" s="33" t="s">
        <v>17</v>
      </c>
      <c r="E184" s="67">
        <f>+'MARZO CTE-5'!C148</f>
        <v>170000</v>
      </c>
      <c r="F184" s="34">
        <v>147069.31</v>
      </c>
      <c r="G184" s="69"/>
    </row>
    <row r="185" spans="3:7" x14ac:dyDescent="0.25">
      <c r="C185" s="75"/>
      <c r="D185" s="33" t="s">
        <v>18</v>
      </c>
      <c r="E185" s="67">
        <f>+'MARZO CTE-5'!C149</f>
        <v>36148.74</v>
      </c>
      <c r="F185" s="34">
        <v>21066.25</v>
      </c>
      <c r="G185" s="69"/>
    </row>
    <row r="186" spans="3:7" x14ac:dyDescent="0.25">
      <c r="C186" s="75"/>
      <c r="D186" s="33" t="s">
        <v>19</v>
      </c>
      <c r="E186" s="67">
        <f>+'MARZO CTE-5'!C150</f>
        <v>12656.27</v>
      </c>
      <c r="F186" s="34">
        <v>39254.800000000003</v>
      </c>
      <c r="G186" s="69"/>
    </row>
    <row r="187" spans="3:7" x14ac:dyDescent="0.25">
      <c r="C187" s="75"/>
      <c r="D187" s="33" t="s">
        <v>20</v>
      </c>
      <c r="E187" s="67">
        <f>+'MARZO CTE-5'!C151</f>
        <v>75491.42</v>
      </c>
      <c r="F187" s="34">
        <v>13500</v>
      </c>
      <c r="G187" s="69"/>
    </row>
    <row r="188" spans="3:7" x14ac:dyDescent="0.25">
      <c r="C188" s="75"/>
      <c r="D188" s="33" t="s">
        <v>21</v>
      </c>
      <c r="E188" s="67">
        <f>+'MARZO CTE-5'!C152</f>
        <v>1250.01</v>
      </c>
      <c r="F188" s="34">
        <v>0</v>
      </c>
      <c r="G188" s="69"/>
    </row>
    <row r="189" spans="3:7" x14ac:dyDescent="0.25">
      <c r="C189" s="75"/>
      <c r="D189" s="33" t="s">
        <v>67</v>
      </c>
      <c r="E189" s="67">
        <f>+'MARZO CTE-5'!C153</f>
        <v>10419</v>
      </c>
      <c r="F189" s="34">
        <v>0</v>
      </c>
      <c r="G189" s="69"/>
    </row>
    <row r="190" spans="3:7" x14ac:dyDescent="0.25">
      <c r="C190" s="75"/>
      <c r="D190" s="33" t="s">
        <v>23</v>
      </c>
      <c r="E190" s="67">
        <f>+'MARZO CTE-5'!C154</f>
        <v>12950.01</v>
      </c>
      <c r="F190" s="34">
        <v>0</v>
      </c>
      <c r="G190" s="69"/>
    </row>
    <row r="191" spans="3:7" x14ac:dyDescent="0.25">
      <c r="C191" s="75"/>
      <c r="D191" s="33" t="s">
        <v>68</v>
      </c>
      <c r="E191" s="67">
        <f>+'MARZO CTE-5'!C155</f>
        <v>22440.239999999998</v>
      </c>
      <c r="F191" s="34">
        <v>9540</v>
      </c>
      <c r="G191" s="69"/>
    </row>
    <row r="192" spans="3:7" x14ac:dyDescent="0.25">
      <c r="C192" s="75"/>
      <c r="D192" s="33" t="s">
        <v>25</v>
      </c>
      <c r="E192" s="67">
        <f>+'MARZO CTE-5'!C156</f>
        <v>1464450.75</v>
      </c>
      <c r="F192" s="34">
        <v>594981</v>
      </c>
      <c r="G192" s="69"/>
    </row>
    <row r="193" spans="3:8" x14ac:dyDescent="0.25">
      <c r="C193" s="75"/>
      <c r="D193" s="33" t="s">
        <v>61</v>
      </c>
      <c r="E193" s="67">
        <f>+'MARZO CTE-5'!C157</f>
        <v>0</v>
      </c>
      <c r="F193" s="34">
        <v>0</v>
      </c>
      <c r="G193" s="69"/>
    </row>
    <row r="194" spans="3:8" x14ac:dyDescent="0.25">
      <c r="C194" s="75"/>
      <c r="D194" s="33" t="s">
        <v>26</v>
      </c>
      <c r="E194" s="67">
        <f>+'MARZO CTE-5'!C158</f>
        <v>125000.01</v>
      </c>
      <c r="F194" s="34">
        <v>126000</v>
      </c>
      <c r="G194" s="69"/>
    </row>
    <row r="195" spans="3:8" x14ac:dyDescent="0.25">
      <c r="C195" s="75"/>
      <c r="D195" s="33" t="s">
        <v>27</v>
      </c>
      <c r="E195" s="67">
        <f>+'MARZO CTE-5'!C159</f>
        <v>144379.16</v>
      </c>
      <c r="F195" s="34">
        <v>194971.74</v>
      </c>
      <c r="G195" s="69"/>
    </row>
    <row r="196" spans="3:8" ht="16.5" thickBot="1" x14ac:dyDescent="0.35">
      <c r="C196" s="75"/>
      <c r="D196" s="35" t="s">
        <v>28</v>
      </c>
      <c r="E196" s="76">
        <f>SUM(E184:E195)</f>
        <v>2075185.6099999999</v>
      </c>
      <c r="F196" s="36">
        <f>SUM(F184:F195)</f>
        <v>1146383.1000000001</v>
      </c>
    </row>
    <row r="197" spans="3:8" ht="15.75" x14ac:dyDescent="0.3">
      <c r="C197" s="75"/>
      <c r="D197" s="37" t="s">
        <v>29</v>
      </c>
      <c r="E197" s="77"/>
      <c r="F197" s="38"/>
    </row>
    <row r="198" spans="3:8" x14ac:dyDescent="0.25">
      <c r="C198" s="75"/>
      <c r="D198" s="33" t="s">
        <v>30</v>
      </c>
      <c r="E198" s="67">
        <f>+'MARZO CTE-5'!C162</f>
        <v>208127.66999999998</v>
      </c>
      <c r="F198" s="34">
        <v>126653</v>
      </c>
      <c r="G198" s="69"/>
      <c r="H198" s="70"/>
    </row>
    <row r="199" spans="3:8" x14ac:dyDescent="0.25">
      <c r="C199" s="75"/>
      <c r="D199" s="33" t="s">
        <v>31</v>
      </c>
      <c r="E199" s="67">
        <f>+'MARZO CTE-5'!C163</f>
        <v>18750</v>
      </c>
      <c r="F199" s="34">
        <v>0</v>
      </c>
      <c r="G199" s="69"/>
    </row>
    <row r="200" spans="3:8" x14ac:dyDescent="0.25">
      <c r="C200" s="75"/>
      <c r="D200" s="33" t="s">
        <v>62</v>
      </c>
      <c r="E200" s="67">
        <f>+'MARZO CTE-5'!C164</f>
        <v>0</v>
      </c>
      <c r="F200" s="34">
        <v>0</v>
      </c>
      <c r="G200" s="69"/>
    </row>
    <row r="201" spans="3:8" x14ac:dyDescent="0.25">
      <c r="C201" s="75"/>
      <c r="D201" s="33" t="s">
        <v>63</v>
      </c>
      <c r="E201" s="67">
        <f>+'MARZO CTE-5'!C165</f>
        <v>0</v>
      </c>
      <c r="F201" s="34">
        <v>0</v>
      </c>
      <c r="G201" s="69"/>
    </row>
    <row r="202" spans="3:8" x14ac:dyDescent="0.25">
      <c r="C202" s="75"/>
      <c r="D202" s="33" t="s">
        <v>32</v>
      </c>
      <c r="E202" s="67">
        <f>+'MARZO CTE-5'!C166</f>
        <v>162501.12</v>
      </c>
      <c r="F202" s="34">
        <v>184973.15</v>
      </c>
      <c r="G202" s="69"/>
    </row>
    <row r="203" spans="3:8" x14ac:dyDescent="0.25">
      <c r="C203" s="75"/>
      <c r="D203" s="33" t="s">
        <v>33</v>
      </c>
      <c r="E203" s="67">
        <f>+'MARZO CTE-5'!C167</f>
        <v>2000.0099999999998</v>
      </c>
      <c r="F203" s="34">
        <v>0</v>
      </c>
      <c r="G203" s="69"/>
    </row>
    <row r="204" spans="3:8" x14ac:dyDescent="0.25">
      <c r="C204" s="75"/>
      <c r="D204" s="33" t="s">
        <v>34</v>
      </c>
      <c r="E204" s="67">
        <f>+'MARZO CTE-5'!C168</f>
        <v>1207235.01</v>
      </c>
      <c r="F204" s="34">
        <v>793564.76</v>
      </c>
      <c r="G204" s="69"/>
    </row>
    <row r="205" spans="3:8" x14ac:dyDescent="0.25">
      <c r="C205" s="75"/>
      <c r="D205" s="33" t="s">
        <v>35</v>
      </c>
      <c r="E205" s="67">
        <f>+'MARZO CTE-5'!C169</f>
        <v>4500</v>
      </c>
      <c r="F205" s="34">
        <v>0</v>
      </c>
      <c r="G205" s="69"/>
    </row>
    <row r="206" spans="3:8" x14ac:dyDescent="0.25">
      <c r="C206" s="75"/>
      <c r="D206" s="33" t="s">
        <v>36</v>
      </c>
      <c r="E206" s="67">
        <f>+'MARZO CTE-5'!C170</f>
        <v>52827</v>
      </c>
      <c r="F206" s="34">
        <v>22920</v>
      </c>
      <c r="G206" s="69"/>
    </row>
    <row r="207" spans="3:8" x14ac:dyDescent="0.25">
      <c r="C207" s="75"/>
      <c r="D207" s="33" t="s">
        <v>37</v>
      </c>
      <c r="E207" s="67">
        <f>+'MARZO CTE-5'!C171</f>
        <v>2499.9900000000002</v>
      </c>
      <c r="F207" s="34">
        <v>0</v>
      </c>
      <c r="G207" s="69"/>
    </row>
    <row r="208" spans="3:8" x14ac:dyDescent="0.25">
      <c r="C208" s="75"/>
      <c r="D208" s="33" t="s">
        <v>38</v>
      </c>
      <c r="E208" s="67">
        <f>+'MARZO CTE-5'!C172</f>
        <v>2209.98</v>
      </c>
      <c r="F208" s="34">
        <v>1700</v>
      </c>
      <c r="G208" s="69"/>
    </row>
    <row r="209" spans="2:8" x14ac:dyDescent="0.25">
      <c r="C209" s="75"/>
      <c r="D209" s="33" t="s">
        <v>39</v>
      </c>
      <c r="E209" s="67">
        <f>+'MARZO CTE-5'!C173</f>
        <v>45970.26</v>
      </c>
      <c r="F209" s="34">
        <v>26482</v>
      </c>
      <c r="G209" s="69"/>
    </row>
    <row r="210" spans="2:8" x14ac:dyDescent="0.25">
      <c r="C210" s="75"/>
      <c r="D210" s="33" t="s">
        <v>40</v>
      </c>
      <c r="E210" s="67">
        <f>+'MARZO CTE-5'!C174</f>
        <v>5093075.97</v>
      </c>
      <c r="F210" s="34">
        <v>889449.74</v>
      </c>
      <c r="G210" s="69"/>
    </row>
    <row r="211" spans="2:8" x14ac:dyDescent="0.25">
      <c r="C211" s="75"/>
      <c r="D211" s="33" t="s">
        <v>41</v>
      </c>
      <c r="E211" s="67">
        <f>+'MARZO CTE-5'!C175</f>
        <v>10004.49</v>
      </c>
      <c r="F211" s="34">
        <v>6762.65</v>
      </c>
      <c r="G211" s="69"/>
    </row>
    <row r="212" spans="2:8" x14ac:dyDescent="0.25">
      <c r="C212" s="75"/>
      <c r="D212" s="33" t="s">
        <v>42</v>
      </c>
      <c r="E212" s="67">
        <f>+'MARZO CTE-5'!C176</f>
        <v>154999.13999999998</v>
      </c>
      <c r="F212" s="34">
        <v>63771</v>
      </c>
      <c r="G212" s="69"/>
      <c r="H212" s="69"/>
    </row>
    <row r="213" spans="2:8" x14ac:dyDescent="0.25">
      <c r="C213" s="75"/>
      <c r="D213" s="33" t="s">
        <v>43</v>
      </c>
      <c r="E213" s="67">
        <f>+'MARZO CTE-5'!C177</f>
        <v>9999.99</v>
      </c>
      <c r="F213" s="34">
        <v>0</v>
      </c>
      <c r="G213" s="69"/>
    </row>
    <row r="214" spans="2:8" ht="16.5" thickBot="1" x14ac:dyDescent="0.35">
      <c r="C214" s="75"/>
      <c r="D214" s="39" t="s">
        <v>44</v>
      </c>
      <c r="E214" s="76">
        <f>SUM(E198:E213)</f>
        <v>6974700.6299999999</v>
      </c>
      <c r="F214" s="36">
        <f>SUM(F198:F213)</f>
        <v>2116276.2999999998</v>
      </c>
    </row>
    <row r="215" spans="2:8" ht="15.75" x14ac:dyDescent="0.3">
      <c r="C215" s="80"/>
      <c r="D215" s="112" t="s">
        <v>69</v>
      </c>
      <c r="E215" s="113">
        <f>+E214+E196</f>
        <v>9049886.2400000002</v>
      </c>
      <c r="F215" s="114">
        <f>+F214+F196</f>
        <v>3262659.4</v>
      </c>
      <c r="G215" s="69"/>
    </row>
    <row r="216" spans="2:8" ht="16.5" hidden="1" thickBot="1" x14ac:dyDescent="0.35">
      <c r="C216" s="80"/>
      <c r="D216" s="115" t="s">
        <v>45</v>
      </c>
      <c r="E216" s="116"/>
      <c r="F216" s="117"/>
    </row>
    <row r="217" spans="2:8" hidden="1" x14ac:dyDescent="0.25">
      <c r="C217" s="80"/>
      <c r="D217" s="44" t="s">
        <v>54</v>
      </c>
      <c r="E217" s="67">
        <f>+'ENERO CTE-5'!C181</f>
        <v>0</v>
      </c>
      <c r="F217" s="118"/>
    </row>
    <row r="218" spans="2:8" hidden="1" x14ac:dyDescent="0.25">
      <c r="C218" s="80"/>
      <c r="D218" s="44" t="s">
        <v>46</v>
      </c>
      <c r="E218" s="67">
        <f>+'ENERO CTE-5'!C182</f>
        <v>0</v>
      </c>
      <c r="F218" s="118"/>
      <c r="G218" s="69"/>
    </row>
    <row r="219" spans="2:8" hidden="1" x14ac:dyDescent="0.25">
      <c r="C219" s="80"/>
      <c r="D219" s="44" t="s">
        <v>55</v>
      </c>
      <c r="E219" s="67">
        <f>+'ENERO CTE-5'!C183</f>
        <v>0</v>
      </c>
      <c r="F219" s="118"/>
      <c r="G219" s="69"/>
    </row>
    <row r="220" spans="2:8" hidden="1" x14ac:dyDescent="0.25">
      <c r="C220" s="80"/>
      <c r="D220" s="44" t="s">
        <v>47</v>
      </c>
      <c r="E220" s="67">
        <f>+'ENERO CTE-5'!C184</f>
        <v>0</v>
      </c>
      <c r="F220" s="118"/>
      <c r="G220" s="119"/>
    </row>
    <row r="221" spans="2:8" ht="15.75" hidden="1" x14ac:dyDescent="0.3">
      <c r="C221" s="80"/>
      <c r="D221" s="45" t="s">
        <v>48</v>
      </c>
      <c r="E221" s="25">
        <f>SUM(E217:E220)</f>
        <v>0</v>
      </c>
      <c r="F221" s="31">
        <f>SUM(F217:F220)</f>
        <v>0</v>
      </c>
    </row>
    <row r="222" spans="2:8" ht="15.75" x14ac:dyDescent="0.3">
      <c r="C222" s="80"/>
      <c r="D222" s="112" t="s">
        <v>71</v>
      </c>
      <c r="E222" s="25">
        <f>+E221+E215+E181</f>
        <v>15249886.25</v>
      </c>
      <c r="F222" s="31">
        <f>+F215+F181+F221</f>
        <v>8943200.5500000007</v>
      </c>
      <c r="G222" s="69"/>
    </row>
    <row r="223" spans="2:8" ht="15.75" x14ac:dyDescent="0.3">
      <c r="B223" s="68"/>
      <c r="C223" s="69"/>
      <c r="D223" s="8"/>
      <c r="F223" s="120"/>
      <c r="G223" s="68"/>
    </row>
    <row r="224" spans="2:8" ht="15.75" x14ac:dyDescent="0.3">
      <c r="B224" s="68"/>
      <c r="C224" s="69"/>
      <c r="D224" s="8"/>
      <c r="F224" s="121"/>
    </row>
    <row r="239" spans="2:10" x14ac:dyDescent="0.25">
      <c r="B239" s="87" t="s">
        <v>72</v>
      </c>
      <c r="D239" s="26" t="s">
        <v>107</v>
      </c>
      <c r="E239" s="26"/>
      <c r="F239" s="26"/>
      <c r="G239" s="68" t="s">
        <v>108</v>
      </c>
      <c r="H239" t="s">
        <v>109</v>
      </c>
    </row>
    <row r="240" spans="2:10" x14ac:dyDescent="0.25">
      <c r="D240" s="88" t="s">
        <v>110</v>
      </c>
      <c r="E240" s="88"/>
      <c r="F240" s="88"/>
      <c r="G240" s="68"/>
      <c r="H240" s="68" t="s">
        <v>111</v>
      </c>
      <c r="J240" s="68"/>
    </row>
    <row r="241" spans="2:10" x14ac:dyDescent="0.25">
      <c r="D241" s="88" t="s">
        <v>112</v>
      </c>
      <c r="E241" s="88"/>
      <c r="F241" s="88"/>
      <c r="G241" s="68"/>
      <c r="H241" s="68" t="s">
        <v>113</v>
      </c>
      <c r="J241" s="68"/>
    </row>
    <row r="242" spans="2:10" ht="9" customHeight="1" x14ac:dyDescent="0.25">
      <c r="D242" s="89"/>
      <c r="E242" s="89"/>
      <c r="H242" s="68"/>
      <c r="I242" s="68"/>
      <c r="J242" s="68"/>
    </row>
    <row r="243" spans="2:10" x14ac:dyDescent="0.25">
      <c r="B243" s="87" t="s">
        <v>80</v>
      </c>
      <c r="D243" s="68" t="s">
        <v>83</v>
      </c>
      <c r="H243" s="90"/>
      <c r="I243" s="90"/>
      <c r="J243" s="90"/>
    </row>
    <row r="245" spans="2:10" x14ac:dyDescent="0.25">
      <c r="D245" s="68"/>
    </row>
  </sheetData>
  <mergeCells count="28"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C215" workbookViewId="0">
      <selection activeCell="B188" sqref="B18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2" t="s">
        <v>116</v>
      </c>
      <c r="J8" s="3"/>
    </row>
    <row r="9" spans="1:10" ht="5.25" customHeight="1" x14ac:dyDescent="0.25"/>
    <row r="10" spans="1:10" x14ac:dyDescent="0.25">
      <c r="A10" s="4" t="s">
        <v>2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6" t="s">
        <v>3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7" t="s">
        <v>4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ht="4.5" customHeight="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pans="1:10" ht="16.5" hidden="1" thickBot="1" x14ac:dyDescent="0.3">
      <c r="A14" s="9" t="s">
        <v>89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 ht="30.75" hidden="1" customHeight="1" thickBot="1" x14ac:dyDescent="0.35">
      <c r="A15" s="11" t="s">
        <v>6</v>
      </c>
      <c r="B15" s="12" t="s">
        <v>7</v>
      </c>
      <c r="C15" s="13" t="s">
        <v>8</v>
      </c>
      <c r="D15" s="14"/>
      <c r="E15" s="13" t="s">
        <v>9</v>
      </c>
      <c r="F15" s="15"/>
      <c r="G15" s="13" t="s">
        <v>10</v>
      </c>
      <c r="H15" s="14"/>
      <c r="I15" s="13" t="s">
        <v>11</v>
      </c>
      <c r="J15" s="14"/>
    </row>
    <row r="16" spans="1:10" ht="15.75" hidden="1" x14ac:dyDescent="0.3">
      <c r="A16" s="20"/>
      <c r="B16" s="21"/>
      <c r="C16" s="22" t="s">
        <v>13</v>
      </c>
      <c r="D16" s="22" t="s">
        <v>14</v>
      </c>
      <c r="E16" s="22" t="s">
        <v>13</v>
      </c>
      <c r="F16" s="22" t="s">
        <v>14</v>
      </c>
      <c r="G16" s="22" t="s">
        <v>13</v>
      </c>
      <c r="H16" s="22" t="s">
        <v>14</v>
      </c>
      <c r="I16" s="22" t="s">
        <v>13</v>
      </c>
      <c r="J16" s="22" t="s">
        <v>14</v>
      </c>
    </row>
    <row r="17" spans="1:10" ht="15.75" hidden="1" x14ac:dyDescent="0.3">
      <c r="A17" s="24"/>
      <c r="B17" s="21" t="s">
        <v>15</v>
      </c>
      <c r="C17" s="25">
        <v>1764858.42</v>
      </c>
      <c r="D17" s="25">
        <v>1492317.42</v>
      </c>
      <c r="E17" s="25">
        <v>1764858.42</v>
      </c>
      <c r="F17" s="25">
        <v>1792563.63</v>
      </c>
      <c r="G17" s="25">
        <v>1764858.42</v>
      </c>
      <c r="H17" s="25">
        <v>1578007.92</v>
      </c>
      <c r="I17" s="25">
        <v>1764858.42</v>
      </c>
      <c r="J17" s="25">
        <v>1803793.55</v>
      </c>
    </row>
    <row r="18" spans="1:10" ht="15.75" hidden="1" x14ac:dyDescent="0.3">
      <c r="A18" s="71"/>
      <c r="B18" s="21"/>
      <c r="C18" s="72"/>
      <c r="D18" s="71"/>
      <c r="E18" s="92"/>
      <c r="F18" s="92"/>
      <c r="G18" s="71"/>
      <c r="H18" s="92"/>
      <c r="I18" s="71"/>
      <c r="J18" s="92"/>
    </row>
    <row r="19" spans="1:10" ht="15.75" hidden="1" x14ac:dyDescent="0.3">
      <c r="A19" s="71"/>
      <c r="B19" s="21" t="s">
        <v>16</v>
      </c>
      <c r="C19" s="25">
        <f t="shared" ref="C19:J19" si="0">+C27+C43</f>
        <v>2818474.9200000004</v>
      </c>
      <c r="D19" s="25">
        <f t="shared" si="0"/>
        <v>0</v>
      </c>
      <c r="E19" s="25">
        <f t="shared" si="0"/>
        <v>2818474.9200000004</v>
      </c>
      <c r="F19" s="25">
        <f t="shared" si="0"/>
        <v>67111.01999999999</v>
      </c>
      <c r="G19" s="25">
        <f t="shared" si="0"/>
        <v>2818474.9200000004</v>
      </c>
      <c r="H19" s="25">
        <f t="shared" si="0"/>
        <v>58543.64</v>
      </c>
      <c r="I19" s="25">
        <f t="shared" si="0"/>
        <v>2818474.9200000004</v>
      </c>
      <c r="J19" s="25">
        <f t="shared" si="0"/>
        <v>3743927.3</v>
      </c>
    </row>
    <row r="20" spans="1:10" hidden="1" x14ac:dyDescent="0.25">
      <c r="A20" s="75"/>
      <c r="B20" s="33" t="s">
        <v>17</v>
      </c>
      <c r="C20" s="67">
        <v>62500</v>
      </c>
      <c r="D20" s="67"/>
      <c r="E20" s="67">
        <v>62500</v>
      </c>
      <c r="F20" s="67">
        <v>56112.02</v>
      </c>
      <c r="G20" s="67">
        <v>62500</v>
      </c>
      <c r="H20" s="67"/>
      <c r="I20" s="67">
        <v>62500</v>
      </c>
      <c r="J20" s="67">
        <v>68083.009999999995</v>
      </c>
    </row>
    <row r="21" spans="1:10" hidden="1" x14ac:dyDescent="0.25">
      <c r="A21" s="75"/>
      <c r="B21" s="33" t="s">
        <v>18</v>
      </c>
      <c r="C21" s="67">
        <v>7500</v>
      </c>
      <c r="D21" s="67"/>
      <c r="E21" s="67">
        <v>7500</v>
      </c>
      <c r="F21" s="67">
        <v>10999</v>
      </c>
      <c r="G21" s="67">
        <v>7500</v>
      </c>
      <c r="H21" s="67">
        <v>11011</v>
      </c>
      <c r="I21" s="67">
        <v>7500</v>
      </c>
      <c r="J21" s="67">
        <v>10992</v>
      </c>
    </row>
    <row r="22" spans="1:10" hidden="1" x14ac:dyDescent="0.25">
      <c r="A22" s="75"/>
      <c r="B22" s="33" t="s">
        <v>19</v>
      </c>
      <c r="C22" s="67">
        <v>8133.97</v>
      </c>
      <c r="D22" s="67"/>
      <c r="E22" s="67">
        <v>8133.97</v>
      </c>
      <c r="F22" s="67"/>
      <c r="G22" s="67">
        <v>8133.97</v>
      </c>
      <c r="H22" s="67"/>
      <c r="I22" s="67">
        <v>8133.97</v>
      </c>
      <c r="J22" s="67">
        <v>4358</v>
      </c>
    </row>
    <row r="23" spans="1:10" hidden="1" x14ac:dyDescent="0.25">
      <c r="A23" s="75"/>
      <c r="B23" s="33" t="s">
        <v>20</v>
      </c>
      <c r="C23" s="67">
        <v>33333.33</v>
      </c>
      <c r="D23" s="67"/>
      <c r="E23" s="67">
        <v>33333.33</v>
      </c>
      <c r="F23" s="67"/>
      <c r="G23" s="67">
        <v>33333.33</v>
      </c>
      <c r="H23" s="67"/>
      <c r="I23" s="67">
        <v>33333.33</v>
      </c>
      <c r="J23" s="67">
        <v>45020</v>
      </c>
    </row>
    <row r="24" spans="1:10" hidden="1" x14ac:dyDescent="0.25">
      <c r="A24" s="75"/>
      <c r="B24" s="33" t="s">
        <v>25</v>
      </c>
      <c r="C24" s="67">
        <v>165141.75</v>
      </c>
      <c r="D24" s="67"/>
      <c r="E24" s="67">
        <v>165141.75</v>
      </c>
      <c r="F24" s="67"/>
      <c r="G24" s="67">
        <v>165141.75</v>
      </c>
      <c r="H24" s="67">
        <v>1000</v>
      </c>
      <c r="I24" s="67">
        <v>165141.75</v>
      </c>
      <c r="J24" s="67">
        <v>26842.86</v>
      </c>
    </row>
    <row r="25" spans="1:10" hidden="1" x14ac:dyDescent="0.25">
      <c r="A25" s="75"/>
      <c r="B25" s="33" t="s">
        <v>26</v>
      </c>
      <c r="C25" s="67">
        <v>40000</v>
      </c>
      <c r="D25" s="67"/>
      <c r="E25" s="67">
        <v>40000</v>
      </c>
      <c r="F25" s="67"/>
      <c r="G25" s="67">
        <v>40000</v>
      </c>
      <c r="H25" s="67"/>
      <c r="I25" s="67">
        <v>40000</v>
      </c>
      <c r="J25" s="67">
        <v>76240</v>
      </c>
    </row>
    <row r="26" spans="1:10" hidden="1" x14ac:dyDescent="0.25">
      <c r="A26" s="75"/>
      <c r="B26" s="33" t="s">
        <v>27</v>
      </c>
      <c r="C26" s="67">
        <v>26305.03</v>
      </c>
      <c r="D26" s="67"/>
      <c r="E26" s="67">
        <v>26305.03</v>
      </c>
      <c r="F26" s="67"/>
      <c r="G26" s="67">
        <v>26305.03</v>
      </c>
      <c r="H26" s="67">
        <v>46532.639999999999</v>
      </c>
      <c r="I26" s="67">
        <v>26305.03</v>
      </c>
      <c r="J26" s="67">
        <v>55063.68</v>
      </c>
    </row>
    <row r="27" spans="1:10" ht="16.5" hidden="1" thickBot="1" x14ac:dyDescent="0.35">
      <c r="A27" s="75"/>
      <c r="B27" s="35" t="s">
        <v>28</v>
      </c>
      <c r="C27" s="76">
        <f t="shared" ref="C27:J27" si="1">SUM(C20:C26)</f>
        <v>342914.07999999996</v>
      </c>
      <c r="D27" s="76">
        <f t="shared" si="1"/>
        <v>0</v>
      </c>
      <c r="E27" s="76">
        <f t="shared" si="1"/>
        <v>342914.07999999996</v>
      </c>
      <c r="F27" s="76">
        <f t="shared" si="1"/>
        <v>67111.01999999999</v>
      </c>
      <c r="G27" s="76">
        <f t="shared" si="1"/>
        <v>342914.07999999996</v>
      </c>
      <c r="H27" s="76">
        <f t="shared" si="1"/>
        <v>58543.64</v>
      </c>
      <c r="I27" s="76">
        <f t="shared" si="1"/>
        <v>342914.07999999996</v>
      </c>
      <c r="J27" s="76">
        <f t="shared" si="1"/>
        <v>286599.55</v>
      </c>
    </row>
    <row r="28" spans="1:10" ht="15.75" hidden="1" x14ac:dyDescent="0.3">
      <c r="A28" s="75"/>
      <c r="B28" s="37" t="s">
        <v>29</v>
      </c>
      <c r="C28" s="77"/>
      <c r="D28" s="77"/>
      <c r="E28" s="77"/>
      <c r="F28" s="77"/>
      <c r="G28" s="77"/>
      <c r="H28" s="77"/>
      <c r="I28" s="77"/>
      <c r="J28" s="77"/>
    </row>
    <row r="29" spans="1:10" hidden="1" x14ac:dyDescent="0.25">
      <c r="A29" s="75"/>
      <c r="B29" s="33" t="s">
        <v>30</v>
      </c>
      <c r="C29" s="67">
        <v>60936.45</v>
      </c>
      <c r="D29" s="67"/>
      <c r="E29" s="67">
        <v>60936.45</v>
      </c>
      <c r="F29" s="67"/>
      <c r="G29" s="67">
        <v>60936.45</v>
      </c>
      <c r="H29" s="67"/>
      <c r="I29" s="67">
        <v>60936.45</v>
      </c>
      <c r="J29" s="67">
        <v>202940.25</v>
      </c>
    </row>
    <row r="30" spans="1:10" hidden="1" x14ac:dyDescent="0.25">
      <c r="A30" s="75"/>
      <c r="B30" s="33" t="s">
        <v>31</v>
      </c>
      <c r="C30" s="67">
        <v>600</v>
      </c>
      <c r="D30" s="67"/>
      <c r="E30" s="67">
        <v>600</v>
      </c>
      <c r="F30" s="67"/>
      <c r="G30" s="67">
        <v>600</v>
      </c>
      <c r="H30" s="67"/>
      <c r="I30" s="67">
        <v>600</v>
      </c>
      <c r="J30" s="67"/>
    </row>
    <row r="31" spans="1:10" hidden="1" x14ac:dyDescent="0.25">
      <c r="A31" s="75"/>
      <c r="B31" s="33" t="s">
        <v>63</v>
      </c>
      <c r="C31" s="67">
        <v>945.42</v>
      </c>
      <c r="D31" s="67"/>
      <c r="E31" s="67">
        <v>945.42</v>
      </c>
      <c r="F31" s="67"/>
      <c r="G31" s="67">
        <v>945.42</v>
      </c>
      <c r="H31" s="67"/>
      <c r="I31" s="67">
        <v>945.42</v>
      </c>
      <c r="J31" s="67"/>
    </row>
    <row r="32" spans="1:10" hidden="1" x14ac:dyDescent="0.25">
      <c r="A32" s="75"/>
      <c r="B32" s="33" t="s">
        <v>32</v>
      </c>
      <c r="C32" s="67">
        <v>169652.57</v>
      </c>
      <c r="D32" s="67"/>
      <c r="E32" s="67">
        <v>169652.57</v>
      </c>
      <c r="F32" s="67"/>
      <c r="G32" s="67">
        <v>169652.57</v>
      </c>
      <c r="H32" s="67"/>
      <c r="I32" s="67">
        <v>169652.57</v>
      </c>
      <c r="J32" s="67">
        <v>178282.05</v>
      </c>
    </row>
    <row r="33" spans="1:10" hidden="1" x14ac:dyDescent="0.25">
      <c r="A33" s="75"/>
      <c r="B33" s="33" t="s">
        <v>33</v>
      </c>
      <c r="C33" s="67">
        <v>912</v>
      </c>
      <c r="D33" s="67"/>
      <c r="E33" s="67">
        <v>912</v>
      </c>
      <c r="F33" s="67"/>
      <c r="G33" s="67">
        <v>912</v>
      </c>
      <c r="H33" s="67"/>
      <c r="I33" s="67">
        <v>912</v>
      </c>
      <c r="J33" s="67"/>
    </row>
    <row r="34" spans="1:10" hidden="1" x14ac:dyDescent="0.25">
      <c r="A34" s="75"/>
      <c r="B34" s="33" t="s">
        <v>34</v>
      </c>
      <c r="C34" s="67">
        <v>427229.65</v>
      </c>
      <c r="D34" s="67"/>
      <c r="E34" s="67">
        <v>427229.65</v>
      </c>
      <c r="F34" s="67"/>
      <c r="G34" s="67">
        <v>427229.65</v>
      </c>
      <c r="H34" s="67"/>
      <c r="I34" s="67">
        <v>427229.65</v>
      </c>
      <c r="J34" s="67">
        <v>1425199.8</v>
      </c>
    </row>
    <row r="35" spans="1:10" hidden="1" x14ac:dyDescent="0.25">
      <c r="A35" s="75"/>
      <c r="B35" s="33" t="s">
        <v>35</v>
      </c>
      <c r="C35" s="67">
        <v>100</v>
      </c>
      <c r="D35" s="67"/>
      <c r="E35" s="67">
        <v>100</v>
      </c>
      <c r="F35" s="67"/>
      <c r="G35" s="67">
        <v>100</v>
      </c>
      <c r="H35" s="67"/>
      <c r="I35" s="67">
        <v>100</v>
      </c>
      <c r="J35" s="67"/>
    </row>
    <row r="36" spans="1:10" hidden="1" x14ac:dyDescent="0.25">
      <c r="A36" s="75"/>
      <c r="B36" s="33" t="s">
        <v>36</v>
      </c>
      <c r="C36" s="67">
        <v>13579.7</v>
      </c>
      <c r="D36" s="67"/>
      <c r="E36" s="67">
        <v>13579.7</v>
      </c>
      <c r="F36" s="67"/>
      <c r="G36" s="67">
        <v>13579.7</v>
      </c>
      <c r="H36" s="67"/>
      <c r="I36" s="67">
        <v>13579.7</v>
      </c>
      <c r="J36" s="67">
        <v>75162.240000000005</v>
      </c>
    </row>
    <row r="37" spans="1:10" hidden="1" x14ac:dyDescent="0.25">
      <c r="A37" s="75"/>
      <c r="B37" s="33" t="s">
        <v>38</v>
      </c>
      <c r="C37" s="67">
        <v>310</v>
      </c>
      <c r="D37" s="67"/>
      <c r="E37" s="67">
        <v>310</v>
      </c>
      <c r="F37" s="67"/>
      <c r="G37" s="67">
        <v>310</v>
      </c>
      <c r="H37" s="67"/>
      <c r="I37" s="67">
        <v>310</v>
      </c>
      <c r="J37" s="67"/>
    </row>
    <row r="38" spans="1:10" hidden="1" x14ac:dyDescent="0.25">
      <c r="A38" s="75"/>
      <c r="B38" s="33" t="s">
        <v>39</v>
      </c>
      <c r="C38" s="67">
        <v>10809.43</v>
      </c>
      <c r="D38" s="67"/>
      <c r="E38" s="67">
        <v>10809.43</v>
      </c>
      <c r="F38" s="67"/>
      <c r="G38" s="67">
        <v>10809.43</v>
      </c>
      <c r="H38" s="67"/>
      <c r="I38" s="67">
        <v>10809.43</v>
      </c>
      <c r="J38" s="67">
        <v>14528.6</v>
      </c>
    </row>
    <row r="39" spans="1:10" hidden="1" x14ac:dyDescent="0.25">
      <c r="A39" s="75"/>
      <c r="B39" s="33" t="s">
        <v>40</v>
      </c>
      <c r="C39" s="67">
        <v>1780006.32</v>
      </c>
      <c r="D39" s="67"/>
      <c r="E39" s="67">
        <v>1780006.32</v>
      </c>
      <c r="F39" s="67"/>
      <c r="G39" s="67">
        <v>1780006.32</v>
      </c>
      <c r="H39" s="67"/>
      <c r="I39" s="67">
        <v>1780006.32</v>
      </c>
      <c r="J39" s="67">
        <v>1545914.81</v>
      </c>
    </row>
    <row r="40" spans="1:10" hidden="1" x14ac:dyDescent="0.25">
      <c r="A40" s="75"/>
      <c r="B40" s="33" t="s">
        <v>41</v>
      </c>
      <c r="C40" s="67">
        <v>2208.6999999999998</v>
      </c>
      <c r="D40" s="67"/>
      <c r="E40" s="67">
        <v>2208.6999999999998</v>
      </c>
      <c r="F40" s="67"/>
      <c r="G40" s="67">
        <v>2208.6999999999998</v>
      </c>
      <c r="H40" s="67"/>
      <c r="I40" s="67">
        <v>2208.6999999999998</v>
      </c>
      <c r="J40" s="67">
        <v>15300</v>
      </c>
    </row>
    <row r="41" spans="1:10" hidden="1" x14ac:dyDescent="0.25">
      <c r="A41" s="75"/>
      <c r="B41" s="33" t="s">
        <v>42</v>
      </c>
      <c r="C41" s="67">
        <v>8105.1</v>
      </c>
      <c r="D41" s="67"/>
      <c r="E41" s="67">
        <v>8105.1</v>
      </c>
      <c r="F41" s="67"/>
      <c r="G41" s="67">
        <v>8105.1</v>
      </c>
      <c r="H41" s="67"/>
      <c r="I41" s="67">
        <v>8105.1</v>
      </c>
      <c r="J41" s="67"/>
    </row>
    <row r="42" spans="1:10" hidden="1" x14ac:dyDescent="0.25">
      <c r="A42" s="75"/>
      <c r="B42" s="33" t="s">
        <v>43</v>
      </c>
      <c r="C42" s="67">
        <v>165.5</v>
      </c>
      <c r="D42" s="67"/>
      <c r="E42" s="67">
        <v>165.5</v>
      </c>
      <c r="F42" s="67"/>
      <c r="G42" s="67">
        <v>165.5</v>
      </c>
      <c r="H42" s="67"/>
      <c r="I42" s="67">
        <v>165.5</v>
      </c>
      <c r="J42" s="67"/>
    </row>
    <row r="43" spans="1:10" ht="16.5" hidden="1" thickBot="1" x14ac:dyDescent="0.35">
      <c r="A43" s="75"/>
      <c r="B43" s="39" t="s">
        <v>44</v>
      </c>
      <c r="C43" s="76">
        <f t="shared" ref="C43:J43" si="2">SUM(C29:C42)</f>
        <v>2475560.8400000003</v>
      </c>
      <c r="D43" s="76">
        <f t="shared" si="2"/>
        <v>0</v>
      </c>
      <c r="E43" s="76">
        <f t="shared" si="2"/>
        <v>2475560.8400000003</v>
      </c>
      <c r="F43" s="76">
        <f t="shared" si="2"/>
        <v>0</v>
      </c>
      <c r="G43" s="76">
        <f t="shared" si="2"/>
        <v>2475560.8400000003</v>
      </c>
      <c r="H43" s="76">
        <f t="shared" si="2"/>
        <v>0</v>
      </c>
      <c r="I43" s="76">
        <f t="shared" si="2"/>
        <v>2475560.8400000003</v>
      </c>
      <c r="J43" s="76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9" t="s">
        <v>90</v>
      </c>
      <c r="B46" s="9"/>
      <c r="C46" s="9"/>
      <c r="D46" s="9"/>
      <c r="E46" s="9"/>
      <c r="F46" s="9"/>
      <c r="G46" s="9"/>
      <c r="H46" s="9"/>
      <c r="I46" s="9"/>
      <c r="J46" s="9"/>
    </row>
    <row r="47" spans="1:10" ht="28.5" hidden="1" customHeight="1" x14ac:dyDescent="0.25">
      <c r="A47" s="93" t="s">
        <v>6</v>
      </c>
      <c r="B47" s="94" t="s">
        <v>91</v>
      </c>
      <c r="C47" s="95" t="s">
        <v>92</v>
      </c>
      <c r="D47" s="96"/>
      <c r="E47" s="95" t="s">
        <v>93</v>
      </c>
      <c r="F47" s="97"/>
      <c r="G47" s="98" t="s">
        <v>94</v>
      </c>
      <c r="H47" s="99"/>
      <c r="I47" s="99"/>
      <c r="J47" s="99"/>
    </row>
    <row r="48" spans="1:10" hidden="1" x14ac:dyDescent="0.25">
      <c r="A48" s="100"/>
      <c r="B48" s="101" t="s">
        <v>95</v>
      </c>
      <c r="C48" s="100" t="s">
        <v>96</v>
      </c>
      <c r="D48" s="100" t="s">
        <v>97</v>
      </c>
      <c r="E48" s="100" t="s">
        <v>96</v>
      </c>
      <c r="F48" s="100" t="s">
        <v>97</v>
      </c>
      <c r="G48" s="100" t="s">
        <v>96</v>
      </c>
      <c r="H48" s="100" t="s">
        <v>97</v>
      </c>
      <c r="I48" s="100"/>
      <c r="J48" s="100"/>
    </row>
    <row r="49" spans="1:10" hidden="1" x14ac:dyDescent="0.25">
      <c r="A49" s="80"/>
      <c r="B49" s="80"/>
      <c r="C49" s="80"/>
      <c r="D49" s="80"/>
      <c r="E49" s="80"/>
      <c r="F49" s="80"/>
      <c r="G49" s="80"/>
      <c r="H49" s="80"/>
      <c r="I49" s="80"/>
      <c r="J49" s="80"/>
    </row>
    <row r="50" spans="1:10" hidden="1" x14ac:dyDescent="0.25">
      <c r="A50" s="80"/>
      <c r="B50" s="80"/>
      <c r="C50" s="80"/>
      <c r="D50" s="80"/>
      <c r="E50" s="80"/>
      <c r="F50" s="80"/>
      <c r="G50" s="80"/>
      <c r="H50" s="80"/>
      <c r="I50" s="80"/>
      <c r="J50" s="80"/>
    </row>
    <row r="51" spans="1:10" hidden="1" x14ac:dyDescent="0.25">
      <c r="A51" s="80"/>
      <c r="B51" s="101" t="s">
        <v>98</v>
      </c>
      <c r="C51" s="80"/>
      <c r="D51" s="80"/>
      <c r="E51" s="80"/>
      <c r="F51" s="80"/>
      <c r="G51" s="80"/>
      <c r="H51" s="80"/>
      <c r="I51" s="80"/>
      <c r="J51" s="80"/>
    </row>
    <row r="52" spans="1:10" hidden="1" x14ac:dyDescent="0.25">
      <c r="A52" s="80"/>
      <c r="B52" s="80" t="s">
        <v>99</v>
      </c>
      <c r="C52" s="80"/>
      <c r="D52" s="80"/>
      <c r="E52" s="80"/>
      <c r="F52" s="80"/>
      <c r="G52" s="80"/>
      <c r="H52" s="80"/>
      <c r="I52" s="80"/>
      <c r="J52" s="80"/>
    </row>
    <row r="53" spans="1:10" hidden="1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hidden="1" x14ac:dyDescent="0.25">
      <c r="A54" s="80"/>
      <c r="B54" s="80"/>
      <c r="C54" s="80"/>
      <c r="D54" s="80"/>
      <c r="E54" s="80"/>
      <c r="F54" s="80"/>
      <c r="G54" s="80"/>
      <c r="H54" s="80"/>
      <c r="I54" s="80"/>
      <c r="J54" s="80"/>
    </row>
    <row r="55" spans="1:10" hidden="1" x14ac:dyDescent="0.25">
      <c r="A55" s="80"/>
      <c r="B55" s="80"/>
      <c r="C55" s="80"/>
      <c r="D55" s="80"/>
      <c r="E55" s="80"/>
      <c r="F55" s="80"/>
      <c r="G55" s="80"/>
      <c r="H55" s="80"/>
      <c r="I55" s="80"/>
      <c r="J55" s="80"/>
    </row>
    <row r="56" spans="1:10" hidden="1" x14ac:dyDescent="0.25">
      <c r="A56" s="80"/>
      <c r="B56" s="80"/>
      <c r="C56" s="80"/>
      <c r="D56" s="80"/>
      <c r="E56" s="80"/>
      <c r="F56" s="80"/>
      <c r="G56" s="80"/>
      <c r="H56" s="80"/>
      <c r="I56" s="80"/>
      <c r="J56" s="80"/>
    </row>
    <row r="57" spans="1:10" hidden="1" x14ac:dyDescent="0.25">
      <c r="A57" s="80"/>
      <c r="B57" s="80"/>
      <c r="C57" s="80"/>
      <c r="D57" s="80"/>
      <c r="E57" s="80"/>
      <c r="F57" s="80"/>
      <c r="G57" s="80"/>
      <c r="H57" s="80"/>
      <c r="I57" s="80"/>
      <c r="J57" s="80"/>
    </row>
    <row r="58" spans="1:10" hidden="1" x14ac:dyDescent="0.25">
      <c r="A58" s="80"/>
      <c r="B58" s="80"/>
      <c r="C58" s="80"/>
      <c r="D58" s="80"/>
      <c r="E58" s="80"/>
      <c r="F58" s="80"/>
      <c r="G58" s="80"/>
      <c r="H58" s="80"/>
      <c r="I58" s="80"/>
      <c r="J58" s="80"/>
    </row>
    <row r="59" spans="1:10" hidden="1" x14ac:dyDescent="0.25">
      <c r="A59" s="80"/>
      <c r="B59" s="80"/>
      <c r="C59" s="80"/>
      <c r="D59" s="80"/>
      <c r="E59" s="80"/>
      <c r="F59" s="80"/>
      <c r="G59" s="80"/>
      <c r="H59" s="80"/>
      <c r="I59" s="80"/>
      <c r="J59" s="80"/>
    </row>
    <row r="60" spans="1:10" hidden="1" x14ac:dyDescent="0.25">
      <c r="A60" s="102" t="s">
        <v>100</v>
      </c>
      <c r="B60" s="102"/>
      <c r="C60" s="80"/>
      <c r="D60" s="80"/>
      <c r="E60" s="80"/>
      <c r="F60" s="80"/>
      <c r="G60" s="80"/>
      <c r="H60" s="80"/>
      <c r="I60" s="80"/>
      <c r="J60" s="80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9" t="s">
        <v>101</v>
      </c>
      <c r="B73" s="9"/>
      <c r="C73" s="9"/>
      <c r="D73" s="9"/>
      <c r="E73" s="9"/>
      <c r="F73" s="9"/>
      <c r="G73" s="9"/>
      <c r="H73" s="9"/>
      <c r="I73" s="9"/>
      <c r="J73" s="9"/>
    </row>
    <row r="74" spans="1:10" ht="16.5" hidden="1" customHeight="1" thickBot="1" x14ac:dyDescent="0.35">
      <c r="A74" s="11" t="s">
        <v>6</v>
      </c>
      <c r="B74" s="12" t="s">
        <v>7</v>
      </c>
      <c r="C74" s="13" t="s">
        <v>50</v>
      </c>
      <c r="D74" s="14"/>
      <c r="E74" s="13" t="s">
        <v>51</v>
      </c>
      <c r="F74" s="15"/>
      <c r="G74" s="13" t="s">
        <v>52</v>
      </c>
      <c r="H74" s="14"/>
      <c r="I74" s="13" t="s">
        <v>53</v>
      </c>
      <c r="J74" s="14"/>
    </row>
    <row r="75" spans="1:10" ht="15.75" hidden="1" x14ac:dyDescent="0.3">
      <c r="A75" s="20"/>
      <c r="B75" s="21"/>
      <c r="C75" s="22" t="s">
        <v>13</v>
      </c>
      <c r="D75" s="22" t="s">
        <v>14</v>
      </c>
      <c r="E75" s="22" t="s">
        <v>13</v>
      </c>
      <c r="F75" s="22" t="s">
        <v>14</v>
      </c>
      <c r="G75" s="22" t="s">
        <v>13</v>
      </c>
      <c r="H75" s="22" t="s">
        <v>14</v>
      </c>
      <c r="I75" s="22" t="s">
        <v>13</v>
      </c>
      <c r="J75" s="22" t="s">
        <v>14</v>
      </c>
    </row>
    <row r="76" spans="1:10" ht="15.75" hidden="1" x14ac:dyDescent="0.3">
      <c r="A76" s="24"/>
      <c r="B76" s="21" t="s">
        <v>15</v>
      </c>
      <c r="C76" s="25">
        <v>1764858.42</v>
      </c>
      <c r="D76" s="25">
        <v>2281196.17</v>
      </c>
      <c r="E76" s="25">
        <v>1764858.42</v>
      </c>
      <c r="F76" s="25">
        <v>1896496.89</v>
      </c>
      <c r="G76" s="25"/>
      <c r="H76" s="25"/>
      <c r="I76" s="25"/>
      <c r="J76" s="25"/>
    </row>
    <row r="77" spans="1:10" ht="15.75" hidden="1" x14ac:dyDescent="0.3">
      <c r="A77" s="71"/>
      <c r="B77" s="21"/>
      <c r="C77" s="71"/>
      <c r="D77" s="71"/>
      <c r="E77" s="71"/>
      <c r="F77" s="92"/>
      <c r="G77" s="92"/>
      <c r="H77" s="92"/>
      <c r="I77" s="92"/>
      <c r="J77" s="92"/>
    </row>
    <row r="78" spans="1:10" ht="15.75" hidden="1" x14ac:dyDescent="0.3">
      <c r="A78" s="71"/>
      <c r="B78" s="21" t="s">
        <v>16</v>
      </c>
      <c r="C78" s="25">
        <f t="shared" ref="C78:J78" si="3">+C86+C102</f>
        <v>2818474.9200000004</v>
      </c>
      <c r="D78" s="25">
        <f t="shared" si="3"/>
        <v>3820610.29</v>
      </c>
      <c r="E78" s="25">
        <f t="shared" si="3"/>
        <v>2818474.9200000004</v>
      </c>
      <c r="F78" s="25">
        <f t="shared" si="3"/>
        <v>2361172.1800000002</v>
      </c>
      <c r="G78" s="25">
        <f t="shared" si="3"/>
        <v>0</v>
      </c>
      <c r="H78" s="25">
        <f t="shared" si="3"/>
        <v>0</v>
      </c>
      <c r="I78" s="25">
        <f t="shared" si="3"/>
        <v>0</v>
      </c>
      <c r="J78" s="25">
        <f t="shared" si="3"/>
        <v>0</v>
      </c>
    </row>
    <row r="79" spans="1:10" hidden="1" x14ac:dyDescent="0.25">
      <c r="A79" s="75"/>
      <c r="B79" s="33" t="s">
        <v>17</v>
      </c>
      <c r="C79" s="67">
        <v>62500</v>
      </c>
      <c r="D79" s="67">
        <v>138609.60999999999</v>
      </c>
      <c r="E79" s="67">
        <v>62500</v>
      </c>
      <c r="F79" s="67"/>
      <c r="G79" s="67"/>
      <c r="H79" s="67"/>
      <c r="I79" s="67"/>
      <c r="J79" s="67"/>
    </row>
    <row r="80" spans="1:10" hidden="1" x14ac:dyDescent="0.25">
      <c r="A80" s="75"/>
      <c r="B80" s="33" t="s">
        <v>18</v>
      </c>
      <c r="C80" s="67">
        <v>7500</v>
      </c>
      <c r="D80" s="67">
        <v>9818.25</v>
      </c>
      <c r="E80" s="67">
        <v>7500</v>
      </c>
      <c r="F80" s="67">
        <v>9560.36</v>
      </c>
      <c r="G80" s="67"/>
      <c r="H80" s="67"/>
      <c r="I80" s="67"/>
      <c r="J80" s="67"/>
    </row>
    <row r="81" spans="1:10" hidden="1" x14ac:dyDescent="0.25">
      <c r="A81" s="75"/>
      <c r="B81" s="33" t="s">
        <v>19</v>
      </c>
      <c r="C81" s="67">
        <v>8133.97</v>
      </c>
      <c r="D81" s="67"/>
      <c r="E81" s="67">
        <v>8133.97</v>
      </c>
      <c r="F81" s="67">
        <v>39787</v>
      </c>
      <c r="G81" s="67"/>
      <c r="H81" s="67"/>
      <c r="I81" s="67"/>
      <c r="J81" s="67"/>
    </row>
    <row r="82" spans="1:10" hidden="1" x14ac:dyDescent="0.25">
      <c r="A82" s="75"/>
      <c r="B82" s="33" t="s">
        <v>20</v>
      </c>
      <c r="C82" s="67">
        <v>33333.33</v>
      </c>
      <c r="D82" s="67">
        <v>19161.8</v>
      </c>
      <c r="E82" s="67">
        <v>33333.33</v>
      </c>
      <c r="F82" s="67"/>
      <c r="G82" s="67"/>
      <c r="H82" s="67"/>
      <c r="I82" s="67"/>
      <c r="J82" s="67"/>
    </row>
    <row r="83" spans="1:10" hidden="1" x14ac:dyDescent="0.25">
      <c r="A83" s="75"/>
      <c r="B83" s="33" t="s">
        <v>25</v>
      </c>
      <c r="C83" s="67">
        <v>165141.75</v>
      </c>
      <c r="D83" s="67">
        <v>4057.14</v>
      </c>
      <c r="E83" s="67">
        <v>165141.75</v>
      </c>
      <c r="F83" s="67">
        <v>184282.78</v>
      </c>
      <c r="G83" s="67"/>
      <c r="H83" s="67"/>
      <c r="I83" s="67"/>
      <c r="J83" s="67"/>
    </row>
    <row r="84" spans="1:10" hidden="1" x14ac:dyDescent="0.25">
      <c r="A84" s="75"/>
      <c r="B84" s="33" t="s">
        <v>26</v>
      </c>
      <c r="C84" s="67">
        <v>40000</v>
      </c>
      <c r="D84" s="67">
        <v>38120</v>
      </c>
      <c r="E84" s="67">
        <v>40000</v>
      </c>
      <c r="F84" s="67">
        <v>38120</v>
      </c>
      <c r="G84" s="67"/>
      <c r="H84" s="67"/>
      <c r="I84" s="67"/>
      <c r="J84" s="67"/>
    </row>
    <row r="85" spans="1:10" hidden="1" x14ac:dyDescent="0.25">
      <c r="A85" s="75"/>
      <c r="B85" s="33" t="s">
        <v>27</v>
      </c>
      <c r="C85" s="67">
        <v>26305.03</v>
      </c>
      <c r="D85" s="67">
        <v>48548.639999999999</v>
      </c>
      <c r="E85" s="67">
        <v>26305.03</v>
      </c>
      <c r="F85" s="67">
        <v>44604</v>
      </c>
      <c r="G85" s="67"/>
      <c r="H85" s="67"/>
      <c r="I85" s="67"/>
      <c r="J85" s="67"/>
    </row>
    <row r="86" spans="1:10" ht="16.5" hidden="1" thickBot="1" x14ac:dyDescent="0.35">
      <c r="A86" s="75"/>
      <c r="B86" s="35" t="s">
        <v>28</v>
      </c>
      <c r="C86" s="76">
        <f t="shared" ref="C86:J86" si="4">SUM(C79:C85)</f>
        <v>342914.07999999996</v>
      </c>
      <c r="D86" s="76">
        <f t="shared" si="4"/>
        <v>258315.44</v>
      </c>
      <c r="E86" s="76">
        <f t="shared" si="4"/>
        <v>342914.07999999996</v>
      </c>
      <c r="F86" s="76">
        <f t="shared" si="4"/>
        <v>316354.14</v>
      </c>
      <c r="G86" s="76">
        <f t="shared" si="4"/>
        <v>0</v>
      </c>
      <c r="H86" s="76">
        <f t="shared" si="4"/>
        <v>0</v>
      </c>
      <c r="I86" s="76">
        <f t="shared" si="4"/>
        <v>0</v>
      </c>
      <c r="J86" s="76">
        <f t="shared" si="4"/>
        <v>0</v>
      </c>
    </row>
    <row r="87" spans="1:10" ht="15.75" hidden="1" x14ac:dyDescent="0.3">
      <c r="A87" s="75"/>
      <c r="B87" s="37" t="s">
        <v>29</v>
      </c>
      <c r="C87" s="77"/>
      <c r="D87" s="77"/>
      <c r="E87" s="77"/>
      <c r="F87" s="77"/>
      <c r="G87" s="77"/>
      <c r="H87" s="77"/>
      <c r="I87" s="77"/>
      <c r="J87" s="77"/>
    </row>
    <row r="88" spans="1:10" hidden="1" x14ac:dyDescent="0.25">
      <c r="A88" s="75"/>
      <c r="B88" s="33" t="s">
        <v>30</v>
      </c>
      <c r="C88" s="67">
        <v>60936.45</v>
      </c>
      <c r="D88" s="67">
        <v>1023</v>
      </c>
      <c r="E88" s="67">
        <v>60936.45</v>
      </c>
      <c r="F88" s="67">
        <v>58023.7</v>
      </c>
      <c r="G88" s="67"/>
      <c r="H88" s="67"/>
      <c r="I88" s="67"/>
      <c r="J88" s="67"/>
    </row>
    <row r="89" spans="1:10" hidden="1" x14ac:dyDescent="0.25">
      <c r="A89" s="75"/>
      <c r="B89" s="33" t="s">
        <v>31</v>
      </c>
      <c r="C89" s="67">
        <v>600</v>
      </c>
      <c r="D89" s="67"/>
      <c r="E89" s="67">
        <v>600</v>
      </c>
      <c r="F89" s="67"/>
      <c r="G89" s="67"/>
      <c r="H89" s="67"/>
      <c r="I89" s="67"/>
      <c r="J89" s="67"/>
    </row>
    <row r="90" spans="1:10" hidden="1" x14ac:dyDescent="0.25">
      <c r="A90" s="75"/>
      <c r="B90" s="33" t="s">
        <v>63</v>
      </c>
      <c r="C90" s="67">
        <v>945.42</v>
      </c>
      <c r="D90" s="67"/>
      <c r="E90" s="67">
        <v>945.42</v>
      </c>
      <c r="F90" s="67"/>
      <c r="G90" s="67"/>
      <c r="H90" s="67"/>
      <c r="I90" s="67"/>
      <c r="J90" s="67"/>
    </row>
    <row r="91" spans="1:10" hidden="1" x14ac:dyDescent="0.25">
      <c r="A91" s="75"/>
      <c r="B91" s="33" t="s">
        <v>32</v>
      </c>
      <c r="C91" s="67">
        <v>169652.57</v>
      </c>
      <c r="D91" s="67">
        <v>181188.84</v>
      </c>
      <c r="E91" s="67">
        <v>169652.57</v>
      </c>
      <c r="F91" s="67">
        <v>66957.58</v>
      </c>
      <c r="G91" s="67"/>
      <c r="H91" s="67"/>
      <c r="I91" s="67"/>
      <c r="J91" s="67"/>
    </row>
    <row r="92" spans="1:10" hidden="1" x14ac:dyDescent="0.25">
      <c r="A92" s="75"/>
      <c r="B92" s="33" t="s">
        <v>33</v>
      </c>
      <c r="C92" s="67">
        <v>912</v>
      </c>
      <c r="D92" s="67"/>
      <c r="E92" s="67">
        <v>912</v>
      </c>
      <c r="F92" s="67"/>
      <c r="G92" s="67"/>
      <c r="H92" s="67"/>
      <c r="I92" s="67"/>
      <c r="J92" s="67"/>
    </row>
    <row r="93" spans="1:10" hidden="1" x14ac:dyDescent="0.25">
      <c r="A93" s="75"/>
      <c r="B93" s="33" t="s">
        <v>34</v>
      </c>
      <c r="C93" s="67">
        <v>427229.65</v>
      </c>
      <c r="D93" s="67">
        <v>535053.32999999996</v>
      </c>
      <c r="E93" s="67">
        <v>427229.65</v>
      </c>
      <c r="F93" s="67">
        <v>261536.69</v>
      </c>
      <c r="G93" s="67"/>
      <c r="H93" s="67"/>
      <c r="I93" s="67"/>
      <c r="J93" s="67"/>
    </row>
    <row r="94" spans="1:10" hidden="1" x14ac:dyDescent="0.25">
      <c r="A94" s="75"/>
      <c r="B94" s="33" t="s">
        <v>35</v>
      </c>
      <c r="C94" s="67">
        <v>100</v>
      </c>
      <c r="D94" s="67"/>
      <c r="E94" s="67">
        <v>100</v>
      </c>
      <c r="F94" s="67"/>
      <c r="G94" s="67"/>
      <c r="H94" s="67"/>
      <c r="I94" s="67"/>
      <c r="J94" s="67"/>
    </row>
    <row r="95" spans="1:10" hidden="1" x14ac:dyDescent="0.25">
      <c r="A95" s="75"/>
      <c r="B95" s="33" t="s">
        <v>36</v>
      </c>
      <c r="C95" s="67">
        <v>13579.7</v>
      </c>
      <c r="D95" s="67">
        <v>6224.76</v>
      </c>
      <c r="E95" s="67">
        <v>13579.7</v>
      </c>
      <c r="F95" s="67">
        <v>6630</v>
      </c>
      <c r="G95" s="67"/>
      <c r="H95" s="67"/>
      <c r="I95" s="67"/>
      <c r="J95" s="67"/>
    </row>
    <row r="96" spans="1:10" hidden="1" x14ac:dyDescent="0.25">
      <c r="A96" s="75"/>
      <c r="B96" s="33" t="s">
        <v>38</v>
      </c>
      <c r="C96" s="67">
        <v>310</v>
      </c>
      <c r="D96" s="67">
        <v>3610</v>
      </c>
      <c r="E96" s="67">
        <v>310</v>
      </c>
      <c r="F96" s="67"/>
      <c r="G96" s="67"/>
      <c r="H96" s="67"/>
      <c r="I96" s="67"/>
      <c r="J96" s="67"/>
    </row>
    <row r="97" spans="1:10" hidden="1" x14ac:dyDescent="0.25">
      <c r="A97" s="75"/>
      <c r="B97" s="33" t="s">
        <v>39</v>
      </c>
      <c r="C97" s="67">
        <v>10809.43</v>
      </c>
      <c r="D97" s="67">
        <v>39404.76</v>
      </c>
      <c r="E97" s="67">
        <v>10809.43</v>
      </c>
      <c r="F97" s="67">
        <v>23463</v>
      </c>
      <c r="G97" s="67"/>
      <c r="H97" s="67"/>
      <c r="I97" s="67"/>
      <c r="J97" s="67"/>
    </row>
    <row r="98" spans="1:10" hidden="1" x14ac:dyDescent="0.25">
      <c r="A98" s="75"/>
      <c r="B98" s="33" t="s">
        <v>40</v>
      </c>
      <c r="C98" s="67">
        <v>1780006.32</v>
      </c>
      <c r="D98" s="67">
        <v>2752150.16</v>
      </c>
      <c r="E98" s="67">
        <v>1780006.32</v>
      </c>
      <c r="F98" s="67">
        <v>1617110.07</v>
      </c>
      <c r="G98" s="67"/>
      <c r="H98" s="67"/>
      <c r="I98" s="67"/>
      <c r="J98" s="67"/>
    </row>
    <row r="99" spans="1:10" hidden="1" x14ac:dyDescent="0.25">
      <c r="A99" s="75"/>
      <c r="B99" s="33" t="s">
        <v>41</v>
      </c>
      <c r="C99" s="67">
        <v>2208.6999999999998</v>
      </c>
      <c r="D99" s="67"/>
      <c r="E99" s="67">
        <v>2208.6999999999998</v>
      </c>
      <c r="F99" s="67">
        <v>11097</v>
      </c>
      <c r="G99" s="67"/>
      <c r="H99" s="67"/>
      <c r="I99" s="67"/>
      <c r="J99" s="67"/>
    </row>
    <row r="100" spans="1:10" hidden="1" x14ac:dyDescent="0.25">
      <c r="A100" s="75"/>
      <c r="B100" s="33" t="s">
        <v>42</v>
      </c>
      <c r="C100" s="67">
        <v>8105.1</v>
      </c>
      <c r="D100" s="67">
        <v>43640</v>
      </c>
      <c r="E100" s="67">
        <v>8105.1</v>
      </c>
      <c r="F100" s="67"/>
      <c r="G100" s="67"/>
      <c r="H100" s="67"/>
      <c r="I100" s="67"/>
      <c r="J100" s="67"/>
    </row>
    <row r="101" spans="1:10" hidden="1" x14ac:dyDescent="0.25">
      <c r="A101" s="75"/>
      <c r="B101" s="33" t="s">
        <v>43</v>
      </c>
      <c r="C101" s="67">
        <v>165.5</v>
      </c>
      <c r="D101" s="67"/>
      <c r="E101" s="67">
        <v>165.5</v>
      </c>
      <c r="F101" s="67"/>
      <c r="G101" s="67"/>
      <c r="H101" s="67"/>
      <c r="I101" s="67"/>
      <c r="J101" s="67"/>
    </row>
    <row r="102" spans="1:10" ht="16.5" hidden="1" thickBot="1" x14ac:dyDescent="0.35">
      <c r="A102" s="75"/>
      <c r="B102" s="39" t="s">
        <v>44</v>
      </c>
      <c r="C102" s="76">
        <f t="shared" ref="C102:J102" si="5">SUM(C88:C101)</f>
        <v>2475560.8400000003</v>
      </c>
      <c r="D102" s="76">
        <f t="shared" si="5"/>
        <v>3562294.85</v>
      </c>
      <c r="E102" s="76">
        <f t="shared" si="5"/>
        <v>2475560.8400000003</v>
      </c>
      <c r="F102" s="76">
        <f t="shared" si="5"/>
        <v>2044818.04</v>
      </c>
      <c r="G102" s="76">
        <f t="shared" si="5"/>
        <v>0</v>
      </c>
      <c r="H102" s="76">
        <f t="shared" si="5"/>
        <v>0</v>
      </c>
      <c r="I102" s="76">
        <f t="shared" si="5"/>
        <v>0</v>
      </c>
      <c r="J102" s="76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9" t="s">
        <v>102</v>
      </c>
      <c r="B123" s="9"/>
      <c r="C123" s="9"/>
      <c r="D123" s="9"/>
      <c r="E123" s="9"/>
      <c r="F123" s="9"/>
      <c r="G123" s="9"/>
      <c r="H123" s="9"/>
      <c r="I123" s="9"/>
      <c r="J123" s="9"/>
    </row>
    <row r="124" spans="1:10" ht="16.5" hidden="1" customHeight="1" thickBot="1" x14ac:dyDescent="0.35">
      <c r="A124" s="11" t="s">
        <v>6</v>
      </c>
      <c r="B124" s="12" t="s">
        <v>7</v>
      </c>
      <c r="C124" s="13" t="s">
        <v>57</v>
      </c>
      <c r="D124" s="14"/>
      <c r="E124" s="13" t="s">
        <v>58</v>
      </c>
      <c r="F124" s="15"/>
      <c r="G124" s="13" t="s">
        <v>59</v>
      </c>
      <c r="H124" s="14"/>
      <c r="I124" s="13" t="s">
        <v>60</v>
      </c>
      <c r="J124" s="14"/>
    </row>
    <row r="125" spans="1:10" ht="15.75" hidden="1" x14ac:dyDescent="0.3">
      <c r="A125" s="20"/>
      <c r="B125" s="21"/>
      <c r="C125" s="22" t="s">
        <v>13</v>
      </c>
      <c r="D125" s="22" t="s">
        <v>14</v>
      </c>
      <c r="E125" s="22" t="s">
        <v>13</v>
      </c>
      <c r="F125" s="22" t="s">
        <v>14</v>
      </c>
      <c r="G125" s="22" t="s">
        <v>13</v>
      </c>
      <c r="H125" s="22" t="s">
        <v>14</v>
      </c>
      <c r="I125" s="22" t="s">
        <v>13</v>
      </c>
      <c r="J125" s="22" t="s">
        <v>14</v>
      </c>
    </row>
    <row r="126" spans="1:10" ht="15.75" hidden="1" x14ac:dyDescent="0.3">
      <c r="A126" s="24"/>
      <c r="B126" s="21" t="s">
        <v>15</v>
      </c>
      <c r="C126" s="25"/>
      <c r="D126" s="25"/>
      <c r="E126" s="25"/>
      <c r="F126" s="25"/>
      <c r="G126" s="25"/>
      <c r="H126" s="25"/>
      <c r="I126" s="25"/>
      <c r="J126" s="25"/>
    </row>
    <row r="127" spans="1:10" ht="15.75" hidden="1" x14ac:dyDescent="0.3">
      <c r="A127" s="71"/>
      <c r="B127" s="21"/>
      <c r="C127" s="92"/>
      <c r="D127" s="72"/>
      <c r="E127" s="92"/>
      <c r="F127" s="92"/>
      <c r="G127" s="92"/>
      <c r="H127" s="92"/>
      <c r="I127" s="92"/>
      <c r="J127" s="92"/>
    </row>
    <row r="128" spans="1:10" ht="15.75" hidden="1" x14ac:dyDescent="0.3">
      <c r="A128" s="71"/>
      <c r="B128" s="21" t="s">
        <v>16</v>
      </c>
      <c r="C128" s="25">
        <f t="shared" ref="C128:J128" si="6">+C136+C152</f>
        <v>0</v>
      </c>
      <c r="D128" s="25">
        <f t="shared" si="6"/>
        <v>0</v>
      </c>
      <c r="E128" s="25">
        <f t="shared" si="6"/>
        <v>0</v>
      </c>
      <c r="F128" s="25">
        <f t="shared" si="6"/>
        <v>0</v>
      </c>
      <c r="G128" s="25">
        <f t="shared" si="6"/>
        <v>0</v>
      </c>
      <c r="H128" s="25">
        <f t="shared" si="6"/>
        <v>0</v>
      </c>
      <c r="I128" s="25">
        <f t="shared" si="6"/>
        <v>0</v>
      </c>
      <c r="J128" s="25">
        <f t="shared" si="6"/>
        <v>0</v>
      </c>
    </row>
    <row r="129" spans="1:10" hidden="1" x14ac:dyDescent="0.25">
      <c r="A129" s="75"/>
      <c r="B129" s="33" t="s">
        <v>17</v>
      </c>
      <c r="C129" s="67"/>
      <c r="D129" s="67"/>
      <c r="E129" s="67"/>
      <c r="F129" s="67"/>
      <c r="G129" s="67"/>
      <c r="H129" s="67"/>
      <c r="I129" s="67"/>
      <c r="J129" s="67"/>
    </row>
    <row r="130" spans="1:10" hidden="1" x14ac:dyDescent="0.25">
      <c r="A130" s="75"/>
      <c r="B130" s="33" t="s">
        <v>18</v>
      </c>
      <c r="C130" s="67"/>
      <c r="D130" s="67"/>
      <c r="E130" s="67"/>
      <c r="F130" s="67"/>
      <c r="G130" s="67"/>
      <c r="H130" s="67"/>
      <c r="I130" s="67"/>
      <c r="J130" s="67"/>
    </row>
    <row r="131" spans="1:10" hidden="1" x14ac:dyDescent="0.25">
      <c r="A131" s="75"/>
      <c r="B131" s="33" t="s">
        <v>19</v>
      </c>
      <c r="C131" s="67"/>
      <c r="D131" s="67"/>
      <c r="E131" s="67"/>
      <c r="F131" s="67"/>
      <c r="G131" s="67"/>
      <c r="H131" s="67"/>
      <c r="I131" s="67"/>
      <c r="J131" s="67"/>
    </row>
    <row r="132" spans="1:10" hidden="1" x14ac:dyDescent="0.25">
      <c r="A132" s="75"/>
      <c r="B132" s="33" t="s">
        <v>20</v>
      </c>
      <c r="C132" s="67"/>
      <c r="D132" s="67"/>
      <c r="E132" s="67"/>
      <c r="F132" s="67"/>
      <c r="G132" s="67"/>
      <c r="H132" s="67"/>
      <c r="I132" s="67"/>
      <c r="J132" s="67"/>
    </row>
    <row r="133" spans="1:10" hidden="1" x14ac:dyDescent="0.25">
      <c r="A133" s="75"/>
      <c r="B133" s="33" t="s">
        <v>25</v>
      </c>
      <c r="C133" s="67"/>
      <c r="D133" s="67"/>
      <c r="E133" s="67"/>
      <c r="F133" s="67"/>
      <c r="G133" s="67"/>
      <c r="H133" s="67"/>
      <c r="I133" s="67"/>
      <c r="J133" s="67"/>
    </row>
    <row r="134" spans="1:10" hidden="1" x14ac:dyDescent="0.25">
      <c r="A134" s="75"/>
      <c r="B134" s="33" t="s">
        <v>26</v>
      </c>
      <c r="C134" s="67"/>
      <c r="D134" s="67"/>
      <c r="E134" s="67"/>
      <c r="F134" s="67"/>
      <c r="G134" s="67"/>
      <c r="H134" s="67"/>
      <c r="I134" s="67"/>
      <c r="J134" s="67"/>
    </row>
    <row r="135" spans="1:10" hidden="1" x14ac:dyDescent="0.25">
      <c r="A135" s="75"/>
      <c r="B135" s="33" t="s">
        <v>27</v>
      </c>
      <c r="C135" s="67"/>
      <c r="D135" s="67"/>
      <c r="E135" s="67"/>
      <c r="F135" s="67"/>
      <c r="G135" s="67"/>
      <c r="H135" s="67"/>
      <c r="I135" s="67"/>
      <c r="J135" s="67"/>
    </row>
    <row r="136" spans="1:10" ht="16.5" hidden="1" thickBot="1" x14ac:dyDescent="0.35">
      <c r="A136" s="75"/>
      <c r="B136" s="35" t="s">
        <v>28</v>
      </c>
      <c r="C136" s="76">
        <f t="shared" ref="C136:J136" si="7">SUM(C129:C135)</f>
        <v>0</v>
      </c>
      <c r="D136" s="76">
        <f t="shared" si="7"/>
        <v>0</v>
      </c>
      <c r="E136" s="76">
        <f t="shared" si="7"/>
        <v>0</v>
      </c>
      <c r="F136" s="76">
        <f t="shared" si="7"/>
        <v>0</v>
      </c>
      <c r="G136" s="76">
        <f t="shared" si="7"/>
        <v>0</v>
      </c>
      <c r="H136" s="76">
        <f t="shared" si="7"/>
        <v>0</v>
      </c>
      <c r="I136" s="76">
        <f t="shared" si="7"/>
        <v>0</v>
      </c>
      <c r="J136" s="76">
        <f t="shared" si="7"/>
        <v>0</v>
      </c>
    </row>
    <row r="137" spans="1:10" ht="15.75" hidden="1" x14ac:dyDescent="0.3">
      <c r="A137" s="75"/>
      <c r="B137" s="37" t="s">
        <v>29</v>
      </c>
      <c r="C137" s="77"/>
      <c r="D137" s="77"/>
      <c r="E137" s="77"/>
      <c r="F137" s="77"/>
      <c r="G137" s="77"/>
      <c r="H137" s="77"/>
      <c r="I137" s="77"/>
      <c r="J137" s="77"/>
    </row>
    <row r="138" spans="1:10" hidden="1" x14ac:dyDescent="0.25">
      <c r="A138" s="75"/>
      <c r="B138" s="33" t="s">
        <v>30</v>
      </c>
      <c r="C138" s="67"/>
      <c r="D138" s="67"/>
      <c r="E138" s="67"/>
      <c r="F138" s="67"/>
      <c r="G138" s="67"/>
      <c r="H138" s="67"/>
      <c r="I138" s="67"/>
      <c r="J138" s="67"/>
    </row>
    <row r="139" spans="1:10" hidden="1" x14ac:dyDescent="0.25">
      <c r="A139" s="75"/>
      <c r="B139" s="33" t="s">
        <v>103</v>
      </c>
      <c r="C139" s="67"/>
      <c r="D139" s="67"/>
      <c r="E139" s="67"/>
      <c r="F139" s="67"/>
      <c r="G139" s="67"/>
      <c r="H139" s="67"/>
      <c r="I139" s="67"/>
      <c r="J139" s="67"/>
    </row>
    <row r="140" spans="1:10" hidden="1" x14ac:dyDescent="0.25">
      <c r="A140" s="75"/>
      <c r="B140" s="33" t="s">
        <v>63</v>
      </c>
      <c r="C140" s="67"/>
      <c r="D140" s="67"/>
      <c r="E140" s="67"/>
      <c r="F140" s="67"/>
      <c r="G140" s="67"/>
      <c r="H140" s="67"/>
      <c r="I140" s="67"/>
      <c r="J140" s="67"/>
    </row>
    <row r="141" spans="1:10" hidden="1" x14ac:dyDescent="0.25">
      <c r="A141" s="75"/>
      <c r="B141" s="33" t="s">
        <v>32</v>
      </c>
      <c r="C141" s="67"/>
      <c r="D141" s="67"/>
      <c r="E141" s="67"/>
      <c r="F141" s="67"/>
      <c r="G141" s="67"/>
      <c r="H141" s="67"/>
      <c r="I141" s="67"/>
      <c r="J141" s="67"/>
    </row>
    <row r="142" spans="1:10" hidden="1" x14ac:dyDescent="0.25">
      <c r="A142" s="75"/>
      <c r="B142" s="33" t="s">
        <v>33</v>
      </c>
      <c r="C142" s="67"/>
      <c r="D142" s="67"/>
      <c r="E142" s="67"/>
      <c r="F142" s="67"/>
      <c r="G142" s="67"/>
      <c r="H142" s="67"/>
      <c r="I142" s="67"/>
      <c r="J142" s="67"/>
    </row>
    <row r="143" spans="1:10" hidden="1" x14ac:dyDescent="0.25">
      <c r="A143" s="75"/>
      <c r="B143" s="33" t="s">
        <v>34</v>
      </c>
      <c r="C143" s="67"/>
      <c r="D143" s="67"/>
      <c r="E143" s="67"/>
      <c r="F143" s="67"/>
      <c r="G143" s="67"/>
      <c r="H143" s="67"/>
      <c r="I143" s="67"/>
      <c r="J143" s="67"/>
    </row>
    <row r="144" spans="1:10" hidden="1" x14ac:dyDescent="0.25">
      <c r="A144" s="75"/>
      <c r="B144" s="33" t="s">
        <v>35</v>
      </c>
      <c r="C144" s="67"/>
      <c r="D144" s="67"/>
      <c r="E144" s="67"/>
      <c r="F144" s="67"/>
      <c r="G144" s="67"/>
      <c r="H144" s="67"/>
      <c r="I144" s="67"/>
      <c r="J144" s="67"/>
    </row>
    <row r="145" spans="1:10" hidden="1" x14ac:dyDescent="0.25">
      <c r="A145" s="75"/>
      <c r="B145" s="33" t="s">
        <v>36</v>
      </c>
      <c r="C145" s="67"/>
      <c r="D145" s="67"/>
      <c r="E145" s="67"/>
      <c r="F145" s="67"/>
      <c r="G145" s="67"/>
      <c r="H145" s="67"/>
      <c r="I145" s="67"/>
      <c r="J145" s="67"/>
    </row>
    <row r="146" spans="1:10" hidden="1" x14ac:dyDescent="0.25">
      <c r="A146" s="75"/>
      <c r="B146" s="33" t="s">
        <v>38</v>
      </c>
      <c r="C146" s="67"/>
      <c r="D146" s="67"/>
      <c r="E146" s="67"/>
      <c r="F146" s="67"/>
      <c r="G146" s="67"/>
      <c r="H146" s="67"/>
      <c r="I146" s="67"/>
      <c r="J146" s="67"/>
    </row>
    <row r="147" spans="1:10" hidden="1" x14ac:dyDescent="0.25">
      <c r="A147" s="75"/>
      <c r="B147" s="33" t="s">
        <v>39</v>
      </c>
      <c r="C147" s="67"/>
      <c r="D147" s="67"/>
      <c r="E147" s="67"/>
      <c r="F147" s="67"/>
      <c r="G147" s="67"/>
      <c r="H147" s="67"/>
      <c r="I147" s="67"/>
      <c r="J147" s="67"/>
    </row>
    <row r="148" spans="1:10" hidden="1" x14ac:dyDescent="0.25">
      <c r="A148" s="75"/>
      <c r="B148" s="33" t="s">
        <v>40</v>
      </c>
      <c r="C148" s="67"/>
      <c r="D148" s="67"/>
      <c r="E148" s="67"/>
      <c r="F148" s="67"/>
      <c r="G148" s="67"/>
      <c r="H148" s="67"/>
      <c r="I148" s="67"/>
      <c r="J148" s="67"/>
    </row>
    <row r="149" spans="1:10" hidden="1" x14ac:dyDescent="0.25">
      <c r="A149" s="75"/>
      <c r="B149" s="33" t="s">
        <v>41</v>
      </c>
      <c r="C149" s="67"/>
      <c r="D149" s="67"/>
      <c r="E149" s="67"/>
      <c r="F149" s="67"/>
      <c r="G149" s="67"/>
      <c r="H149" s="67"/>
      <c r="I149" s="67"/>
      <c r="J149" s="67"/>
    </row>
    <row r="150" spans="1:10" hidden="1" x14ac:dyDescent="0.25">
      <c r="A150" s="75"/>
      <c r="B150" s="33" t="s">
        <v>42</v>
      </c>
      <c r="C150" s="67"/>
      <c r="D150" s="67"/>
      <c r="E150" s="67"/>
      <c r="F150" s="67"/>
      <c r="G150" s="67"/>
      <c r="H150" s="67"/>
      <c r="I150" s="67"/>
      <c r="J150" s="67"/>
    </row>
    <row r="151" spans="1:10" hidden="1" x14ac:dyDescent="0.25">
      <c r="A151" s="75"/>
      <c r="B151" s="33" t="s">
        <v>43</v>
      </c>
      <c r="C151" s="67"/>
      <c r="D151" s="67"/>
      <c r="E151" s="67"/>
      <c r="F151" s="67"/>
      <c r="G151" s="67"/>
      <c r="H151" s="67"/>
      <c r="I151" s="67"/>
      <c r="J151" s="67"/>
    </row>
    <row r="152" spans="1:10" ht="16.5" hidden="1" thickBot="1" x14ac:dyDescent="0.35">
      <c r="A152" s="75"/>
      <c r="B152" s="39" t="s">
        <v>44</v>
      </c>
      <c r="C152" s="76">
        <f t="shared" ref="C152:J152" si="8">SUM(C138:C151)</f>
        <v>0</v>
      </c>
      <c r="D152" s="76">
        <f t="shared" si="8"/>
        <v>0</v>
      </c>
      <c r="E152" s="76">
        <f t="shared" si="8"/>
        <v>0</v>
      </c>
      <c r="F152" s="76">
        <f t="shared" si="8"/>
        <v>0</v>
      </c>
      <c r="G152" s="76">
        <f t="shared" si="8"/>
        <v>0</v>
      </c>
      <c r="H152" s="76">
        <f t="shared" si="8"/>
        <v>0</v>
      </c>
      <c r="I152" s="76">
        <f t="shared" si="8"/>
        <v>0</v>
      </c>
      <c r="J152" s="76">
        <f t="shared" si="8"/>
        <v>0</v>
      </c>
    </row>
    <row r="153" spans="1:10" hidden="1" x14ac:dyDescent="0.25">
      <c r="D153" s="73"/>
      <c r="J153" s="103"/>
    </row>
    <row r="154" spans="1:10" hidden="1" x14ac:dyDescent="0.25">
      <c r="J154" s="69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6" t="s">
        <v>104</v>
      </c>
      <c r="D177" s="6"/>
      <c r="E177" s="6"/>
      <c r="F177" s="6"/>
    </row>
    <row r="178" spans="3:7" ht="15.75" thickBot="1" x14ac:dyDescent="0.3">
      <c r="C178" s="104" t="s">
        <v>118</v>
      </c>
      <c r="D178" s="104"/>
      <c r="E178" s="104"/>
      <c r="F178" s="104"/>
    </row>
    <row r="179" spans="3:7" ht="16.5" thickBot="1" x14ac:dyDescent="0.35">
      <c r="C179" s="105" t="s">
        <v>6</v>
      </c>
      <c r="D179" s="106" t="s">
        <v>7</v>
      </c>
      <c r="E179" s="107" t="s">
        <v>66</v>
      </c>
      <c r="F179" s="108"/>
    </row>
    <row r="180" spans="3:7" ht="15.75" x14ac:dyDescent="0.3">
      <c r="C180" s="109"/>
      <c r="D180" s="110"/>
      <c r="E180" s="111" t="s">
        <v>13</v>
      </c>
      <c r="F180" s="111" t="s">
        <v>106</v>
      </c>
    </row>
    <row r="181" spans="3:7" ht="15.75" x14ac:dyDescent="0.3">
      <c r="C181" s="24"/>
      <c r="D181" s="21" t="s">
        <v>15</v>
      </c>
      <c r="E181" s="25">
        <f>+'ABRIL CTE-5'!C145</f>
        <v>8266666.6799999997</v>
      </c>
      <c r="F181" s="31">
        <f>+'ABRIL CTE-5'!D145</f>
        <v>8185231.3399999999</v>
      </c>
      <c r="G181" s="69"/>
    </row>
    <row r="182" spans="3:7" ht="15.75" x14ac:dyDescent="0.3">
      <c r="C182" s="71"/>
      <c r="D182" s="21"/>
      <c r="E182" s="71"/>
      <c r="F182" s="29"/>
      <c r="G182" s="69"/>
    </row>
    <row r="183" spans="3:7" ht="15.75" x14ac:dyDescent="0.3">
      <c r="C183" s="71"/>
      <c r="D183" s="21" t="s">
        <v>16</v>
      </c>
      <c r="E183" s="25"/>
      <c r="F183" s="31"/>
    </row>
    <row r="184" spans="3:7" x14ac:dyDescent="0.25">
      <c r="C184" s="75"/>
      <c r="D184" s="33" t="s">
        <v>17</v>
      </c>
      <c r="E184" s="67">
        <f>+'ABRIL CTE-5'!C148</f>
        <v>255000</v>
      </c>
      <c r="F184" s="34">
        <v>218822.03</v>
      </c>
      <c r="G184" s="69"/>
    </row>
    <row r="185" spans="3:7" x14ac:dyDescent="0.25">
      <c r="C185" s="75"/>
      <c r="D185" s="33" t="s">
        <v>18</v>
      </c>
      <c r="E185" s="67">
        <f>+'ABRIL CTE-5'!C149</f>
        <v>48198.32</v>
      </c>
      <c r="F185" s="34">
        <v>29568.29</v>
      </c>
      <c r="G185" s="69"/>
    </row>
    <row r="186" spans="3:7" x14ac:dyDescent="0.25">
      <c r="C186" s="75"/>
      <c r="D186" s="33" t="s">
        <v>19</v>
      </c>
      <c r="E186" s="67">
        <f>+'ABRIL CTE-5'!C150</f>
        <v>25312.54</v>
      </c>
      <c r="F186" s="34">
        <v>39254.800000000003</v>
      </c>
      <c r="G186" s="69"/>
    </row>
    <row r="187" spans="3:7" x14ac:dyDescent="0.25">
      <c r="C187" s="75"/>
      <c r="D187" s="33" t="s">
        <v>20</v>
      </c>
      <c r="E187" s="67">
        <f>+'ABRIL CTE-5'!C151</f>
        <v>150982.84</v>
      </c>
      <c r="F187" s="34">
        <v>13500</v>
      </c>
      <c r="G187" s="69"/>
    </row>
    <row r="188" spans="3:7" x14ac:dyDescent="0.25">
      <c r="C188" s="75"/>
      <c r="D188" s="33" t="s">
        <v>21</v>
      </c>
      <c r="E188" s="67">
        <f>+'ABRIL CTE-5'!C152</f>
        <v>1666.68</v>
      </c>
      <c r="F188" s="34">
        <v>0</v>
      </c>
      <c r="G188" s="69"/>
    </row>
    <row r="189" spans="3:7" x14ac:dyDescent="0.25">
      <c r="C189" s="75"/>
      <c r="D189" s="33" t="s">
        <v>67</v>
      </c>
      <c r="E189" s="67">
        <f>+'ABRIL CTE-5'!C153</f>
        <v>13892</v>
      </c>
      <c r="F189" s="34">
        <v>0</v>
      </c>
      <c r="G189" s="69"/>
    </row>
    <row r="190" spans="3:7" x14ac:dyDescent="0.25">
      <c r="C190" s="75"/>
      <c r="D190" s="33" t="s">
        <v>23</v>
      </c>
      <c r="E190" s="67">
        <f>+'ABRIL CTE-5'!C154</f>
        <v>17266.68</v>
      </c>
      <c r="F190" s="34">
        <v>0</v>
      </c>
      <c r="G190" s="69"/>
    </row>
    <row r="191" spans="3:7" x14ac:dyDescent="0.25">
      <c r="C191" s="75"/>
      <c r="D191" s="33" t="s">
        <v>68</v>
      </c>
      <c r="E191" s="67">
        <f>+'ABRIL CTE-5'!C155</f>
        <v>29920.32</v>
      </c>
      <c r="F191" s="34">
        <v>12720</v>
      </c>
      <c r="G191" s="69"/>
    </row>
    <row r="192" spans="3:7" x14ac:dyDescent="0.25">
      <c r="C192" s="75"/>
      <c r="D192" s="33" t="s">
        <v>25</v>
      </c>
      <c r="E192" s="67">
        <f>+'ABRIL CTE-5'!C156</f>
        <v>1952601</v>
      </c>
      <c r="F192" s="34">
        <v>844752</v>
      </c>
      <c r="G192" s="69"/>
    </row>
    <row r="193" spans="3:8" x14ac:dyDescent="0.25">
      <c r="C193" s="75"/>
      <c r="D193" s="33" t="s">
        <v>61</v>
      </c>
      <c r="E193" s="67">
        <f>+'ABRIL CTE-5'!C157</f>
        <v>0</v>
      </c>
      <c r="F193" s="34">
        <v>0</v>
      </c>
      <c r="G193" s="69"/>
    </row>
    <row r="194" spans="3:8" x14ac:dyDescent="0.25">
      <c r="C194" s="75"/>
      <c r="D194" s="33" t="s">
        <v>26</v>
      </c>
      <c r="E194" s="67">
        <f>+'ABRIL CTE-5'!C158</f>
        <v>166666.68</v>
      </c>
      <c r="F194" s="34">
        <v>126000</v>
      </c>
      <c r="G194" s="69"/>
    </row>
    <row r="195" spans="3:8" x14ac:dyDescent="0.25">
      <c r="C195" s="75"/>
      <c r="D195" s="33" t="s">
        <v>27</v>
      </c>
      <c r="E195" s="67">
        <f>+'ABRIL CTE-5'!C159</f>
        <v>216568.74</v>
      </c>
      <c r="F195" s="34">
        <v>241327.94</v>
      </c>
      <c r="G195" s="69"/>
    </row>
    <row r="196" spans="3:8" ht="16.5" thickBot="1" x14ac:dyDescent="0.35">
      <c r="C196" s="75"/>
      <c r="D196" s="35" t="s">
        <v>28</v>
      </c>
      <c r="E196" s="76">
        <f>SUM(E184:E195)</f>
        <v>2878075.8</v>
      </c>
      <c r="F196" s="36">
        <f>SUM(F184:F195)</f>
        <v>1525945.06</v>
      </c>
    </row>
    <row r="197" spans="3:8" ht="15.75" x14ac:dyDescent="0.3">
      <c r="C197" s="75"/>
      <c r="D197" s="37" t="s">
        <v>29</v>
      </c>
      <c r="E197" s="77"/>
      <c r="F197" s="38"/>
    </row>
    <row r="198" spans="3:8" x14ac:dyDescent="0.25">
      <c r="C198" s="75"/>
      <c r="D198" s="33" t="s">
        <v>30</v>
      </c>
      <c r="E198" s="67">
        <f>+'ABRIL CTE-5'!C162</f>
        <v>277503.56</v>
      </c>
      <c r="F198" s="34">
        <f>182289.5+2552</f>
        <v>184841.5</v>
      </c>
      <c r="G198" s="69"/>
      <c r="H198" s="70"/>
    </row>
    <row r="199" spans="3:8" x14ac:dyDescent="0.25">
      <c r="C199" s="75"/>
      <c r="D199" s="33" t="s">
        <v>31</v>
      </c>
      <c r="E199" s="67">
        <f>+'ABRIL CTE-5'!C163</f>
        <v>25000</v>
      </c>
      <c r="F199" s="34">
        <v>0</v>
      </c>
      <c r="G199" s="69"/>
    </row>
    <row r="200" spans="3:8" x14ac:dyDescent="0.25">
      <c r="C200" s="75"/>
      <c r="D200" s="33" t="s">
        <v>62</v>
      </c>
      <c r="E200" s="67">
        <f>+'ABRIL CTE-5'!C164</f>
        <v>0</v>
      </c>
      <c r="F200" s="34">
        <v>0</v>
      </c>
      <c r="G200" s="69"/>
    </row>
    <row r="201" spans="3:8" x14ac:dyDescent="0.25">
      <c r="C201" s="75"/>
      <c r="D201" s="33" t="s">
        <v>63</v>
      </c>
      <c r="E201" s="67">
        <f>+'ABRIL CTE-5'!C165</f>
        <v>0</v>
      </c>
      <c r="F201" s="34">
        <v>0</v>
      </c>
      <c r="G201" s="69"/>
    </row>
    <row r="202" spans="3:8" x14ac:dyDescent="0.25">
      <c r="C202" s="75"/>
      <c r="D202" s="33" t="s">
        <v>32</v>
      </c>
      <c r="E202" s="67">
        <f>+'ABRIL CTE-5'!C166</f>
        <v>216668.16</v>
      </c>
      <c r="F202" s="34">
        <v>246567.35</v>
      </c>
      <c r="G202" s="69"/>
    </row>
    <row r="203" spans="3:8" x14ac:dyDescent="0.25">
      <c r="C203" s="75"/>
      <c r="D203" s="33" t="s">
        <v>33</v>
      </c>
      <c r="E203" s="67">
        <f>+'ABRIL CTE-5'!C167</f>
        <v>2666.68</v>
      </c>
      <c r="F203" s="34">
        <v>0</v>
      </c>
      <c r="G203" s="69"/>
    </row>
    <row r="204" spans="3:8" x14ac:dyDescent="0.25">
      <c r="C204" s="75"/>
      <c r="D204" s="33" t="s">
        <v>34</v>
      </c>
      <c r="E204" s="67">
        <f>+'ABRIL CTE-5'!C168</f>
        <v>1609646.68</v>
      </c>
      <c r="F204" s="34">
        <f>145974.8+888068.56+147249.25</f>
        <v>1181292.6100000001</v>
      </c>
      <c r="G204" s="69"/>
    </row>
    <row r="205" spans="3:8" x14ac:dyDescent="0.25">
      <c r="C205" s="75"/>
      <c r="D205" s="33" t="s">
        <v>35</v>
      </c>
      <c r="E205" s="67">
        <f>+'ABRIL CTE-5'!C169</f>
        <v>6000</v>
      </c>
      <c r="F205" s="34">
        <v>0</v>
      </c>
      <c r="G205" s="69"/>
    </row>
    <row r="206" spans="3:8" x14ac:dyDescent="0.25">
      <c r="C206" s="75"/>
      <c r="D206" s="33" t="s">
        <v>36</v>
      </c>
      <c r="E206" s="67">
        <f>+'ABRIL CTE-5'!C170</f>
        <v>70436</v>
      </c>
      <c r="F206" s="34">
        <v>65570</v>
      </c>
      <c r="G206" s="69"/>
    </row>
    <row r="207" spans="3:8" x14ac:dyDescent="0.25">
      <c r="C207" s="75"/>
      <c r="D207" s="33" t="s">
        <v>37</v>
      </c>
      <c r="E207" s="67">
        <f>+'ABRIL CTE-5'!C171</f>
        <v>3333.32</v>
      </c>
      <c r="F207" s="34">
        <v>0</v>
      </c>
      <c r="G207" s="69"/>
    </row>
    <row r="208" spans="3:8" x14ac:dyDescent="0.25">
      <c r="C208" s="75"/>
      <c r="D208" s="33" t="s">
        <v>38</v>
      </c>
      <c r="E208" s="67">
        <f>+'ABRIL CTE-5'!C172</f>
        <v>2946.64</v>
      </c>
      <c r="F208" s="34">
        <v>1700</v>
      </c>
      <c r="G208" s="69"/>
    </row>
    <row r="209" spans="2:8" x14ac:dyDescent="0.25">
      <c r="C209" s="75"/>
      <c r="D209" s="33" t="s">
        <v>39</v>
      </c>
      <c r="E209" s="67">
        <f>+'ABRIL CTE-5'!C173</f>
        <v>61293.68</v>
      </c>
      <c r="F209" s="34">
        <v>35344.199999999997</v>
      </c>
      <c r="G209" s="69"/>
    </row>
    <row r="210" spans="2:8" x14ac:dyDescent="0.25">
      <c r="C210" s="75"/>
      <c r="D210" s="33" t="s">
        <v>40</v>
      </c>
      <c r="E210" s="67">
        <f>+'ABRIL CTE-5'!C174</f>
        <v>6790767.96</v>
      </c>
      <c r="F210" s="34">
        <f>8016856.65+156260</f>
        <v>8173116.6500000004</v>
      </c>
      <c r="G210" s="69"/>
    </row>
    <row r="211" spans="2:8" x14ac:dyDescent="0.25">
      <c r="C211" s="75"/>
      <c r="D211" s="33" t="s">
        <v>41</v>
      </c>
      <c r="E211" s="67">
        <f>+'ABRIL CTE-5'!C175</f>
        <v>13339.32</v>
      </c>
      <c r="F211" s="34">
        <v>6762.65</v>
      </c>
      <c r="G211" s="69"/>
    </row>
    <row r="212" spans="2:8" x14ac:dyDescent="0.25">
      <c r="C212" s="75"/>
      <c r="D212" s="33" t="s">
        <v>42</v>
      </c>
      <c r="E212" s="67">
        <f>+'ABRIL CTE-5'!C176</f>
        <v>206665.52</v>
      </c>
      <c r="F212" s="34">
        <v>121608</v>
      </c>
      <c r="G212" s="69"/>
      <c r="H212" s="69"/>
    </row>
    <row r="213" spans="2:8" x14ac:dyDescent="0.25">
      <c r="C213" s="75"/>
      <c r="D213" s="33" t="s">
        <v>43</v>
      </c>
      <c r="E213" s="67">
        <f>+'ABRIL CTE-5'!C177</f>
        <v>13333.32</v>
      </c>
      <c r="F213" s="34">
        <v>4500</v>
      </c>
      <c r="G213" s="69"/>
    </row>
    <row r="214" spans="2:8" ht="16.5" thickBot="1" x14ac:dyDescent="0.35">
      <c r="C214" s="75"/>
      <c r="D214" s="39" t="s">
        <v>44</v>
      </c>
      <c r="E214" s="76">
        <f>SUM(E198:E213)</f>
        <v>9299600.8399999999</v>
      </c>
      <c r="F214" s="36">
        <f>SUM(F198:F213)</f>
        <v>10021302.960000001</v>
      </c>
    </row>
    <row r="215" spans="2:8" ht="15.75" x14ac:dyDescent="0.3">
      <c r="C215" s="80"/>
      <c r="D215" s="112" t="s">
        <v>69</v>
      </c>
      <c r="E215" s="113">
        <f>+E214+E196</f>
        <v>12177676.640000001</v>
      </c>
      <c r="F215" s="114">
        <f>+F214+F196</f>
        <v>11547248.020000001</v>
      </c>
      <c r="G215" s="69"/>
    </row>
    <row r="216" spans="2:8" ht="16.5" hidden="1" thickBot="1" x14ac:dyDescent="0.35">
      <c r="C216" s="80"/>
      <c r="D216" s="115" t="s">
        <v>45</v>
      </c>
      <c r="E216" s="116"/>
      <c r="F216" s="117"/>
    </row>
    <row r="217" spans="2:8" hidden="1" x14ac:dyDescent="0.25">
      <c r="C217" s="80"/>
      <c r="D217" s="44" t="s">
        <v>54</v>
      </c>
      <c r="E217" s="67">
        <f>+'ENERO CTE-5'!C181</f>
        <v>0</v>
      </c>
      <c r="F217" s="118"/>
    </row>
    <row r="218" spans="2:8" hidden="1" x14ac:dyDescent="0.25">
      <c r="C218" s="80"/>
      <c r="D218" s="44" t="s">
        <v>46</v>
      </c>
      <c r="E218" s="67">
        <f>+'ENERO CTE-5'!C182</f>
        <v>0</v>
      </c>
      <c r="F218" s="118"/>
      <c r="G218" s="69"/>
    </row>
    <row r="219" spans="2:8" hidden="1" x14ac:dyDescent="0.25">
      <c r="C219" s="80"/>
      <c r="D219" s="44" t="s">
        <v>55</v>
      </c>
      <c r="E219" s="67">
        <f>+'ENERO CTE-5'!C183</f>
        <v>0</v>
      </c>
      <c r="F219" s="118"/>
      <c r="G219" s="69"/>
    </row>
    <row r="220" spans="2:8" hidden="1" x14ac:dyDescent="0.25">
      <c r="C220" s="80"/>
      <c r="D220" s="44" t="s">
        <v>47</v>
      </c>
      <c r="E220" s="67">
        <f>+'ENERO CTE-5'!C184</f>
        <v>0</v>
      </c>
      <c r="F220" s="118"/>
      <c r="G220" s="119"/>
    </row>
    <row r="221" spans="2:8" ht="15.75" hidden="1" x14ac:dyDescent="0.3">
      <c r="C221" s="80"/>
      <c r="D221" s="45" t="s">
        <v>48</v>
      </c>
      <c r="E221" s="25">
        <f>SUM(E217:E220)</f>
        <v>0</v>
      </c>
      <c r="F221" s="31">
        <f>SUM(F217:F220)</f>
        <v>0</v>
      </c>
    </row>
    <row r="222" spans="2:8" ht="15.75" x14ac:dyDescent="0.3">
      <c r="C222" s="80"/>
      <c r="D222" s="112" t="s">
        <v>71</v>
      </c>
      <c r="E222" s="25">
        <f>+E221+E215+E181</f>
        <v>20444343.32</v>
      </c>
      <c r="F222" s="31">
        <f>+F215+F181+F221</f>
        <v>19732479.359999999</v>
      </c>
      <c r="G222" s="69"/>
    </row>
    <row r="223" spans="2:8" ht="15.75" x14ac:dyDescent="0.3">
      <c r="B223" s="68"/>
      <c r="C223" s="69"/>
      <c r="D223" s="8"/>
      <c r="F223" s="120"/>
      <c r="G223" s="68"/>
    </row>
    <row r="224" spans="2:8" ht="15.75" x14ac:dyDescent="0.3">
      <c r="B224" s="68"/>
      <c r="C224" s="69"/>
      <c r="D224" s="8"/>
      <c r="F224" s="121"/>
    </row>
    <row r="239" spans="2:10" x14ac:dyDescent="0.25">
      <c r="B239" s="87" t="s">
        <v>72</v>
      </c>
      <c r="D239" s="26" t="s">
        <v>119</v>
      </c>
      <c r="E239" s="26"/>
      <c r="F239" s="26"/>
      <c r="G239" s="68" t="s">
        <v>108</v>
      </c>
      <c r="H239" t="s">
        <v>120</v>
      </c>
    </row>
    <row r="240" spans="2:10" x14ac:dyDescent="0.25">
      <c r="D240" s="88" t="s">
        <v>121</v>
      </c>
      <c r="E240" s="88"/>
      <c r="F240" s="88"/>
      <c r="G240" s="68"/>
      <c r="H240" s="68" t="s">
        <v>85</v>
      </c>
      <c r="J240" s="68"/>
    </row>
    <row r="241" spans="2:10" x14ac:dyDescent="0.25">
      <c r="D241" s="88" t="s">
        <v>122</v>
      </c>
      <c r="E241" s="88"/>
      <c r="F241" s="88"/>
      <c r="G241" s="68"/>
      <c r="H241" s="68" t="s">
        <v>123</v>
      </c>
      <c r="J241" s="68"/>
    </row>
    <row r="242" spans="2:10" ht="9" customHeight="1" x14ac:dyDescent="0.25">
      <c r="D242" s="89"/>
      <c r="E242" s="89"/>
      <c r="H242" s="68"/>
      <c r="I242" s="68"/>
      <c r="J242" s="68"/>
    </row>
    <row r="243" spans="2:10" x14ac:dyDescent="0.25">
      <c r="B243" s="87" t="s">
        <v>80</v>
      </c>
      <c r="D243" s="68" t="s">
        <v>87</v>
      </c>
      <c r="H243" s="90"/>
      <c r="I243" s="90"/>
      <c r="J243" s="90"/>
    </row>
    <row r="245" spans="2:10" x14ac:dyDescent="0.25">
      <c r="D245" s="68"/>
    </row>
  </sheetData>
  <mergeCells count="28"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84"/>
  <sheetViews>
    <sheetView workbookViewId="0">
      <selection activeCell="B188" sqref="B18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22"/>
    </row>
    <row r="6" spans="1:27" ht="15.75" thickBot="1" x14ac:dyDescent="0.3"/>
    <row r="7" spans="1:27" ht="16.5" thickBot="1" x14ac:dyDescent="0.3">
      <c r="B7" s="123" t="s">
        <v>0</v>
      </c>
      <c r="C7" s="124"/>
      <c r="J7" s="125" t="s">
        <v>124</v>
      </c>
    </row>
    <row r="8" spans="1:27" ht="15.75" x14ac:dyDescent="0.25">
      <c r="J8" s="126"/>
    </row>
    <row r="9" spans="1:27" x14ac:dyDescent="0.25">
      <c r="A9" s="6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6" t="s">
        <v>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6" t="s">
        <v>125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4" spans="1:27" ht="15" customHeight="1" x14ac:dyDescent="0.25">
      <c r="A14" s="127" t="s">
        <v>126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8"/>
      <c r="M14" s="129"/>
    </row>
    <row r="15" spans="1:27" ht="9" customHeight="1" x14ac:dyDescent="0.25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27" x14ac:dyDescent="0.25">
      <c r="A16" s="130" t="s">
        <v>127</v>
      </c>
      <c r="B16" s="131" t="s">
        <v>128</v>
      </c>
      <c r="C16" s="131"/>
      <c r="D16" s="132" t="s">
        <v>129</v>
      </c>
      <c r="E16" s="132"/>
      <c r="F16" s="132" t="s">
        <v>130</v>
      </c>
      <c r="G16" s="132"/>
      <c r="H16" s="131" t="s">
        <v>131</v>
      </c>
      <c r="I16" s="131"/>
      <c r="J16" s="132" t="s">
        <v>132</v>
      </c>
      <c r="K16" s="132"/>
    </row>
    <row r="17" spans="1:13" x14ac:dyDescent="0.25">
      <c r="A17" s="133"/>
      <c r="B17" s="134" t="s">
        <v>133</v>
      </c>
      <c r="C17" s="135" t="s">
        <v>134</v>
      </c>
      <c r="D17" s="134" t="s">
        <v>133</v>
      </c>
      <c r="E17" s="135" t="s">
        <v>134</v>
      </c>
      <c r="F17" s="134" t="s">
        <v>133</v>
      </c>
      <c r="G17" s="135" t="s">
        <v>134</v>
      </c>
      <c r="H17" s="134" t="s">
        <v>133</v>
      </c>
      <c r="I17" s="135" t="s">
        <v>134</v>
      </c>
      <c r="J17" s="134" t="s">
        <v>133</v>
      </c>
      <c r="K17" s="135" t="s">
        <v>134</v>
      </c>
      <c r="L17" s="136"/>
      <c r="M17" s="136"/>
    </row>
    <row r="18" spans="1:13" x14ac:dyDescent="0.25">
      <c r="A18" s="137" t="s">
        <v>95</v>
      </c>
      <c r="B18" s="138">
        <v>2066666.67</v>
      </c>
      <c r="C18" s="138">
        <v>1849158.37</v>
      </c>
      <c r="D18" s="138"/>
      <c r="E18" s="139"/>
      <c r="F18" s="138"/>
      <c r="G18" s="139"/>
      <c r="H18" s="138"/>
      <c r="I18" s="138"/>
      <c r="J18" s="140">
        <f t="shared" ref="J18:K20" si="0">+B18+D18+F18+H18</f>
        <v>2066666.67</v>
      </c>
      <c r="K18" s="140">
        <f t="shared" si="0"/>
        <v>1849158.37</v>
      </c>
      <c r="L18" s="141"/>
      <c r="M18" s="141"/>
    </row>
    <row r="19" spans="1:13" x14ac:dyDescent="0.25">
      <c r="A19" s="137" t="s">
        <v>98</v>
      </c>
      <c r="B19" s="34">
        <v>2882453.13</v>
      </c>
      <c r="C19" s="142"/>
      <c r="D19" s="34"/>
      <c r="E19" s="139"/>
      <c r="F19" s="34"/>
      <c r="G19" s="139"/>
      <c r="H19" s="34"/>
      <c r="I19" s="138"/>
      <c r="J19" s="140">
        <f t="shared" si="0"/>
        <v>2882453.13</v>
      </c>
      <c r="K19" s="140">
        <f t="shared" si="0"/>
        <v>0</v>
      </c>
      <c r="L19" s="141"/>
      <c r="M19" s="141"/>
    </row>
    <row r="20" spans="1:13" ht="15.75" hidden="1" x14ac:dyDescent="0.3">
      <c r="A20" s="137" t="s">
        <v>135</v>
      </c>
      <c r="B20" s="34"/>
      <c r="C20" s="142"/>
      <c r="D20" s="34"/>
      <c r="E20" s="31"/>
      <c r="F20" s="34"/>
      <c r="G20" s="142"/>
      <c r="H20" s="34"/>
      <c r="I20" s="138"/>
      <c r="J20" s="140">
        <f t="shared" si="0"/>
        <v>0</v>
      </c>
      <c r="K20" s="140">
        <f t="shared" si="0"/>
        <v>0</v>
      </c>
      <c r="L20" s="141"/>
      <c r="M20" s="141"/>
    </row>
    <row r="21" spans="1:13" x14ac:dyDescent="0.25">
      <c r="A21" s="137" t="s">
        <v>136</v>
      </c>
      <c r="B21" s="59">
        <f t="shared" ref="B21:K21" si="1">SUM(B18:B20)</f>
        <v>4949119.8</v>
      </c>
      <c r="C21" s="59">
        <f t="shared" si="1"/>
        <v>1849158.37</v>
      </c>
      <c r="D21" s="59">
        <f t="shared" si="1"/>
        <v>0</v>
      </c>
      <c r="E21" s="143">
        <f t="shared" si="1"/>
        <v>0</v>
      </c>
      <c r="F21" s="143">
        <f t="shared" si="1"/>
        <v>0</v>
      </c>
      <c r="G21" s="143">
        <f t="shared" si="1"/>
        <v>0</v>
      </c>
      <c r="H21" s="59">
        <f t="shared" si="1"/>
        <v>0</v>
      </c>
      <c r="I21" s="59">
        <f t="shared" si="1"/>
        <v>0</v>
      </c>
      <c r="J21" s="144">
        <f t="shared" si="1"/>
        <v>4949119.8</v>
      </c>
      <c r="K21" s="144">
        <f t="shared" si="1"/>
        <v>1849158.37</v>
      </c>
      <c r="L21" s="145"/>
      <c r="M21" s="141"/>
    </row>
    <row r="22" spans="1:13" hidden="1" x14ac:dyDescent="0.25">
      <c r="A22" s="47"/>
      <c r="B22" s="146"/>
      <c r="C22" s="147"/>
      <c r="D22" s="147"/>
      <c r="E22" s="147"/>
      <c r="F22" s="147"/>
      <c r="G22" s="147"/>
      <c r="H22" s="147"/>
      <c r="I22" s="147"/>
      <c r="J22" s="148"/>
      <c r="K22" s="147"/>
      <c r="L22" s="149"/>
      <c r="M22" s="150"/>
    </row>
    <row r="23" spans="1:13" ht="15" hidden="1" customHeight="1" x14ac:dyDescent="0.25">
      <c r="A23" s="151" t="s">
        <v>137</v>
      </c>
      <c r="B23" s="151"/>
      <c r="C23" s="151"/>
      <c r="D23" s="151"/>
      <c r="E23" s="151"/>
      <c r="F23" s="151"/>
      <c r="G23" s="151"/>
      <c r="H23" s="151"/>
      <c r="I23" s="151"/>
      <c r="J23" s="151"/>
      <c r="K23" s="151"/>
      <c r="L23" s="152"/>
      <c r="M23" s="152"/>
    </row>
    <row r="24" spans="1:13" hidden="1" x14ac:dyDescent="0.25">
      <c r="A24" s="153" t="s">
        <v>127</v>
      </c>
      <c r="B24" s="154" t="s">
        <v>131</v>
      </c>
      <c r="C24" s="154"/>
      <c r="D24" s="154" t="s">
        <v>138</v>
      </c>
      <c r="E24" s="154"/>
      <c r="F24" s="154" t="s">
        <v>139</v>
      </c>
      <c r="G24" s="154"/>
      <c r="H24" s="155"/>
      <c r="I24" s="155"/>
      <c r="J24" s="154" t="s">
        <v>132</v>
      </c>
      <c r="K24" s="154"/>
    </row>
    <row r="25" spans="1:13" hidden="1" x14ac:dyDescent="0.25">
      <c r="A25" s="156"/>
      <c r="B25" s="157" t="s">
        <v>133</v>
      </c>
      <c r="C25" s="155" t="s">
        <v>134</v>
      </c>
      <c r="D25" s="157" t="s">
        <v>133</v>
      </c>
      <c r="E25" s="155" t="s">
        <v>134</v>
      </c>
      <c r="F25" s="157" t="s">
        <v>133</v>
      </c>
      <c r="G25" s="155" t="s">
        <v>134</v>
      </c>
      <c r="H25" s="155"/>
      <c r="I25" s="155"/>
      <c r="J25" s="157" t="s">
        <v>133</v>
      </c>
      <c r="K25" s="155" t="s">
        <v>134</v>
      </c>
      <c r="L25" s="136"/>
      <c r="M25" s="136"/>
    </row>
    <row r="26" spans="1:13" hidden="1" x14ac:dyDescent="0.25">
      <c r="A26" s="137" t="s">
        <v>95</v>
      </c>
      <c r="B26" s="158"/>
      <c r="C26" s="159"/>
      <c r="D26" s="159"/>
      <c r="E26" s="159"/>
      <c r="F26" s="159"/>
      <c r="G26" s="159"/>
      <c r="H26" s="159"/>
      <c r="I26" s="159"/>
      <c r="J26" s="159"/>
      <c r="K26" s="159"/>
      <c r="L26" s="141"/>
      <c r="M26" s="141"/>
    </row>
    <row r="27" spans="1:13" hidden="1" x14ac:dyDescent="0.25">
      <c r="A27" s="160" t="s">
        <v>98</v>
      </c>
      <c r="B27" s="158"/>
      <c r="C27" s="159"/>
      <c r="D27" s="159"/>
      <c r="E27" s="159"/>
      <c r="F27" s="159"/>
      <c r="G27" s="159"/>
      <c r="H27" s="159"/>
      <c r="I27" s="159"/>
      <c r="J27" s="159"/>
      <c r="K27" s="159"/>
      <c r="L27" s="141"/>
      <c r="M27" s="141"/>
    </row>
    <row r="28" spans="1:13" hidden="1" x14ac:dyDescent="0.25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161"/>
      <c r="M28" s="161"/>
    </row>
    <row r="29" spans="1:13" hidden="1" x14ac:dyDescent="0.25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161"/>
      <c r="M29" s="161"/>
    </row>
    <row r="30" spans="1:13" ht="15" hidden="1" customHeight="1" x14ac:dyDescent="0.25">
      <c r="A30" s="151" t="s">
        <v>137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2"/>
      <c r="M30" s="162"/>
    </row>
    <row r="31" spans="1:13" hidden="1" x14ac:dyDescent="0.25">
      <c r="A31" s="153" t="s">
        <v>127</v>
      </c>
      <c r="B31" s="163" t="s">
        <v>92</v>
      </c>
      <c r="C31" s="164"/>
      <c r="D31" s="163" t="s">
        <v>93</v>
      </c>
      <c r="E31" s="164"/>
      <c r="F31" s="163" t="s">
        <v>94</v>
      </c>
      <c r="G31" s="164"/>
      <c r="H31" s="165"/>
      <c r="I31" s="165"/>
      <c r="J31" s="163" t="s">
        <v>132</v>
      </c>
      <c r="K31" s="164"/>
    </row>
    <row r="32" spans="1:13" hidden="1" x14ac:dyDescent="0.25">
      <c r="A32" s="156"/>
      <c r="B32" s="157" t="s">
        <v>133</v>
      </c>
      <c r="C32" s="155" t="s">
        <v>134</v>
      </c>
      <c r="D32" s="157" t="s">
        <v>133</v>
      </c>
      <c r="E32" s="155" t="s">
        <v>134</v>
      </c>
      <c r="F32" s="157" t="s">
        <v>133</v>
      </c>
      <c r="G32" s="155" t="s">
        <v>134</v>
      </c>
      <c r="H32" s="155"/>
      <c r="I32" s="155"/>
      <c r="J32" s="157" t="s">
        <v>133</v>
      </c>
      <c r="K32" s="155" t="s">
        <v>134</v>
      </c>
      <c r="L32" s="136"/>
      <c r="M32" s="136"/>
    </row>
    <row r="33" spans="1:13" hidden="1" x14ac:dyDescent="0.25">
      <c r="A33" s="137" t="s">
        <v>95</v>
      </c>
      <c r="B33" s="158"/>
      <c r="C33" s="159"/>
      <c r="D33" s="159"/>
      <c r="E33" s="159"/>
      <c r="F33" s="159"/>
      <c r="G33" s="159"/>
      <c r="H33" s="159"/>
      <c r="I33" s="159"/>
      <c r="J33" s="159"/>
      <c r="K33" s="159"/>
      <c r="L33" s="141"/>
      <c r="M33" s="141"/>
    </row>
    <row r="34" spans="1:13" hidden="1" x14ac:dyDescent="0.25">
      <c r="A34" s="160" t="s">
        <v>98</v>
      </c>
      <c r="B34" s="158"/>
      <c r="C34" s="159"/>
      <c r="D34" s="159"/>
      <c r="E34" s="159"/>
      <c r="F34" s="159"/>
      <c r="G34" s="159"/>
      <c r="H34" s="159"/>
      <c r="I34" s="159"/>
      <c r="J34" s="159"/>
      <c r="K34" s="159"/>
      <c r="L34" s="141"/>
      <c r="M34" s="141"/>
    </row>
    <row r="35" spans="1:13" hidden="1" x14ac:dyDescent="0.25">
      <c r="A35" s="166"/>
      <c r="B35" s="167"/>
      <c r="C35" s="168"/>
      <c r="D35" s="168"/>
      <c r="E35" s="168"/>
      <c r="F35" s="168"/>
      <c r="G35" s="168"/>
      <c r="H35" s="168"/>
      <c r="I35" s="168"/>
      <c r="J35" s="168"/>
      <c r="K35" s="168"/>
      <c r="L35" s="141"/>
      <c r="M35" s="141"/>
    </row>
    <row r="36" spans="1:13" hidden="1" x14ac:dyDescent="0.25">
      <c r="A36" s="166"/>
      <c r="B36" s="167"/>
      <c r="C36" s="168"/>
      <c r="D36" s="168"/>
      <c r="E36" s="168"/>
      <c r="F36" s="168"/>
      <c r="G36" s="168"/>
      <c r="H36" s="168"/>
      <c r="I36" s="168"/>
      <c r="J36" s="168"/>
      <c r="K36" s="168"/>
      <c r="L36" s="141"/>
      <c r="M36" s="141"/>
    </row>
    <row r="37" spans="1:13" ht="22.5" hidden="1" customHeight="1" x14ac:dyDescent="0.25">
      <c r="A37" s="151" t="s">
        <v>137</v>
      </c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2"/>
      <c r="M37" s="141"/>
    </row>
    <row r="38" spans="1:13" hidden="1" x14ac:dyDescent="0.25">
      <c r="A38" s="153" t="s">
        <v>127</v>
      </c>
      <c r="B38" s="163" t="s">
        <v>140</v>
      </c>
      <c r="C38" s="164"/>
      <c r="D38" s="163" t="s">
        <v>141</v>
      </c>
      <c r="E38" s="164"/>
      <c r="F38" s="163" t="s">
        <v>142</v>
      </c>
      <c r="G38" s="164"/>
      <c r="H38" s="165"/>
      <c r="I38" s="165"/>
      <c r="J38" s="163" t="s">
        <v>132</v>
      </c>
      <c r="K38" s="164"/>
      <c r="L38" s="161"/>
      <c r="M38" s="161"/>
    </row>
    <row r="39" spans="1:13" hidden="1" x14ac:dyDescent="0.25">
      <c r="A39" s="156"/>
      <c r="B39" s="157" t="s">
        <v>133</v>
      </c>
      <c r="C39" s="155" t="s">
        <v>134</v>
      </c>
      <c r="D39" s="157" t="s">
        <v>133</v>
      </c>
      <c r="E39" s="155" t="s">
        <v>134</v>
      </c>
      <c r="F39" s="157" t="s">
        <v>133</v>
      </c>
      <c r="G39" s="155" t="s">
        <v>134</v>
      </c>
      <c r="H39" s="155"/>
      <c r="I39" s="155"/>
      <c r="J39" s="157" t="s">
        <v>133</v>
      </c>
      <c r="K39" s="155" t="s">
        <v>134</v>
      </c>
      <c r="L39" s="169"/>
      <c r="M39" s="170"/>
    </row>
    <row r="40" spans="1:13" ht="15" hidden="1" customHeight="1" x14ac:dyDescent="0.25">
      <c r="A40" s="137" t="s">
        <v>95</v>
      </c>
      <c r="B40" s="158"/>
      <c r="C40" s="159"/>
      <c r="D40" s="159"/>
      <c r="E40" s="159"/>
      <c r="F40" s="159"/>
      <c r="G40" s="159"/>
      <c r="H40" s="159"/>
      <c r="I40" s="159"/>
      <c r="J40" s="159"/>
      <c r="K40" s="159"/>
      <c r="L40" s="152"/>
      <c r="M40" s="171"/>
    </row>
    <row r="41" spans="1:13" ht="32.25" hidden="1" customHeight="1" x14ac:dyDescent="0.25">
      <c r="A41" s="160" t="s">
        <v>98</v>
      </c>
      <c r="B41" s="158"/>
      <c r="C41" s="159"/>
      <c r="D41" s="159"/>
      <c r="E41" s="159"/>
      <c r="F41" s="159"/>
      <c r="G41" s="159"/>
      <c r="H41" s="159"/>
      <c r="I41" s="159"/>
      <c r="J41" s="159"/>
      <c r="K41" s="159"/>
      <c r="L41" s="152"/>
      <c r="M41" s="171"/>
    </row>
    <row r="42" spans="1:13" ht="15.75" hidden="1" customHeight="1" x14ac:dyDescent="0.25">
      <c r="A42" s="172"/>
      <c r="B42" s="173"/>
      <c r="C42" s="173"/>
      <c r="D42" s="173"/>
      <c r="E42" s="173"/>
      <c r="F42" s="173"/>
      <c r="G42" s="173"/>
      <c r="H42" s="173"/>
      <c r="I42" s="173"/>
      <c r="J42" s="174"/>
      <c r="K42" s="174"/>
      <c r="L42" s="152"/>
      <c r="M42" s="171"/>
    </row>
    <row r="43" spans="1:13" ht="15.75" hidden="1" customHeight="1" x14ac:dyDescent="0.25">
      <c r="A43" s="172"/>
      <c r="B43" s="173"/>
      <c r="C43" s="173"/>
      <c r="D43" s="173"/>
      <c r="E43" s="173"/>
      <c r="F43" s="173"/>
      <c r="G43" s="173"/>
      <c r="H43" s="173"/>
      <c r="I43" s="173"/>
      <c r="J43" s="174"/>
      <c r="K43" s="174"/>
      <c r="L43" s="152"/>
      <c r="M43" s="171"/>
    </row>
    <row r="44" spans="1:13" ht="15" hidden="1" customHeight="1" x14ac:dyDescent="0.25">
      <c r="A44" s="127" t="s">
        <v>143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52"/>
      <c r="M44" s="171"/>
    </row>
    <row r="45" spans="1:13" ht="15" hidden="1" customHeight="1" x14ac:dyDescent="0.25">
      <c r="A45" s="175"/>
      <c r="B45" s="175"/>
      <c r="C45" s="175"/>
      <c r="D45" s="175"/>
      <c r="E45" s="175"/>
      <c r="F45" s="175"/>
      <c r="G45" s="175"/>
      <c r="H45" s="175"/>
      <c r="I45" s="175"/>
      <c r="J45" s="175"/>
      <c r="K45" s="175"/>
      <c r="L45" s="152"/>
      <c r="M45" s="171"/>
    </row>
    <row r="46" spans="1:13" ht="15" hidden="1" customHeight="1" x14ac:dyDescent="0.25">
      <c r="A46" s="153" t="s">
        <v>127</v>
      </c>
      <c r="B46" s="176" t="s">
        <v>138</v>
      </c>
      <c r="C46" s="176"/>
      <c r="D46" s="154" t="s">
        <v>139</v>
      </c>
      <c r="E46" s="154"/>
      <c r="F46" s="154" t="s">
        <v>92</v>
      </c>
      <c r="G46" s="154"/>
      <c r="H46" s="176" t="s">
        <v>93</v>
      </c>
      <c r="I46" s="176"/>
      <c r="J46" s="154" t="s">
        <v>132</v>
      </c>
      <c r="K46" s="154"/>
      <c r="L46" s="152"/>
      <c r="M46" s="171"/>
    </row>
    <row r="47" spans="1:13" ht="15" hidden="1" customHeight="1" x14ac:dyDescent="0.25">
      <c r="A47" s="156"/>
      <c r="B47" s="157" t="s">
        <v>133</v>
      </c>
      <c r="C47" s="155" t="s">
        <v>134</v>
      </c>
      <c r="D47" s="157" t="s">
        <v>133</v>
      </c>
      <c r="E47" s="155" t="s">
        <v>134</v>
      </c>
      <c r="F47" s="157" t="s">
        <v>133</v>
      </c>
      <c r="G47" s="155" t="s">
        <v>134</v>
      </c>
      <c r="H47" s="157" t="s">
        <v>133</v>
      </c>
      <c r="I47" s="155" t="s">
        <v>134</v>
      </c>
      <c r="J47" s="157" t="s">
        <v>133</v>
      </c>
      <c r="K47" s="155" t="s">
        <v>134</v>
      </c>
      <c r="L47" s="152"/>
      <c r="M47" s="171"/>
    </row>
    <row r="48" spans="1:13" ht="15" hidden="1" customHeight="1" x14ac:dyDescent="0.25">
      <c r="A48" s="137" t="s">
        <v>95</v>
      </c>
      <c r="B48" s="138"/>
      <c r="C48" s="139"/>
      <c r="D48" s="138"/>
      <c r="E48" s="139"/>
      <c r="F48" s="34"/>
      <c r="G48" s="34"/>
      <c r="H48" s="34"/>
      <c r="I48" s="139"/>
      <c r="J48" s="140">
        <f t="shared" ref="J48:K50" si="2">+B48+D48+F48+H48</f>
        <v>0</v>
      </c>
      <c r="K48" s="140">
        <f t="shared" si="2"/>
        <v>0</v>
      </c>
      <c r="L48" s="152"/>
      <c r="M48" s="171"/>
    </row>
    <row r="49" spans="1:13" ht="15" hidden="1" customHeight="1" x14ac:dyDescent="0.25">
      <c r="A49" s="137" t="s">
        <v>98</v>
      </c>
      <c r="B49" s="34"/>
      <c r="C49" s="34"/>
      <c r="D49" s="34"/>
      <c r="E49" s="34"/>
      <c r="F49" s="34"/>
      <c r="G49" s="34"/>
      <c r="H49" s="34"/>
      <c r="I49" s="138"/>
      <c r="J49" s="140">
        <f t="shared" si="2"/>
        <v>0</v>
      </c>
      <c r="K49" s="140">
        <f t="shared" si="2"/>
        <v>0</v>
      </c>
      <c r="L49" s="152"/>
      <c r="M49" s="171"/>
    </row>
    <row r="50" spans="1:13" ht="15" hidden="1" customHeight="1" x14ac:dyDescent="0.25">
      <c r="A50" s="137" t="s">
        <v>135</v>
      </c>
      <c r="B50" s="34"/>
      <c r="C50" s="34"/>
      <c r="D50" s="34"/>
      <c r="E50" s="34"/>
      <c r="F50" s="34"/>
      <c r="G50" s="34"/>
      <c r="H50" s="34"/>
      <c r="I50" s="138"/>
      <c r="J50" s="140">
        <f t="shared" si="2"/>
        <v>0</v>
      </c>
      <c r="K50" s="140">
        <f t="shared" si="2"/>
        <v>0</v>
      </c>
      <c r="L50" s="152"/>
      <c r="M50" s="171"/>
    </row>
    <row r="51" spans="1:13" ht="15" hidden="1" customHeight="1" x14ac:dyDescent="0.25">
      <c r="A51" s="137" t="s">
        <v>136</v>
      </c>
      <c r="B51" s="59">
        <f t="shared" ref="B51:K51" si="3">SUM(B48:B50)</f>
        <v>0</v>
      </c>
      <c r="C51" s="59">
        <f t="shared" si="3"/>
        <v>0</v>
      </c>
      <c r="D51" s="59">
        <f t="shared" si="3"/>
        <v>0</v>
      </c>
      <c r="E51" s="143">
        <f t="shared" si="3"/>
        <v>0</v>
      </c>
      <c r="F51" s="59">
        <f t="shared" si="3"/>
        <v>0</v>
      </c>
      <c r="G51" s="143">
        <f t="shared" si="3"/>
        <v>0</v>
      </c>
      <c r="H51" s="59">
        <f t="shared" si="3"/>
        <v>0</v>
      </c>
      <c r="I51" s="59">
        <f t="shared" si="3"/>
        <v>0</v>
      </c>
      <c r="J51" s="144">
        <f t="shared" si="3"/>
        <v>0</v>
      </c>
      <c r="K51" s="144">
        <f t="shared" si="3"/>
        <v>0</v>
      </c>
      <c r="L51" s="152"/>
      <c r="M51" s="171"/>
    </row>
    <row r="52" spans="1:13" ht="15" hidden="1" customHeight="1" x14ac:dyDescent="0.25">
      <c r="A52" s="172"/>
      <c r="B52" s="173"/>
      <c r="C52" s="173"/>
      <c r="D52" s="173"/>
      <c r="E52" s="173"/>
      <c r="F52" s="173"/>
      <c r="G52" s="173"/>
      <c r="H52" s="173"/>
      <c r="I52" s="173"/>
      <c r="J52" s="174"/>
      <c r="K52" s="174"/>
      <c r="L52" s="152"/>
      <c r="M52" s="171"/>
    </row>
    <row r="53" spans="1:13" ht="15" hidden="1" customHeight="1" x14ac:dyDescent="0.25">
      <c r="A53" s="172"/>
      <c r="B53" s="173"/>
      <c r="C53" s="173"/>
      <c r="D53" s="173"/>
      <c r="E53" s="173"/>
      <c r="F53" s="173"/>
      <c r="G53" s="173"/>
      <c r="H53" s="173"/>
      <c r="I53" s="173"/>
      <c r="J53" s="174"/>
      <c r="K53" s="174"/>
      <c r="L53" s="152"/>
      <c r="M53" s="171"/>
    </row>
    <row r="54" spans="1:13" ht="15" hidden="1" customHeight="1" x14ac:dyDescent="0.25">
      <c r="A54" s="127" t="s">
        <v>144</v>
      </c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52"/>
      <c r="M54" s="171"/>
    </row>
    <row r="55" spans="1:13" ht="15" hidden="1" customHeight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52"/>
      <c r="M55" s="171"/>
    </row>
    <row r="56" spans="1:13" ht="15" hidden="1" customHeight="1" x14ac:dyDescent="0.25">
      <c r="A56" s="153" t="s">
        <v>127</v>
      </c>
      <c r="B56" s="176" t="s">
        <v>94</v>
      </c>
      <c r="C56" s="176"/>
      <c r="D56" s="154" t="s">
        <v>140</v>
      </c>
      <c r="E56" s="154"/>
      <c r="F56" s="154" t="s">
        <v>141</v>
      </c>
      <c r="G56" s="154"/>
      <c r="H56" s="176" t="s">
        <v>142</v>
      </c>
      <c r="I56" s="176"/>
      <c r="J56" s="154" t="s">
        <v>132</v>
      </c>
      <c r="K56" s="154"/>
      <c r="L56" s="152"/>
      <c r="M56" s="171"/>
    </row>
    <row r="57" spans="1:13" ht="15" hidden="1" customHeight="1" x14ac:dyDescent="0.25">
      <c r="A57" s="156"/>
      <c r="B57" s="157" t="s">
        <v>133</v>
      </c>
      <c r="C57" s="155" t="s">
        <v>134</v>
      </c>
      <c r="D57" s="157" t="s">
        <v>133</v>
      </c>
      <c r="E57" s="155" t="s">
        <v>134</v>
      </c>
      <c r="F57" s="157" t="s">
        <v>133</v>
      </c>
      <c r="G57" s="155" t="s">
        <v>134</v>
      </c>
      <c r="H57" s="157" t="s">
        <v>133</v>
      </c>
      <c r="I57" s="155" t="s">
        <v>134</v>
      </c>
      <c r="J57" s="157" t="s">
        <v>133</v>
      </c>
      <c r="K57" s="155" t="s">
        <v>134</v>
      </c>
      <c r="L57" s="152"/>
      <c r="M57" s="171"/>
    </row>
    <row r="58" spans="1:13" ht="15" hidden="1" customHeight="1" x14ac:dyDescent="0.25">
      <c r="A58" s="137" t="s">
        <v>95</v>
      </c>
      <c r="B58" s="139"/>
      <c r="C58" s="138"/>
      <c r="D58" s="139"/>
      <c r="E58" s="34"/>
      <c r="F58" s="139"/>
      <c r="G58" s="34"/>
      <c r="H58" s="139"/>
      <c r="I58" s="34"/>
      <c r="J58" s="140">
        <f t="shared" ref="J58:K60" si="4">+B58+D58+F58+H58</f>
        <v>0</v>
      </c>
      <c r="K58" s="140">
        <f t="shared" si="4"/>
        <v>0</v>
      </c>
      <c r="L58" s="152"/>
      <c r="M58" s="171"/>
    </row>
    <row r="59" spans="1:13" ht="15" hidden="1" customHeight="1" x14ac:dyDescent="0.25">
      <c r="A59" s="137" t="s">
        <v>98</v>
      </c>
      <c r="B59" s="34"/>
      <c r="C59" s="34"/>
      <c r="D59" s="34"/>
      <c r="E59" s="34"/>
      <c r="F59" s="34"/>
      <c r="G59" s="34"/>
      <c r="H59" s="34"/>
      <c r="I59" s="34"/>
      <c r="J59" s="140">
        <f t="shared" si="4"/>
        <v>0</v>
      </c>
      <c r="K59" s="140">
        <f t="shared" si="4"/>
        <v>0</v>
      </c>
      <c r="L59" s="152"/>
      <c r="M59" s="171"/>
    </row>
    <row r="60" spans="1:13" ht="15" hidden="1" customHeight="1" x14ac:dyDescent="0.25">
      <c r="A60" s="137" t="s">
        <v>145</v>
      </c>
      <c r="B60" s="34"/>
      <c r="C60" s="34"/>
      <c r="D60" s="34"/>
      <c r="E60" s="34"/>
      <c r="F60" s="34"/>
      <c r="G60" s="34"/>
      <c r="H60" s="34"/>
      <c r="I60" s="34"/>
      <c r="J60" s="140">
        <f t="shared" si="4"/>
        <v>0</v>
      </c>
      <c r="K60" s="140">
        <f t="shared" si="4"/>
        <v>0</v>
      </c>
      <c r="L60" s="152"/>
      <c r="M60" s="171"/>
    </row>
    <row r="61" spans="1:13" ht="15" hidden="1" customHeight="1" x14ac:dyDescent="0.25">
      <c r="A61" s="137" t="s">
        <v>136</v>
      </c>
      <c r="B61" s="59">
        <f t="shared" ref="B61:K61" si="5">SUM(B58:B60)</f>
        <v>0</v>
      </c>
      <c r="C61" s="59">
        <f t="shared" si="5"/>
        <v>0</v>
      </c>
      <c r="D61" s="59">
        <f t="shared" si="5"/>
        <v>0</v>
      </c>
      <c r="E61" s="59">
        <f t="shared" si="5"/>
        <v>0</v>
      </c>
      <c r="F61" s="59">
        <f t="shared" si="5"/>
        <v>0</v>
      </c>
      <c r="G61" s="59">
        <f t="shared" si="5"/>
        <v>0</v>
      </c>
      <c r="H61" s="59">
        <f t="shared" si="5"/>
        <v>0</v>
      </c>
      <c r="I61" s="59">
        <f t="shared" si="5"/>
        <v>0</v>
      </c>
      <c r="J61" s="144">
        <f t="shared" si="5"/>
        <v>0</v>
      </c>
      <c r="K61" s="144">
        <f t="shared" si="5"/>
        <v>0</v>
      </c>
      <c r="L61" s="152"/>
      <c r="M61" s="171"/>
    </row>
    <row r="62" spans="1:13" ht="15" customHeight="1" x14ac:dyDescent="0.25">
      <c r="A62" s="177"/>
      <c r="B62" s="178"/>
      <c r="C62" s="178"/>
      <c r="D62" s="178"/>
      <c r="E62" s="178"/>
      <c r="F62" s="178"/>
      <c r="G62" s="178"/>
      <c r="H62" s="178"/>
      <c r="I62" s="178"/>
      <c r="J62" s="179"/>
      <c r="K62" s="179"/>
      <c r="L62" s="152"/>
      <c r="M62" s="171"/>
    </row>
    <row r="63" spans="1:13" ht="15" customHeight="1" x14ac:dyDescent="0.25">
      <c r="A63" s="177"/>
      <c r="B63" s="178"/>
      <c r="C63" s="178"/>
      <c r="D63" s="178"/>
      <c r="E63" s="178"/>
      <c r="F63" s="178"/>
      <c r="G63" s="178"/>
      <c r="H63" s="178"/>
      <c r="I63" s="178"/>
      <c r="J63" s="179"/>
      <c r="K63" s="179"/>
      <c r="L63" s="152"/>
      <c r="M63" s="171"/>
    </row>
    <row r="64" spans="1:13" ht="15" customHeight="1" x14ac:dyDescent="0.25">
      <c r="A64" s="177"/>
      <c r="B64" s="178"/>
      <c r="C64" s="178"/>
      <c r="D64" s="178"/>
      <c r="E64" s="178"/>
      <c r="F64" s="178"/>
      <c r="G64" s="178"/>
      <c r="H64" s="178"/>
      <c r="I64" s="178"/>
      <c r="J64" s="179"/>
      <c r="K64" s="179"/>
      <c r="L64" s="152"/>
      <c r="M64" s="171"/>
    </row>
    <row r="65" spans="1:13" ht="15" customHeight="1" x14ac:dyDescent="0.25">
      <c r="A65" s="180" t="s">
        <v>146</v>
      </c>
      <c r="B65" s="145"/>
      <c r="C65" s="141"/>
      <c r="D65" s="141"/>
      <c r="E65" s="141"/>
      <c r="F65" s="141"/>
      <c r="G65" s="141"/>
      <c r="H65" s="141"/>
      <c r="I65" s="141"/>
      <c r="J65" s="141"/>
      <c r="K65" s="141"/>
      <c r="L65" s="152"/>
      <c r="M65" s="171"/>
    </row>
    <row r="66" spans="1:13" ht="15" customHeight="1" x14ac:dyDescent="0.25">
      <c r="A66" s="130" t="s">
        <v>127</v>
      </c>
      <c r="B66" s="131" t="s">
        <v>147</v>
      </c>
      <c r="C66" s="131"/>
      <c r="D66" s="141"/>
      <c r="E66" s="141"/>
      <c r="F66" s="141"/>
      <c r="G66" s="141"/>
      <c r="H66" s="141"/>
      <c r="I66" s="141"/>
      <c r="J66" s="141"/>
      <c r="K66" s="141"/>
      <c r="L66" s="152"/>
      <c r="M66" s="171"/>
    </row>
    <row r="67" spans="1:13" ht="15" customHeight="1" x14ac:dyDescent="0.25">
      <c r="A67" s="133"/>
      <c r="B67" s="134" t="s">
        <v>133</v>
      </c>
      <c r="C67" s="135" t="s">
        <v>134</v>
      </c>
      <c r="D67" s="141"/>
      <c r="E67" s="141"/>
      <c r="F67" s="141"/>
      <c r="G67" s="141"/>
      <c r="H67" s="141"/>
      <c r="I67" s="141"/>
      <c r="J67" s="141"/>
      <c r="K67" s="141"/>
      <c r="L67" s="152"/>
      <c r="M67" s="171"/>
    </row>
    <row r="68" spans="1:13" ht="15" customHeight="1" x14ac:dyDescent="0.25">
      <c r="A68" s="181" t="s">
        <v>95</v>
      </c>
      <c r="B68" s="182">
        <f>+J18+J48+J58</f>
        <v>2066666.67</v>
      </c>
      <c r="C68" s="182">
        <f>+K18+K48+K58</f>
        <v>1849158.37</v>
      </c>
      <c r="D68" s="141"/>
      <c r="E68" s="141"/>
      <c r="F68" s="141"/>
      <c r="G68" s="141"/>
      <c r="H68" s="141"/>
      <c r="I68" s="141"/>
      <c r="J68" s="141"/>
      <c r="K68" s="141"/>
      <c r="L68" s="152"/>
      <c r="M68" s="171"/>
    </row>
    <row r="69" spans="1:13" ht="15" customHeight="1" x14ac:dyDescent="0.25">
      <c r="A69" s="181" t="s">
        <v>98</v>
      </c>
      <c r="B69" s="182">
        <f>+J19+J49+J59</f>
        <v>2882453.13</v>
      </c>
      <c r="C69" s="182">
        <f>+K19+K49+K59</f>
        <v>0</v>
      </c>
      <c r="D69" s="141"/>
      <c r="E69" s="141"/>
      <c r="F69" s="141"/>
      <c r="G69" s="141"/>
      <c r="H69" s="141"/>
      <c r="I69" s="141"/>
      <c r="J69" s="141"/>
      <c r="K69" s="141"/>
      <c r="L69" s="152"/>
      <c r="M69" s="171"/>
    </row>
    <row r="70" spans="1:13" ht="15" hidden="1" customHeight="1" x14ac:dyDescent="0.25">
      <c r="A70" s="181" t="s">
        <v>145</v>
      </c>
      <c r="B70" s="182">
        <f>+J60+J50+J20</f>
        <v>0</v>
      </c>
      <c r="C70" s="182">
        <f>K60+K50+K20</f>
        <v>0</v>
      </c>
      <c r="D70" s="141"/>
      <c r="E70" s="141"/>
      <c r="F70" s="141"/>
      <c r="G70" s="141"/>
      <c r="H70" s="141"/>
      <c r="I70" s="141"/>
      <c r="J70" s="141"/>
      <c r="K70" s="141"/>
      <c r="L70" s="152"/>
      <c r="M70" s="171"/>
    </row>
    <row r="71" spans="1:13" ht="15" customHeight="1" x14ac:dyDescent="0.25">
      <c r="A71" s="181" t="s">
        <v>136</v>
      </c>
      <c r="B71" s="183">
        <f>SUM(B68:B70)</f>
        <v>4949119.8</v>
      </c>
      <c r="C71" s="79">
        <f>SUM(C68:C70)</f>
        <v>1849158.37</v>
      </c>
      <c r="D71" s="141"/>
      <c r="E71" s="141"/>
      <c r="F71" s="141"/>
      <c r="G71" s="141"/>
      <c r="H71" s="141"/>
      <c r="I71" s="141"/>
      <c r="J71" s="141"/>
      <c r="K71" s="141"/>
      <c r="L71" s="152"/>
      <c r="M71" s="171"/>
    </row>
    <row r="72" spans="1:13" x14ac:dyDescent="0.25">
      <c r="A72" s="184"/>
      <c r="B72" s="145"/>
      <c r="C72" s="185"/>
      <c r="D72" s="141"/>
      <c r="E72" s="141"/>
      <c r="F72" s="141"/>
      <c r="G72" s="141"/>
      <c r="H72" s="141"/>
      <c r="I72" s="141"/>
      <c r="J72" s="141"/>
      <c r="K72" s="141"/>
      <c r="L72" s="152"/>
      <c r="M72" s="171"/>
    </row>
    <row r="73" spans="1:13" x14ac:dyDescent="0.25">
      <c r="A73" s="184"/>
      <c r="B73" s="69"/>
      <c r="C73" s="186"/>
    </row>
    <row r="81" spans="1:11" x14ac:dyDescent="0.25">
      <c r="A81" s="87" t="s">
        <v>72</v>
      </c>
      <c r="C81" s="26" t="s">
        <v>107</v>
      </c>
      <c r="D81" s="26"/>
      <c r="E81" s="26"/>
      <c r="F81" s="68" t="s">
        <v>108</v>
      </c>
      <c r="H81" t="s">
        <v>75</v>
      </c>
    </row>
    <row r="82" spans="1:11" x14ac:dyDescent="0.25">
      <c r="C82" s="88" t="s">
        <v>110</v>
      </c>
      <c r="D82" s="88"/>
      <c r="E82" s="88"/>
      <c r="F82" s="68"/>
      <c r="G82" s="68"/>
      <c r="H82" s="68" t="s">
        <v>111</v>
      </c>
      <c r="I82" s="68"/>
      <c r="J82" s="68"/>
      <c r="K82" s="68"/>
    </row>
    <row r="83" spans="1:11" x14ac:dyDescent="0.25">
      <c r="C83" s="88" t="s">
        <v>112</v>
      </c>
      <c r="D83" s="88"/>
      <c r="E83" s="88"/>
      <c r="F83" s="68"/>
      <c r="G83" s="68"/>
      <c r="H83" s="68" t="s">
        <v>113</v>
      </c>
      <c r="I83" s="68"/>
      <c r="J83" s="68"/>
      <c r="K83" s="68"/>
    </row>
    <row r="84" spans="1:11" x14ac:dyDescent="0.25">
      <c r="A84" s="87" t="s">
        <v>80</v>
      </c>
      <c r="C84" s="68" t="s">
        <v>81</v>
      </c>
      <c r="G84" s="90"/>
      <c r="H84" s="90"/>
      <c r="I84" s="90"/>
    </row>
  </sheetData>
  <mergeCells count="47">
    <mergeCell ref="A66:A67"/>
    <mergeCell ref="B66:C66"/>
    <mergeCell ref="C82:E82"/>
    <mergeCell ref="C83:E83"/>
    <mergeCell ref="A54:K54"/>
    <mergeCell ref="A56:A57"/>
    <mergeCell ref="B56:C56"/>
    <mergeCell ref="D56:E56"/>
    <mergeCell ref="F56:G56"/>
    <mergeCell ref="H56:I56"/>
    <mergeCell ref="J56:K56"/>
    <mergeCell ref="A44:K44"/>
    <mergeCell ref="A46:A47"/>
    <mergeCell ref="B46:C46"/>
    <mergeCell ref="D46:E46"/>
    <mergeCell ref="F46:G46"/>
    <mergeCell ref="H46:I46"/>
    <mergeCell ref="J46:K46"/>
    <mergeCell ref="A37:K37"/>
    <mergeCell ref="A38:A39"/>
    <mergeCell ref="B38:C38"/>
    <mergeCell ref="D38:E38"/>
    <mergeCell ref="F38:G38"/>
    <mergeCell ref="J38:K38"/>
    <mergeCell ref="A30:K30"/>
    <mergeCell ref="A31:A32"/>
    <mergeCell ref="B31:C31"/>
    <mergeCell ref="D31:E31"/>
    <mergeCell ref="F31:G31"/>
    <mergeCell ref="J31:K31"/>
    <mergeCell ref="J16:K16"/>
    <mergeCell ref="A23:K23"/>
    <mergeCell ref="A24:A25"/>
    <mergeCell ref="B24:C24"/>
    <mergeCell ref="D24:E24"/>
    <mergeCell ref="F24:G24"/>
    <mergeCell ref="J24:K24"/>
    <mergeCell ref="B7:C7"/>
    <mergeCell ref="A9:K9"/>
    <mergeCell ref="A10:K10"/>
    <mergeCell ref="A11:K11"/>
    <mergeCell ref="A14:K14"/>
    <mergeCell ref="A16:A17"/>
    <mergeCell ref="B16:C16"/>
    <mergeCell ref="D16:E16"/>
    <mergeCell ref="F16:G16"/>
    <mergeCell ref="H16:I16"/>
  </mergeCells>
  <pageMargins left="0" right="0" top="0.74803149606299213" bottom="0.74803149606299213" header="0" footer="0.31496062992125984"/>
  <pageSetup scale="8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84"/>
  <sheetViews>
    <sheetView topLeftCell="A9" workbookViewId="0">
      <selection activeCell="B188" sqref="B18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22"/>
    </row>
    <row r="6" spans="1:27" ht="15.75" thickBot="1" x14ac:dyDescent="0.3"/>
    <row r="7" spans="1:27" ht="16.5" thickBot="1" x14ac:dyDescent="0.3">
      <c r="B7" s="123" t="s">
        <v>0</v>
      </c>
      <c r="C7" s="124"/>
      <c r="J7" s="125" t="s">
        <v>124</v>
      </c>
    </row>
    <row r="8" spans="1:27" ht="15.75" x14ac:dyDescent="0.25">
      <c r="J8" s="126"/>
    </row>
    <row r="9" spans="1:27" x14ac:dyDescent="0.25">
      <c r="A9" s="6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6" t="s">
        <v>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6" t="s">
        <v>125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4" spans="1:27" ht="15" customHeight="1" x14ac:dyDescent="0.25">
      <c r="A14" s="127" t="s">
        <v>126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8"/>
      <c r="M14" s="129"/>
    </row>
    <row r="15" spans="1:27" ht="9" customHeight="1" x14ac:dyDescent="0.25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27" x14ac:dyDescent="0.25">
      <c r="A16" s="130" t="s">
        <v>127</v>
      </c>
      <c r="B16" s="131" t="s">
        <v>128</v>
      </c>
      <c r="C16" s="131"/>
      <c r="D16" s="132" t="s">
        <v>129</v>
      </c>
      <c r="E16" s="132"/>
      <c r="F16" s="132" t="s">
        <v>130</v>
      </c>
      <c r="G16" s="132"/>
      <c r="H16" s="131" t="s">
        <v>131</v>
      </c>
      <c r="I16" s="131"/>
      <c r="J16" s="132" t="s">
        <v>132</v>
      </c>
      <c r="K16" s="132"/>
    </row>
    <row r="17" spans="1:13" x14ac:dyDescent="0.25">
      <c r="A17" s="133"/>
      <c r="B17" s="134" t="s">
        <v>133</v>
      </c>
      <c r="C17" s="135" t="s">
        <v>134</v>
      </c>
      <c r="D17" s="134" t="s">
        <v>133</v>
      </c>
      <c r="E17" s="135" t="s">
        <v>134</v>
      </c>
      <c r="F17" s="134" t="s">
        <v>133</v>
      </c>
      <c r="G17" s="135" t="s">
        <v>134</v>
      </c>
      <c r="H17" s="134" t="s">
        <v>133</v>
      </c>
      <c r="I17" s="135" t="s">
        <v>134</v>
      </c>
      <c r="J17" s="134" t="s">
        <v>133</v>
      </c>
      <c r="K17" s="135" t="s">
        <v>134</v>
      </c>
      <c r="L17" s="136"/>
      <c r="M17" s="136"/>
    </row>
    <row r="18" spans="1:13" x14ac:dyDescent="0.25">
      <c r="A18" s="137" t="s">
        <v>95</v>
      </c>
      <c r="B18" s="138">
        <v>2066666.67</v>
      </c>
      <c r="C18" s="138">
        <v>1849158.37</v>
      </c>
      <c r="D18" s="138">
        <v>2066666.67</v>
      </c>
      <c r="E18" s="139">
        <v>1911481.98</v>
      </c>
      <c r="F18" s="138"/>
      <c r="G18" s="139"/>
      <c r="H18" s="138"/>
      <c r="I18" s="138"/>
      <c r="J18" s="140">
        <f t="shared" ref="J18:K20" si="0">+B18+D18+F18+H18</f>
        <v>4133333.34</v>
      </c>
      <c r="K18" s="140">
        <f t="shared" si="0"/>
        <v>3760640.35</v>
      </c>
      <c r="L18" s="141"/>
      <c r="M18" s="141"/>
    </row>
    <row r="19" spans="1:13" x14ac:dyDescent="0.25">
      <c r="A19" s="137" t="s">
        <v>98</v>
      </c>
      <c r="B19" s="34">
        <v>2882453.13</v>
      </c>
      <c r="C19" s="142"/>
      <c r="D19" s="34">
        <v>3039642.71</v>
      </c>
      <c r="E19" s="139">
        <v>41948.01</v>
      </c>
      <c r="F19" s="34"/>
      <c r="G19" s="139"/>
      <c r="H19" s="34"/>
      <c r="I19" s="138"/>
      <c r="J19" s="140">
        <f t="shared" si="0"/>
        <v>5922095.8399999999</v>
      </c>
      <c r="K19" s="140">
        <f t="shared" si="0"/>
        <v>41948.01</v>
      </c>
      <c r="L19" s="141"/>
      <c r="M19" s="141"/>
    </row>
    <row r="20" spans="1:13" ht="15.75" hidden="1" x14ac:dyDescent="0.3">
      <c r="A20" s="137" t="s">
        <v>135</v>
      </c>
      <c r="B20" s="34"/>
      <c r="C20" s="142"/>
      <c r="D20" s="34"/>
      <c r="E20" s="31"/>
      <c r="F20" s="34"/>
      <c r="G20" s="142"/>
      <c r="H20" s="34"/>
      <c r="I20" s="138"/>
      <c r="J20" s="140">
        <f t="shared" si="0"/>
        <v>0</v>
      </c>
      <c r="K20" s="140">
        <f t="shared" si="0"/>
        <v>0</v>
      </c>
      <c r="L20" s="141"/>
      <c r="M20" s="141"/>
    </row>
    <row r="21" spans="1:13" x14ac:dyDescent="0.25">
      <c r="A21" s="137" t="s">
        <v>136</v>
      </c>
      <c r="B21" s="59">
        <f t="shared" ref="B21:K21" si="1">SUM(B18:B20)</f>
        <v>4949119.8</v>
      </c>
      <c r="C21" s="59">
        <f t="shared" si="1"/>
        <v>1849158.37</v>
      </c>
      <c r="D21" s="59">
        <f t="shared" si="1"/>
        <v>5106309.38</v>
      </c>
      <c r="E21" s="143">
        <f t="shared" si="1"/>
        <v>1953429.99</v>
      </c>
      <c r="F21" s="143">
        <f t="shared" si="1"/>
        <v>0</v>
      </c>
      <c r="G21" s="143">
        <f t="shared" si="1"/>
        <v>0</v>
      </c>
      <c r="H21" s="59">
        <f t="shared" si="1"/>
        <v>0</v>
      </c>
      <c r="I21" s="59">
        <f t="shared" si="1"/>
        <v>0</v>
      </c>
      <c r="J21" s="144">
        <f t="shared" si="1"/>
        <v>10055429.18</v>
      </c>
      <c r="K21" s="144">
        <f t="shared" si="1"/>
        <v>3802588.36</v>
      </c>
      <c r="L21" s="145"/>
      <c r="M21" s="141"/>
    </row>
    <row r="22" spans="1:13" hidden="1" x14ac:dyDescent="0.25">
      <c r="A22" s="47"/>
      <c r="B22" s="146"/>
      <c r="C22" s="147"/>
      <c r="D22" s="147"/>
      <c r="E22" s="147"/>
      <c r="F22" s="147"/>
      <c r="G22" s="147"/>
      <c r="H22" s="147"/>
      <c r="I22" s="147"/>
      <c r="J22" s="148"/>
      <c r="K22" s="147"/>
      <c r="L22" s="149"/>
      <c r="M22" s="150"/>
    </row>
    <row r="23" spans="1:13" ht="15" hidden="1" customHeight="1" x14ac:dyDescent="0.25">
      <c r="A23" s="151" t="s">
        <v>137</v>
      </c>
      <c r="B23" s="151"/>
      <c r="C23" s="151"/>
      <c r="D23" s="151"/>
      <c r="E23" s="151"/>
      <c r="F23" s="151"/>
      <c r="G23" s="151"/>
      <c r="H23" s="151"/>
      <c r="I23" s="151"/>
      <c r="J23" s="151"/>
      <c r="K23" s="151"/>
      <c r="L23" s="152"/>
      <c r="M23" s="152"/>
    </row>
    <row r="24" spans="1:13" hidden="1" x14ac:dyDescent="0.25">
      <c r="A24" s="153" t="s">
        <v>127</v>
      </c>
      <c r="B24" s="154" t="s">
        <v>131</v>
      </c>
      <c r="C24" s="154"/>
      <c r="D24" s="154" t="s">
        <v>138</v>
      </c>
      <c r="E24" s="154"/>
      <c r="F24" s="154" t="s">
        <v>139</v>
      </c>
      <c r="G24" s="154"/>
      <c r="H24" s="155"/>
      <c r="I24" s="155"/>
      <c r="J24" s="154" t="s">
        <v>132</v>
      </c>
      <c r="K24" s="154"/>
    </row>
    <row r="25" spans="1:13" hidden="1" x14ac:dyDescent="0.25">
      <c r="A25" s="156"/>
      <c r="B25" s="157" t="s">
        <v>133</v>
      </c>
      <c r="C25" s="155" t="s">
        <v>134</v>
      </c>
      <c r="D25" s="157" t="s">
        <v>133</v>
      </c>
      <c r="E25" s="155" t="s">
        <v>134</v>
      </c>
      <c r="F25" s="157" t="s">
        <v>133</v>
      </c>
      <c r="G25" s="155" t="s">
        <v>134</v>
      </c>
      <c r="H25" s="155"/>
      <c r="I25" s="155"/>
      <c r="J25" s="157" t="s">
        <v>133</v>
      </c>
      <c r="K25" s="155" t="s">
        <v>134</v>
      </c>
      <c r="L25" s="136"/>
      <c r="M25" s="136"/>
    </row>
    <row r="26" spans="1:13" hidden="1" x14ac:dyDescent="0.25">
      <c r="A26" s="137" t="s">
        <v>95</v>
      </c>
      <c r="B26" s="158"/>
      <c r="C26" s="159"/>
      <c r="D26" s="159"/>
      <c r="E26" s="159"/>
      <c r="F26" s="159"/>
      <c r="G26" s="159"/>
      <c r="H26" s="159"/>
      <c r="I26" s="159"/>
      <c r="J26" s="159"/>
      <c r="K26" s="159"/>
      <c r="L26" s="141"/>
      <c r="M26" s="141"/>
    </row>
    <row r="27" spans="1:13" hidden="1" x14ac:dyDescent="0.25">
      <c r="A27" s="160" t="s">
        <v>98</v>
      </c>
      <c r="B27" s="158"/>
      <c r="C27" s="159"/>
      <c r="D27" s="159"/>
      <c r="E27" s="159"/>
      <c r="F27" s="159"/>
      <c r="G27" s="159"/>
      <c r="H27" s="159"/>
      <c r="I27" s="159"/>
      <c r="J27" s="159"/>
      <c r="K27" s="159"/>
      <c r="L27" s="141"/>
      <c r="M27" s="141"/>
    </row>
    <row r="28" spans="1:13" hidden="1" x14ac:dyDescent="0.25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161"/>
      <c r="M28" s="161"/>
    </row>
    <row r="29" spans="1:13" hidden="1" x14ac:dyDescent="0.25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161"/>
      <c r="M29" s="161"/>
    </row>
    <row r="30" spans="1:13" ht="15" hidden="1" customHeight="1" x14ac:dyDescent="0.25">
      <c r="A30" s="151" t="s">
        <v>137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2"/>
      <c r="M30" s="162"/>
    </row>
    <row r="31" spans="1:13" hidden="1" x14ac:dyDescent="0.25">
      <c r="A31" s="153" t="s">
        <v>127</v>
      </c>
      <c r="B31" s="163" t="s">
        <v>92</v>
      </c>
      <c r="C31" s="164"/>
      <c r="D31" s="163" t="s">
        <v>93</v>
      </c>
      <c r="E31" s="164"/>
      <c r="F31" s="163" t="s">
        <v>94</v>
      </c>
      <c r="G31" s="164"/>
      <c r="H31" s="165"/>
      <c r="I31" s="165"/>
      <c r="J31" s="163" t="s">
        <v>132</v>
      </c>
      <c r="K31" s="164"/>
    </row>
    <row r="32" spans="1:13" hidden="1" x14ac:dyDescent="0.25">
      <c r="A32" s="156"/>
      <c r="B32" s="157" t="s">
        <v>133</v>
      </c>
      <c r="C32" s="155" t="s">
        <v>134</v>
      </c>
      <c r="D32" s="157" t="s">
        <v>133</v>
      </c>
      <c r="E32" s="155" t="s">
        <v>134</v>
      </c>
      <c r="F32" s="157" t="s">
        <v>133</v>
      </c>
      <c r="G32" s="155" t="s">
        <v>134</v>
      </c>
      <c r="H32" s="155"/>
      <c r="I32" s="155"/>
      <c r="J32" s="157" t="s">
        <v>133</v>
      </c>
      <c r="K32" s="155" t="s">
        <v>134</v>
      </c>
      <c r="L32" s="136"/>
      <c r="M32" s="136"/>
    </row>
    <row r="33" spans="1:13" hidden="1" x14ac:dyDescent="0.25">
      <c r="A33" s="137" t="s">
        <v>95</v>
      </c>
      <c r="B33" s="158"/>
      <c r="C33" s="159"/>
      <c r="D33" s="159"/>
      <c r="E33" s="159"/>
      <c r="F33" s="159"/>
      <c r="G33" s="159"/>
      <c r="H33" s="159"/>
      <c r="I33" s="159"/>
      <c r="J33" s="159"/>
      <c r="K33" s="159"/>
      <c r="L33" s="141"/>
      <c r="M33" s="141"/>
    </row>
    <row r="34" spans="1:13" hidden="1" x14ac:dyDescent="0.25">
      <c r="A34" s="160" t="s">
        <v>98</v>
      </c>
      <c r="B34" s="158"/>
      <c r="C34" s="159"/>
      <c r="D34" s="159"/>
      <c r="E34" s="159"/>
      <c r="F34" s="159"/>
      <c r="G34" s="159"/>
      <c r="H34" s="159"/>
      <c r="I34" s="159"/>
      <c r="J34" s="159"/>
      <c r="K34" s="159"/>
      <c r="L34" s="141"/>
      <c r="M34" s="141"/>
    </row>
    <row r="35" spans="1:13" hidden="1" x14ac:dyDescent="0.25">
      <c r="A35" s="166"/>
      <c r="B35" s="167"/>
      <c r="C35" s="168"/>
      <c r="D35" s="168"/>
      <c r="E35" s="168"/>
      <c r="F35" s="168"/>
      <c r="G35" s="168"/>
      <c r="H35" s="168"/>
      <c r="I35" s="168"/>
      <c r="J35" s="168"/>
      <c r="K35" s="168"/>
      <c r="L35" s="141"/>
      <c r="M35" s="141"/>
    </row>
    <row r="36" spans="1:13" hidden="1" x14ac:dyDescent="0.25">
      <c r="A36" s="166"/>
      <c r="B36" s="167"/>
      <c r="C36" s="168"/>
      <c r="D36" s="168"/>
      <c r="E36" s="168"/>
      <c r="F36" s="168"/>
      <c r="G36" s="168"/>
      <c r="H36" s="168"/>
      <c r="I36" s="168"/>
      <c r="J36" s="168"/>
      <c r="K36" s="168"/>
      <c r="L36" s="141"/>
      <c r="M36" s="141"/>
    </row>
    <row r="37" spans="1:13" ht="22.5" hidden="1" customHeight="1" x14ac:dyDescent="0.25">
      <c r="A37" s="151" t="s">
        <v>137</v>
      </c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2"/>
      <c r="M37" s="141"/>
    </row>
    <row r="38" spans="1:13" hidden="1" x14ac:dyDescent="0.25">
      <c r="A38" s="153" t="s">
        <v>127</v>
      </c>
      <c r="B38" s="163" t="s">
        <v>140</v>
      </c>
      <c r="C38" s="164"/>
      <c r="D38" s="163" t="s">
        <v>141</v>
      </c>
      <c r="E38" s="164"/>
      <c r="F38" s="163" t="s">
        <v>142</v>
      </c>
      <c r="G38" s="164"/>
      <c r="H38" s="165"/>
      <c r="I38" s="165"/>
      <c r="J38" s="163" t="s">
        <v>132</v>
      </c>
      <c r="K38" s="164"/>
      <c r="L38" s="161"/>
      <c r="M38" s="161"/>
    </row>
    <row r="39" spans="1:13" hidden="1" x14ac:dyDescent="0.25">
      <c r="A39" s="156"/>
      <c r="B39" s="157" t="s">
        <v>133</v>
      </c>
      <c r="C39" s="155" t="s">
        <v>134</v>
      </c>
      <c r="D39" s="157" t="s">
        <v>133</v>
      </c>
      <c r="E39" s="155" t="s">
        <v>134</v>
      </c>
      <c r="F39" s="157" t="s">
        <v>133</v>
      </c>
      <c r="G39" s="155" t="s">
        <v>134</v>
      </c>
      <c r="H39" s="155"/>
      <c r="I39" s="155"/>
      <c r="J39" s="157" t="s">
        <v>133</v>
      </c>
      <c r="K39" s="155" t="s">
        <v>134</v>
      </c>
      <c r="L39" s="169"/>
      <c r="M39" s="170"/>
    </row>
    <row r="40" spans="1:13" ht="15" hidden="1" customHeight="1" x14ac:dyDescent="0.25">
      <c r="A40" s="137" t="s">
        <v>95</v>
      </c>
      <c r="B40" s="158"/>
      <c r="C40" s="159"/>
      <c r="D40" s="159"/>
      <c r="E40" s="159"/>
      <c r="F40" s="159"/>
      <c r="G40" s="159"/>
      <c r="H40" s="159"/>
      <c r="I40" s="159"/>
      <c r="J40" s="159"/>
      <c r="K40" s="159"/>
      <c r="L40" s="152"/>
      <c r="M40" s="171"/>
    </row>
    <row r="41" spans="1:13" ht="32.25" hidden="1" customHeight="1" x14ac:dyDescent="0.25">
      <c r="A41" s="160" t="s">
        <v>98</v>
      </c>
      <c r="B41" s="158"/>
      <c r="C41" s="159"/>
      <c r="D41" s="159"/>
      <c r="E41" s="159"/>
      <c r="F41" s="159"/>
      <c r="G41" s="159"/>
      <c r="H41" s="159"/>
      <c r="I41" s="159"/>
      <c r="J41" s="159"/>
      <c r="K41" s="159"/>
      <c r="L41" s="152"/>
      <c r="M41" s="171"/>
    </row>
    <row r="42" spans="1:13" ht="15.75" hidden="1" customHeight="1" x14ac:dyDescent="0.25">
      <c r="A42" s="172"/>
      <c r="B42" s="173"/>
      <c r="C42" s="173"/>
      <c r="D42" s="173"/>
      <c r="E42" s="173"/>
      <c r="F42" s="173"/>
      <c r="G42" s="173"/>
      <c r="H42" s="173"/>
      <c r="I42" s="173"/>
      <c r="J42" s="174"/>
      <c r="K42" s="174"/>
      <c r="L42" s="152"/>
      <c r="M42" s="171"/>
    </row>
    <row r="43" spans="1:13" ht="15.75" hidden="1" customHeight="1" x14ac:dyDescent="0.25">
      <c r="A43" s="172"/>
      <c r="B43" s="173"/>
      <c r="C43" s="173"/>
      <c r="D43" s="173"/>
      <c r="E43" s="173"/>
      <c r="F43" s="173"/>
      <c r="G43" s="173"/>
      <c r="H43" s="173"/>
      <c r="I43" s="173"/>
      <c r="J43" s="174"/>
      <c r="K43" s="174"/>
      <c r="L43" s="152"/>
      <c r="M43" s="171"/>
    </row>
    <row r="44" spans="1:13" ht="15" hidden="1" customHeight="1" x14ac:dyDescent="0.25">
      <c r="A44" s="127" t="s">
        <v>143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52"/>
      <c r="M44" s="171"/>
    </row>
    <row r="45" spans="1:13" ht="15" hidden="1" customHeight="1" x14ac:dyDescent="0.25">
      <c r="A45" s="175"/>
      <c r="B45" s="175"/>
      <c r="C45" s="175"/>
      <c r="D45" s="175"/>
      <c r="E45" s="175"/>
      <c r="F45" s="175"/>
      <c r="G45" s="175"/>
      <c r="H45" s="175"/>
      <c r="I45" s="175"/>
      <c r="J45" s="175"/>
      <c r="K45" s="175"/>
      <c r="L45" s="152"/>
      <c r="M45" s="171"/>
    </row>
    <row r="46" spans="1:13" ht="15" hidden="1" customHeight="1" x14ac:dyDescent="0.25">
      <c r="A46" s="153" t="s">
        <v>127</v>
      </c>
      <c r="B46" s="176" t="s">
        <v>138</v>
      </c>
      <c r="C46" s="176"/>
      <c r="D46" s="154" t="s">
        <v>139</v>
      </c>
      <c r="E46" s="154"/>
      <c r="F46" s="154" t="s">
        <v>92</v>
      </c>
      <c r="G46" s="154"/>
      <c r="H46" s="176" t="s">
        <v>93</v>
      </c>
      <c r="I46" s="176"/>
      <c r="J46" s="154" t="s">
        <v>132</v>
      </c>
      <c r="K46" s="154"/>
      <c r="L46" s="152"/>
      <c r="M46" s="171"/>
    </row>
    <row r="47" spans="1:13" ht="15" hidden="1" customHeight="1" x14ac:dyDescent="0.25">
      <c r="A47" s="156"/>
      <c r="B47" s="157" t="s">
        <v>133</v>
      </c>
      <c r="C47" s="155" t="s">
        <v>134</v>
      </c>
      <c r="D47" s="157" t="s">
        <v>133</v>
      </c>
      <c r="E47" s="155" t="s">
        <v>134</v>
      </c>
      <c r="F47" s="157" t="s">
        <v>133</v>
      </c>
      <c r="G47" s="155" t="s">
        <v>134</v>
      </c>
      <c r="H47" s="157" t="s">
        <v>133</v>
      </c>
      <c r="I47" s="155" t="s">
        <v>134</v>
      </c>
      <c r="J47" s="157" t="s">
        <v>133</v>
      </c>
      <c r="K47" s="155" t="s">
        <v>134</v>
      </c>
      <c r="L47" s="152"/>
      <c r="M47" s="171"/>
    </row>
    <row r="48" spans="1:13" ht="15" hidden="1" customHeight="1" x14ac:dyDescent="0.25">
      <c r="A48" s="137" t="s">
        <v>95</v>
      </c>
      <c r="B48" s="138"/>
      <c r="C48" s="139"/>
      <c r="D48" s="138"/>
      <c r="E48" s="139"/>
      <c r="F48" s="34"/>
      <c r="G48" s="34"/>
      <c r="H48" s="34"/>
      <c r="I48" s="139"/>
      <c r="J48" s="140">
        <f t="shared" ref="J48:K50" si="2">+B48+D48+F48+H48</f>
        <v>0</v>
      </c>
      <c r="K48" s="140">
        <f t="shared" si="2"/>
        <v>0</v>
      </c>
      <c r="L48" s="152"/>
      <c r="M48" s="171"/>
    </row>
    <row r="49" spans="1:13" ht="15" hidden="1" customHeight="1" x14ac:dyDescent="0.25">
      <c r="A49" s="137" t="s">
        <v>98</v>
      </c>
      <c r="B49" s="34"/>
      <c r="C49" s="34"/>
      <c r="D49" s="34"/>
      <c r="E49" s="34"/>
      <c r="F49" s="34"/>
      <c r="G49" s="34"/>
      <c r="H49" s="34"/>
      <c r="I49" s="138"/>
      <c r="J49" s="140">
        <f t="shared" si="2"/>
        <v>0</v>
      </c>
      <c r="K49" s="140">
        <f t="shared" si="2"/>
        <v>0</v>
      </c>
      <c r="L49" s="152"/>
      <c r="M49" s="171"/>
    </row>
    <row r="50" spans="1:13" ht="15" hidden="1" customHeight="1" x14ac:dyDescent="0.25">
      <c r="A50" s="137" t="s">
        <v>135</v>
      </c>
      <c r="B50" s="34"/>
      <c r="C50" s="34"/>
      <c r="D50" s="34"/>
      <c r="E50" s="34"/>
      <c r="F50" s="34"/>
      <c r="G50" s="34"/>
      <c r="H50" s="34"/>
      <c r="I50" s="138"/>
      <c r="J50" s="140">
        <f t="shared" si="2"/>
        <v>0</v>
      </c>
      <c r="K50" s="140">
        <f t="shared" si="2"/>
        <v>0</v>
      </c>
      <c r="L50" s="152"/>
      <c r="M50" s="171"/>
    </row>
    <row r="51" spans="1:13" ht="15" hidden="1" customHeight="1" x14ac:dyDescent="0.25">
      <c r="A51" s="137" t="s">
        <v>136</v>
      </c>
      <c r="B51" s="59">
        <f t="shared" ref="B51:K51" si="3">SUM(B48:B50)</f>
        <v>0</v>
      </c>
      <c r="C51" s="59">
        <f t="shared" si="3"/>
        <v>0</v>
      </c>
      <c r="D51" s="59">
        <f t="shared" si="3"/>
        <v>0</v>
      </c>
      <c r="E51" s="143">
        <f t="shared" si="3"/>
        <v>0</v>
      </c>
      <c r="F51" s="59">
        <f t="shared" si="3"/>
        <v>0</v>
      </c>
      <c r="G51" s="143">
        <f t="shared" si="3"/>
        <v>0</v>
      </c>
      <c r="H51" s="59">
        <f t="shared" si="3"/>
        <v>0</v>
      </c>
      <c r="I51" s="59">
        <f t="shared" si="3"/>
        <v>0</v>
      </c>
      <c r="J51" s="144">
        <f t="shared" si="3"/>
        <v>0</v>
      </c>
      <c r="K51" s="144">
        <f t="shared" si="3"/>
        <v>0</v>
      </c>
      <c r="L51" s="152"/>
      <c r="M51" s="171"/>
    </row>
    <row r="52" spans="1:13" ht="15" hidden="1" customHeight="1" x14ac:dyDescent="0.25">
      <c r="A52" s="172"/>
      <c r="B52" s="173"/>
      <c r="C52" s="173"/>
      <c r="D52" s="173"/>
      <c r="E52" s="173"/>
      <c r="F52" s="173"/>
      <c r="G52" s="173"/>
      <c r="H52" s="173"/>
      <c r="I52" s="173"/>
      <c r="J52" s="174"/>
      <c r="K52" s="174"/>
      <c r="L52" s="152"/>
      <c r="M52" s="171"/>
    </row>
    <row r="53" spans="1:13" ht="15" hidden="1" customHeight="1" x14ac:dyDescent="0.25">
      <c r="A53" s="172"/>
      <c r="B53" s="173"/>
      <c r="C53" s="173"/>
      <c r="D53" s="173"/>
      <c r="E53" s="173"/>
      <c r="F53" s="173"/>
      <c r="G53" s="173"/>
      <c r="H53" s="173"/>
      <c r="I53" s="173"/>
      <c r="J53" s="174"/>
      <c r="K53" s="174"/>
      <c r="L53" s="152"/>
      <c r="M53" s="171"/>
    </row>
    <row r="54" spans="1:13" ht="15" hidden="1" customHeight="1" x14ac:dyDescent="0.25">
      <c r="A54" s="127" t="s">
        <v>144</v>
      </c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52"/>
      <c r="M54" s="171"/>
    </row>
    <row r="55" spans="1:13" ht="15" hidden="1" customHeight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52"/>
      <c r="M55" s="171"/>
    </row>
    <row r="56" spans="1:13" ht="15" hidden="1" customHeight="1" x14ac:dyDescent="0.25">
      <c r="A56" s="153" t="s">
        <v>127</v>
      </c>
      <c r="B56" s="176" t="s">
        <v>94</v>
      </c>
      <c r="C56" s="176"/>
      <c r="D56" s="154" t="s">
        <v>140</v>
      </c>
      <c r="E56" s="154"/>
      <c r="F56" s="154" t="s">
        <v>141</v>
      </c>
      <c r="G56" s="154"/>
      <c r="H56" s="176" t="s">
        <v>142</v>
      </c>
      <c r="I56" s="176"/>
      <c r="J56" s="154" t="s">
        <v>132</v>
      </c>
      <c r="K56" s="154"/>
      <c r="L56" s="152"/>
      <c r="M56" s="171"/>
    </row>
    <row r="57" spans="1:13" ht="15" hidden="1" customHeight="1" x14ac:dyDescent="0.25">
      <c r="A57" s="156"/>
      <c r="B57" s="157" t="s">
        <v>133</v>
      </c>
      <c r="C57" s="155" t="s">
        <v>134</v>
      </c>
      <c r="D57" s="157" t="s">
        <v>133</v>
      </c>
      <c r="E57" s="155" t="s">
        <v>134</v>
      </c>
      <c r="F57" s="157" t="s">
        <v>133</v>
      </c>
      <c r="G57" s="155" t="s">
        <v>134</v>
      </c>
      <c r="H57" s="157" t="s">
        <v>133</v>
      </c>
      <c r="I57" s="155" t="s">
        <v>134</v>
      </c>
      <c r="J57" s="157" t="s">
        <v>133</v>
      </c>
      <c r="K57" s="155" t="s">
        <v>134</v>
      </c>
      <c r="L57" s="152"/>
      <c r="M57" s="171"/>
    </row>
    <row r="58" spans="1:13" ht="15" hidden="1" customHeight="1" x14ac:dyDescent="0.25">
      <c r="A58" s="137" t="s">
        <v>95</v>
      </c>
      <c r="B58" s="139"/>
      <c r="C58" s="138"/>
      <c r="D58" s="139"/>
      <c r="E58" s="34"/>
      <c r="F58" s="139"/>
      <c r="G58" s="34"/>
      <c r="H58" s="139"/>
      <c r="I58" s="34"/>
      <c r="J58" s="140">
        <f t="shared" ref="J58:K60" si="4">+B58+D58+F58+H58</f>
        <v>0</v>
      </c>
      <c r="K58" s="140">
        <f t="shared" si="4"/>
        <v>0</v>
      </c>
      <c r="L58" s="152"/>
      <c r="M58" s="171"/>
    </row>
    <row r="59" spans="1:13" ht="15" hidden="1" customHeight="1" x14ac:dyDescent="0.25">
      <c r="A59" s="137" t="s">
        <v>98</v>
      </c>
      <c r="B59" s="34"/>
      <c r="C59" s="34"/>
      <c r="D59" s="34"/>
      <c r="E59" s="34"/>
      <c r="F59" s="34"/>
      <c r="G59" s="34"/>
      <c r="H59" s="34"/>
      <c r="I59" s="34"/>
      <c r="J59" s="140">
        <f t="shared" si="4"/>
        <v>0</v>
      </c>
      <c r="K59" s="140">
        <f t="shared" si="4"/>
        <v>0</v>
      </c>
      <c r="L59" s="152"/>
      <c r="M59" s="171"/>
    </row>
    <row r="60" spans="1:13" ht="15" hidden="1" customHeight="1" x14ac:dyDescent="0.25">
      <c r="A60" s="137" t="s">
        <v>145</v>
      </c>
      <c r="B60" s="34"/>
      <c r="C60" s="34"/>
      <c r="D60" s="34"/>
      <c r="E60" s="34"/>
      <c r="F60" s="34"/>
      <c r="G60" s="34"/>
      <c r="H60" s="34"/>
      <c r="I60" s="34"/>
      <c r="J60" s="140">
        <f t="shared" si="4"/>
        <v>0</v>
      </c>
      <c r="K60" s="140">
        <f t="shared" si="4"/>
        <v>0</v>
      </c>
      <c r="L60" s="152"/>
      <c r="M60" s="171"/>
    </row>
    <row r="61" spans="1:13" ht="15" hidden="1" customHeight="1" x14ac:dyDescent="0.25">
      <c r="A61" s="137" t="s">
        <v>136</v>
      </c>
      <c r="B61" s="59">
        <f t="shared" ref="B61:K61" si="5">SUM(B58:B60)</f>
        <v>0</v>
      </c>
      <c r="C61" s="59">
        <f t="shared" si="5"/>
        <v>0</v>
      </c>
      <c r="D61" s="59">
        <f t="shared" si="5"/>
        <v>0</v>
      </c>
      <c r="E61" s="59">
        <f t="shared" si="5"/>
        <v>0</v>
      </c>
      <c r="F61" s="59">
        <f t="shared" si="5"/>
        <v>0</v>
      </c>
      <c r="G61" s="59">
        <f t="shared" si="5"/>
        <v>0</v>
      </c>
      <c r="H61" s="59">
        <f t="shared" si="5"/>
        <v>0</v>
      </c>
      <c r="I61" s="59">
        <f t="shared" si="5"/>
        <v>0</v>
      </c>
      <c r="J61" s="144">
        <f t="shared" si="5"/>
        <v>0</v>
      </c>
      <c r="K61" s="144">
        <f t="shared" si="5"/>
        <v>0</v>
      </c>
      <c r="L61" s="152"/>
      <c r="M61" s="171"/>
    </row>
    <row r="62" spans="1:13" ht="15" customHeight="1" x14ac:dyDescent="0.25">
      <c r="A62" s="177"/>
      <c r="B62" s="178"/>
      <c r="C62" s="178"/>
      <c r="D62" s="178"/>
      <c r="E62" s="178"/>
      <c r="F62" s="178"/>
      <c r="G62" s="178"/>
      <c r="H62" s="178"/>
      <c r="I62" s="178"/>
      <c r="J62" s="179"/>
      <c r="K62" s="179"/>
      <c r="L62" s="152"/>
      <c r="M62" s="171"/>
    </row>
    <row r="63" spans="1:13" ht="15" customHeight="1" x14ac:dyDescent="0.25">
      <c r="A63" s="177"/>
      <c r="B63" s="178"/>
      <c r="C63" s="178"/>
      <c r="D63" s="178"/>
      <c r="E63" s="178"/>
      <c r="F63" s="178"/>
      <c r="G63" s="178"/>
      <c r="H63" s="178"/>
      <c r="I63" s="178"/>
      <c r="J63" s="179"/>
      <c r="K63" s="179"/>
      <c r="L63" s="152"/>
      <c r="M63" s="171"/>
    </row>
    <row r="64" spans="1:13" ht="15" customHeight="1" x14ac:dyDescent="0.25">
      <c r="A64" s="177"/>
      <c r="B64" s="178"/>
      <c r="C64" s="178"/>
      <c r="D64" s="178"/>
      <c r="E64" s="178"/>
      <c r="F64" s="178"/>
      <c r="G64" s="178"/>
      <c r="H64" s="178"/>
      <c r="I64" s="178"/>
      <c r="J64" s="179"/>
      <c r="K64" s="179"/>
      <c r="L64" s="152"/>
      <c r="M64" s="171"/>
    </row>
    <row r="65" spans="1:13" ht="15" customHeight="1" x14ac:dyDescent="0.25">
      <c r="A65" s="180" t="s">
        <v>146</v>
      </c>
      <c r="B65" s="145"/>
      <c r="C65" s="141"/>
      <c r="D65" s="141"/>
      <c r="E65" s="141"/>
      <c r="F65" s="141"/>
      <c r="G65" s="141"/>
      <c r="H65" s="141"/>
      <c r="I65" s="141"/>
      <c r="J65" s="141"/>
      <c r="K65" s="141"/>
      <c r="L65" s="152"/>
      <c r="M65" s="171"/>
    </row>
    <row r="66" spans="1:13" ht="15" customHeight="1" x14ac:dyDescent="0.25">
      <c r="A66" s="130" t="s">
        <v>127</v>
      </c>
      <c r="B66" s="131" t="s">
        <v>147</v>
      </c>
      <c r="C66" s="131"/>
      <c r="D66" s="141"/>
      <c r="E66" s="141"/>
      <c r="F66" s="141"/>
      <c r="G66" s="141"/>
      <c r="H66" s="141"/>
      <c r="I66" s="141"/>
      <c r="J66" s="141"/>
      <c r="K66" s="141"/>
      <c r="L66" s="152"/>
      <c r="M66" s="171"/>
    </row>
    <row r="67" spans="1:13" ht="15" customHeight="1" x14ac:dyDescent="0.25">
      <c r="A67" s="133"/>
      <c r="B67" s="134" t="s">
        <v>133</v>
      </c>
      <c r="C67" s="135" t="s">
        <v>134</v>
      </c>
      <c r="D67" s="141"/>
      <c r="E67" s="141"/>
      <c r="F67" s="141"/>
      <c r="G67" s="141"/>
      <c r="H67" s="141"/>
      <c r="I67" s="141"/>
      <c r="J67" s="141"/>
      <c r="K67" s="141"/>
      <c r="L67" s="152"/>
      <c r="M67" s="171"/>
    </row>
    <row r="68" spans="1:13" ht="15" customHeight="1" x14ac:dyDescent="0.25">
      <c r="A68" s="181" t="s">
        <v>95</v>
      </c>
      <c r="B68" s="182">
        <f>+J18+J48+J58</f>
        <v>4133333.34</v>
      </c>
      <c r="C68" s="182">
        <f>+K18+K48+K58</f>
        <v>3760640.35</v>
      </c>
      <c r="D68" s="141"/>
      <c r="E68" s="141"/>
      <c r="F68" s="141"/>
      <c r="G68" s="141"/>
      <c r="H68" s="141"/>
      <c r="I68" s="141"/>
      <c r="J68" s="141"/>
      <c r="K68" s="141"/>
      <c r="L68" s="152"/>
      <c r="M68" s="171"/>
    </row>
    <row r="69" spans="1:13" ht="15" customHeight="1" x14ac:dyDescent="0.25">
      <c r="A69" s="181" t="s">
        <v>98</v>
      </c>
      <c r="B69" s="182">
        <f>+J19+J49+J59</f>
        <v>5922095.8399999999</v>
      </c>
      <c r="C69" s="182">
        <f>+K19+K49+K59</f>
        <v>41948.01</v>
      </c>
      <c r="D69" s="141"/>
      <c r="E69" s="141"/>
      <c r="F69" s="141"/>
      <c r="G69" s="141"/>
      <c r="H69" s="141"/>
      <c r="I69" s="141"/>
      <c r="J69" s="141"/>
      <c r="K69" s="141"/>
      <c r="L69" s="152"/>
      <c r="M69" s="171"/>
    </row>
    <row r="70" spans="1:13" ht="15" hidden="1" customHeight="1" x14ac:dyDescent="0.25">
      <c r="A70" s="181" t="s">
        <v>145</v>
      </c>
      <c r="B70" s="182">
        <f>+J60+J50+J20</f>
        <v>0</v>
      </c>
      <c r="C70" s="182">
        <f>K60+K50+K20</f>
        <v>0</v>
      </c>
      <c r="D70" s="141"/>
      <c r="E70" s="141"/>
      <c r="F70" s="141"/>
      <c r="G70" s="141"/>
      <c r="H70" s="141"/>
      <c r="I70" s="141"/>
      <c r="J70" s="141"/>
      <c r="K70" s="141"/>
      <c r="L70" s="152"/>
      <c r="M70" s="171"/>
    </row>
    <row r="71" spans="1:13" ht="15" customHeight="1" x14ac:dyDescent="0.25">
      <c r="A71" s="181" t="s">
        <v>136</v>
      </c>
      <c r="B71" s="183">
        <f>SUM(B68:B70)</f>
        <v>10055429.18</v>
      </c>
      <c r="C71" s="79">
        <f>SUM(C68:C70)</f>
        <v>3802588.36</v>
      </c>
      <c r="D71" s="141"/>
      <c r="E71" s="141"/>
      <c r="F71" s="141"/>
      <c r="G71" s="141"/>
      <c r="H71" s="141"/>
      <c r="I71" s="141"/>
      <c r="J71" s="141"/>
      <c r="K71" s="141"/>
      <c r="L71" s="152"/>
      <c r="M71" s="171"/>
    </row>
    <row r="72" spans="1:13" x14ac:dyDescent="0.25">
      <c r="A72" s="184"/>
      <c r="B72" s="145"/>
      <c r="C72" s="185"/>
      <c r="D72" s="141"/>
      <c r="E72" s="141"/>
      <c r="F72" s="141"/>
      <c r="G72" s="141"/>
      <c r="H72" s="141"/>
      <c r="I72" s="141"/>
      <c r="J72" s="141"/>
      <c r="K72" s="141"/>
      <c r="L72" s="152"/>
      <c r="M72" s="171"/>
    </row>
    <row r="73" spans="1:13" x14ac:dyDescent="0.25">
      <c r="A73" s="184"/>
      <c r="B73" s="69"/>
      <c r="C73" s="186"/>
    </row>
    <row r="81" spans="1:11" x14ac:dyDescent="0.25">
      <c r="A81" s="87" t="s">
        <v>72</v>
      </c>
      <c r="C81" s="26" t="s">
        <v>107</v>
      </c>
      <c r="D81" s="26"/>
      <c r="E81" s="26"/>
      <c r="F81" s="68" t="s">
        <v>108</v>
      </c>
      <c r="H81" t="s">
        <v>75</v>
      </c>
    </row>
    <row r="82" spans="1:11" x14ac:dyDescent="0.25">
      <c r="C82" s="88" t="s">
        <v>110</v>
      </c>
      <c r="D82" s="88"/>
      <c r="E82" s="88"/>
      <c r="F82" s="68"/>
      <c r="G82" s="68"/>
      <c r="H82" s="68" t="s">
        <v>111</v>
      </c>
      <c r="I82" s="68"/>
      <c r="J82" s="68"/>
      <c r="K82" s="68"/>
    </row>
    <row r="83" spans="1:11" x14ac:dyDescent="0.25">
      <c r="C83" s="88" t="s">
        <v>112</v>
      </c>
      <c r="D83" s="88"/>
      <c r="E83" s="88"/>
      <c r="F83" s="68"/>
      <c r="G83" s="68"/>
      <c r="H83" s="68" t="s">
        <v>113</v>
      </c>
      <c r="I83" s="68"/>
      <c r="J83" s="68"/>
      <c r="K83" s="68"/>
    </row>
    <row r="84" spans="1:11" x14ac:dyDescent="0.25">
      <c r="A84" s="87" t="s">
        <v>80</v>
      </c>
      <c r="C84" s="68" t="s">
        <v>82</v>
      </c>
      <c r="G84" s="90"/>
      <c r="H84" s="90"/>
      <c r="I84" s="90"/>
    </row>
  </sheetData>
  <mergeCells count="47">
    <mergeCell ref="A66:A67"/>
    <mergeCell ref="B66:C66"/>
    <mergeCell ref="C82:E82"/>
    <mergeCell ref="C83:E83"/>
    <mergeCell ref="A54:K54"/>
    <mergeCell ref="A56:A57"/>
    <mergeCell ref="B56:C56"/>
    <mergeCell ref="D56:E56"/>
    <mergeCell ref="F56:G56"/>
    <mergeCell ref="H56:I56"/>
    <mergeCell ref="J56:K56"/>
    <mergeCell ref="A44:K44"/>
    <mergeCell ref="A46:A47"/>
    <mergeCell ref="B46:C46"/>
    <mergeCell ref="D46:E46"/>
    <mergeCell ref="F46:G46"/>
    <mergeCell ref="H46:I46"/>
    <mergeCell ref="J46:K46"/>
    <mergeCell ref="A37:K37"/>
    <mergeCell ref="A38:A39"/>
    <mergeCell ref="B38:C38"/>
    <mergeCell ref="D38:E38"/>
    <mergeCell ref="F38:G38"/>
    <mergeCell ref="J38:K38"/>
    <mergeCell ref="A30:K30"/>
    <mergeCell ref="A31:A32"/>
    <mergeCell ref="B31:C31"/>
    <mergeCell ref="D31:E31"/>
    <mergeCell ref="F31:G31"/>
    <mergeCell ref="J31:K31"/>
    <mergeCell ref="J16:K16"/>
    <mergeCell ref="A23:K23"/>
    <mergeCell ref="A24:A25"/>
    <mergeCell ref="B24:C24"/>
    <mergeCell ref="D24:E24"/>
    <mergeCell ref="F24:G24"/>
    <mergeCell ref="J24:K24"/>
    <mergeCell ref="B7:C7"/>
    <mergeCell ref="A9:K9"/>
    <mergeCell ref="A10:K10"/>
    <mergeCell ref="A11:K11"/>
    <mergeCell ref="A14:K14"/>
    <mergeCell ref="A16:A17"/>
    <mergeCell ref="B16:C16"/>
    <mergeCell ref="D16:E16"/>
    <mergeCell ref="F16:G16"/>
    <mergeCell ref="H16:I16"/>
  </mergeCells>
  <pageMargins left="0" right="0" top="0.74803149606299213" bottom="0.74803149606299213" header="0" footer="0.31496062992125984"/>
  <pageSetup scale="8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84"/>
  <sheetViews>
    <sheetView topLeftCell="A65" workbookViewId="0">
      <selection activeCell="B188" sqref="B18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22"/>
    </row>
    <row r="6" spans="1:27" ht="15.75" thickBot="1" x14ac:dyDescent="0.3"/>
    <row r="7" spans="1:27" ht="16.5" thickBot="1" x14ac:dyDescent="0.3">
      <c r="B7" s="123" t="s">
        <v>0</v>
      </c>
      <c r="C7" s="124"/>
      <c r="J7" s="125" t="s">
        <v>124</v>
      </c>
    </row>
    <row r="8" spans="1:27" ht="15.75" x14ac:dyDescent="0.25">
      <c r="J8" s="126"/>
    </row>
    <row r="9" spans="1:27" x14ac:dyDescent="0.25">
      <c r="A9" s="6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6" t="s">
        <v>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6" t="s">
        <v>125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4" spans="1:27" ht="15" customHeight="1" x14ac:dyDescent="0.25">
      <c r="A14" s="127" t="s">
        <v>126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8"/>
      <c r="M14" s="129"/>
    </row>
    <row r="15" spans="1:27" ht="9" customHeight="1" x14ac:dyDescent="0.25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27" x14ac:dyDescent="0.25">
      <c r="A16" s="130" t="s">
        <v>127</v>
      </c>
      <c r="B16" s="131" t="s">
        <v>128</v>
      </c>
      <c r="C16" s="131"/>
      <c r="D16" s="132" t="s">
        <v>129</v>
      </c>
      <c r="E16" s="132"/>
      <c r="F16" s="132" t="s">
        <v>130</v>
      </c>
      <c r="G16" s="132"/>
      <c r="H16" s="131" t="s">
        <v>131</v>
      </c>
      <c r="I16" s="131"/>
      <c r="J16" s="132" t="s">
        <v>132</v>
      </c>
      <c r="K16" s="132"/>
    </row>
    <row r="17" spans="1:13" x14ac:dyDescent="0.25">
      <c r="A17" s="133"/>
      <c r="B17" s="134" t="s">
        <v>133</v>
      </c>
      <c r="C17" s="135" t="s">
        <v>134</v>
      </c>
      <c r="D17" s="134" t="s">
        <v>133</v>
      </c>
      <c r="E17" s="135" t="s">
        <v>134</v>
      </c>
      <c r="F17" s="134" t="s">
        <v>133</v>
      </c>
      <c r="G17" s="135" t="s">
        <v>134</v>
      </c>
      <c r="H17" s="134" t="s">
        <v>133</v>
      </c>
      <c r="I17" s="135" t="s">
        <v>134</v>
      </c>
      <c r="J17" s="134" t="s">
        <v>133</v>
      </c>
      <c r="K17" s="135" t="s">
        <v>134</v>
      </c>
      <c r="L17" s="136"/>
      <c r="M17" s="136"/>
    </row>
    <row r="18" spans="1:13" x14ac:dyDescent="0.25">
      <c r="A18" s="137" t="s">
        <v>95</v>
      </c>
      <c r="B18" s="138">
        <v>2066666.67</v>
      </c>
      <c r="C18" s="138">
        <v>1849158.37</v>
      </c>
      <c r="D18" s="138">
        <v>2066666.67</v>
      </c>
      <c r="E18" s="139">
        <v>1911481.98</v>
      </c>
      <c r="F18" s="138">
        <v>2066666.67</v>
      </c>
      <c r="G18" s="139">
        <v>1919900.8</v>
      </c>
      <c r="H18" s="138"/>
      <c r="I18" s="138"/>
      <c r="J18" s="140">
        <f t="shared" ref="J18:K20" si="0">+B18+D18+F18+H18</f>
        <v>6200000.0099999998</v>
      </c>
      <c r="K18" s="140">
        <f t="shared" si="0"/>
        <v>5680541.1500000004</v>
      </c>
      <c r="L18" s="141"/>
      <c r="M18" s="141"/>
    </row>
    <row r="19" spans="1:13" x14ac:dyDescent="0.25">
      <c r="A19" s="137" t="s">
        <v>98</v>
      </c>
      <c r="B19" s="34">
        <v>2882453.13</v>
      </c>
      <c r="C19" s="142"/>
      <c r="D19" s="34">
        <v>3039642.71</v>
      </c>
      <c r="E19" s="139">
        <v>41948.01</v>
      </c>
      <c r="F19" s="34">
        <v>3127790.4</v>
      </c>
      <c r="G19" s="139">
        <v>173563.53</v>
      </c>
      <c r="H19" s="34"/>
      <c r="I19" s="138"/>
      <c r="J19" s="140">
        <f t="shared" si="0"/>
        <v>9049886.2400000002</v>
      </c>
      <c r="K19" s="140">
        <f t="shared" si="0"/>
        <v>215511.54</v>
      </c>
      <c r="L19" s="141"/>
      <c r="M19" s="141"/>
    </row>
    <row r="20" spans="1:13" ht="15.75" hidden="1" x14ac:dyDescent="0.3">
      <c r="A20" s="137" t="s">
        <v>135</v>
      </c>
      <c r="B20" s="34"/>
      <c r="C20" s="142"/>
      <c r="D20" s="34"/>
      <c r="E20" s="31"/>
      <c r="F20" s="34"/>
      <c r="G20" s="142"/>
      <c r="H20" s="34"/>
      <c r="I20" s="138"/>
      <c r="J20" s="140">
        <f t="shared" si="0"/>
        <v>0</v>
      </c>
      <c r="K20" s="140">
        <f t="shared" si="0"/>
        <v>0</v>
      </c>
      <c r="L20" s="141"/>
      <c r="M20" s="141"/>
    </row>
    <row r="21" spans="1:13" x14ac:dyDescent="0.25">
      <c r="A21" s="137" t="s">
        <v>136</v>
      </c>
      <c r="B21" s="59">
        <f t="shared" ref="B21:K21" si="1">SUM(B18:B20)</f>
        <v>4949119.8</v>
      </c>
      <c r="C21" s="59">
        <f t="shared" si="1"/>
        <v>1849158.37</v>
      </c>
      <c r="D21" s="59">
        <f t="shared" si="1"/>
        <v>5106309.38</v>
      </c>
      <c r="E21" s="143">
        <f t="shared" si="1"/>
        <v>1953429.99</v>
      </c>
      <c r="F21" s="143">
        <f t="shared" si="1"/>
        <v>5194457.07</v>
      </c>
      <c r="G21" s="143">
        <f t="shared" si="1"/>
        <v>2093464.33</v>
      </c>
      <c r="H21" s="59">
        <f t="shared" si="1"/>
        <v>0</v>
      </c>
      <c r="I21" s="59">
        <f t="shared" si="1"/>
        <v>0</v>
      </c>
      <c r="J21" s="144">
        <f t="shared" si="1"/>
        <v>15249886.25</v>
      </c>
      <c r="K21" s="144">
        <f t="shared" si="1"/>
        <v>5896052.6900000004</v>
      </c>
      <c r="L21" s="145"/>
      <c r="M21" s="141"/>
    </row>
    <row r="22" spans="1:13" hidden="1" x14ac:dyDescent="0.25">
      <c r="A22" s="47"/>
      <c r="B22" s="146"/>
      <c r="C22" s="147"/>
      <c r="D22" s="147"/>
      <c r="E22" s="147"/>
      <c r="F22" s="147"/>
      <c r="G22" s="147"/>
      <c r="H22" s="147"/>
      <c r="I22" s="147"/>
      <c r="J22" s="148"/>
      <c r="K22" s="147"/>
      <c r="L22" s="149"/>
      <c r="M22" s="150"/>
    </row>
    <row r="23" spans="1:13" ht="15" hidden="1" customHeight="1" x14ac:dyDescent="0.25">
      <c r="A23" s="151" t="s">
        <v>137</v>
      </c>
      <c r="B23" s="151"/>
      <c r="C23" s="151"/>
      <c r="D23" s="151"/>
      <c r="E23" s="151"/>
      <c r="F23" s="151"/>
      <c r="G23" s="151"/>
      <c r="H23" s="151"/>
      <c r="I23" s="151"/>
      <c r="J23" s="151"/>
      <c r="K23" s="151"/>
      <c r="L23" s="152"/>
      <c r="M23" s="152"/>
    </row>
    <row r="24" spans="1:13" hidden="1" x14ac:dyDescent="0.25">
      <c r="A24" s="153" t="s">
        <v>127</v>
      </c>
      <c r="B24" s="154" t="s">
        <v>131</v>
      </c>
      <c r="C24" s="154"/>
      <c r="D24" s="154" t="s">
        <v>138</v>
      </c>
      <c r="E24" s="154"/>
      <c r="F24" s="154" t="s">
        <v>139</v>
      </c>
      <c r="G24" s="154"/>
      <c r="H24" s="155"/>
      <c r="I24" s="155"/>
      <c r="J24" s="154" t="s">
        <v>132</v>
      </c>
      <c r="K24" s="154"/>
    </row>
    <row r="25" spans="1:13" hidden="1" x14ac:dyDescent="0.25">
      <c r="A25" s="156"/>
      <c r="B25" s="157" t="s">
        <v>133</v>
      </c>
      <c r="C25" s="155" t="s">
        <v>134</v>
      </c>
      <c r="D25" s="157" t="s">
        <v>133</v>
      </c>
      <c r="E25" s="155" t="s">
        <v>134</v>
      </c>
      <c r="F25" s="157" t="s">
        <v>133</v>
      </c>
      <c r="G25" s="155" t="s">
        <v>134</v>
      </c>
      <c r="H25" s="155"/>
      <c r="I25" s="155"/>
      <c r="J25" s="157" t="s">
        <v>133</v>
      </c>
      <c r="K25" s="155" t="s">
        <v>134</v>
      </c>
      <c r="L25" s="136"/>
      <c r="M25" s="136"/>
    </row>
    <row r="26" spans="1:13" hidden="1" x14ac:dyDescent="0.25">
      <c r="A26" s="137" t="s">
        <v>95</v>
      </c>
      <c r="B26" s="158"/>
      <c r="C26" s="159"/>
      <c r="D26" s="159"/>
      <c r="E26" s="159"/>
      <c r="F26" s="159"/>
      <c r="G26" s="159"/>
      <c r="H26" s="159"/>
      <c r="I26" s="159"/>
      <c r="J26" s="159"/>
      <c r="K26" s="159"/>
      <c r="L26" s="141"/>
      <c r="M26" s="141"/>
    </row>
    <row r="27" spans="1:13" hidden="1" x14ac:dyDescent="0.25">
      <c r="A27" s="160" t="s">
        <v>98</v>
      </c>
      <c r="B27" s="158"/>
      <c r="C27" s="159"/>
      <c r="D27" s="159"/>
      <c r="E27" s="159"/>
      <c r="F27" s="159"/>
      <c r="G27" s="159"/>
      <c r="H27" s="159"/>
      <c r="I27" s="159"/>
      <c r="J27" s="159"/>
      <c r="K27" s="159"/>
      <c r="L27" s="141"/>
      <c r="M27" s="141"/>
    </row>
    <row r="28" spans="1:13" hidden="1" x14ac:dyDescent="0.25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161"/>
      <c r="M28" s="161"/>
    </row>
    <row r="29" spans="1:13" hidden="1" x14ac:dyDescent="0.25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161"/>
      <c r="M29" s="161"/>
    </row>
    <row r="30" spans="1:13" ht="15" hidden="1" customHeight="1" x14ac:dyDescent="0.25">
      <c r="A30" s="151" t="s">
        <v>137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2"/>
      <c r="M30" s="162"/>
    </row>
    <row r="31" spans="1:13" hidden="1" x14ac:dyDescent="0.25">
      <c r="A31" s="153" t="s">
        <v>127</v>
      </c>
      <c r="B31" s="163" t="s">
        <v>92</v>
      </c>
      <c r="C31" s="164"/>
      <c r="D31" s="163" t="s">
        <v>93</v>
      </c>
      <c r="E31" s="164"/>
      <c r="F31" s="163" t="s">
        <v>94</v>
      </c>
      <c r="G31" s="164"/>
      <c r="H31" s="165"/>
      <c r="I31" s="165"/>
      <c r="J31" s="163" t="s">
        <v>132</v>
      </c>
      <c r="K31" s="164"/>
    </row>
    <row r="32" spans="1:13" hidden="1" x14ac:dyDescent="0.25">
      <c r="A32" s="156"/>
      <c r="B32" s="157" t="s">
        <v>133</v>
      </c>
      <c r="C32" s="155" t="s">
        <v>134</v>
      </c>
      <c r="D32" s="157" t="s">
        <v>133</v>
      </c>
      <c r="E32" s="155" t="s">
        <v>134</v>
      </c>
      <c r="F32" s="157" t="s">
        <v>133</v>
      </c>
      <c r="G32" s="155" t="s">
        <v>134</v>
      </c>
      <c r="H32" s="155"/>
      <c r="I32" s="155"/>
      <c r="J32" s="157" t="s">
        <v>133</v>
      </c>
      <c r="K32" s="155" t="s">
        <v>134</v>
      </c>
      <c r="L32" s="136"/>
      <c r="M32" s="136"/>
    </row>
    <row r="33" spans="1:13" hidden="1" x14ac:dyDescent="0.25">
      <c r="A33" s="137" t="s">
        <v>95</v>
      </c>
      <c r="B33" s="158"/>
      <c r="C33" s="159"/>
      <c r="D33" s="159"/>
      <c r="E33" s="159"/>
      <c r="F33" s="159"/>
      <c r="G33" s="159"/>
      <c r="H33" s="159"/>
      <c r="I33" s="159"/>
      <c r="J33" s="159"/>
      <c r="K33" s="159"/>
      <c r="L33" s="141"/>
      <c r="M33" s="141"/>
    </row>
    <row r="34" spans="1:13" hidden="1" x14ac:dyDescent="0.25">
      <c r="A34" s="160" t="s">
        <v>98</v>
      </c>
      <c r="B34" s="158"/>
      <c r="C34" s="159"/>
      <c r="D34" s="159"/>
      <c r="E34" s="159"/>
      <c r="F34" s="159"/>
      <c r="G34" s="159"/>
      <c r="H34" s="159"/>
      <c r="I34" s="159"/>
      <c r="J34" s="159"/>
      <c r="K34" s="159"/>
      <c r="L34" s="141"/>
      <c r="M34" s="141"/>
    </row>
    <row r="35" spans="1:13" hidden="1" x14ac:dyDescent="0.25">
      <c r="A35" s="166"/>
      <c r="B35" s="167"/>
      <c r="C35" s="168"/>
      <c r="D35" s="168"/>
      <c r="E35" s="168"/>
      <c r="F35" s="168"/>
      <c r="G35" s="168"/>
      <c r="H35" s="168"/>
      <c r="I35" s="168"/>
      <c r="J35" s="168"/>
      <c r="K35" s="168"/>
      <c r="L35" s="141"/>
      <c r="M35" s="141"/>
    </row>
    <row r="36" spans="1:13" hidden="1" x14ac:dyDescent="0.25">
      <c r="A36" s="166"/>
      <c r="B36" s="167"/>
      <c r="C36" s="168"/>
      <c r="D36" s="168"/>
      <c r="E36" s="168"/>
      <c r="F36" s="168"/>
      <c r="G36" s="168"/>
      <c r="H36" s="168"/>
      <c r="I36" s="168"/>
      <c r="J36" s="168"/>
      <c r="K36" s="168"/>
      <c r="L36" s="141"/>
      <c r="M36" s="141"/>
    </row>
    <row r="37" spans="1:13" ht="22.5" hidden="1" customHeight="1" x14ac:dyDescent="0.25">
      <c r="A37" s="151" t="s">
        <v>137</v>
      </c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2"/>
      <c r="M37" s="141"/>
    </row>
    <row r="38" spans="1:13" hidden="1" x14ac:dyDescent="0.25">
      <c r="A38" s="153" t="s">
        <v>127</v>
      </c>
      <c r="B38" s="163" t="s">
        <v>140</v>
      </c>
      <c r="C38" s="164"/>
      <c r="D38" s="163" t="s">
        <v>141</v>
      </c>
      <c r="E38" s="164"/>
      <c r="F38" s="163" t="s">
        <v>142</v>
      </c>
      <c r="G38" s="164"/>
      <c r="H38" s="165"/>
      <c r="I38" s="165"/>
      <c r="J38" s="163" t="s">
        <v>132</v>
      </c>
      <c r="K38" s="164"/>
      <c r="L38" s="161"/>
      <c r="M38" s="161"/>
    </row>
    <row r="39" spans="1:13" hidden="1" x14ac:dyDescent="0.25">
      <c r="A39" s="156"/>
      <c r="B39" s="157" t="s">
        <v>133</v>
      </c>
      <c r="C39" s="155" t="s">
        <v>134</v>
      </c>
      <c r="D39" s="157" t="s">
        <v>133</v>
      </c>
      <c r="E39" s="155" t="s">
        <v>134</v>
      </c>
      <c r="F39" s="157" t="s">
        <v>133</v>
      </c>
      <c r="G39" s="155" t="s">
        <v>134</v>
      </c>
      <c r="H39" s="155"/>
      <c r="I39" s="155"/>
      <c r="J39" s="157" t="s">
        <v>133</v>
      </c>
      <c r="K39" s="155" t="s">
        <v>134</v>
      </c>
      <c r="L39" s="169"/>
      <c r="M39" s="170"/>
    </row>
    <row r="40" spans="1:13" ht="15" hidden="1" customHeight="1" x14ac:dyDescent="0.25">
      <c r="A40" s="137" t="s">
        <v>95</v>
      </c>
      <c r="B40" s="158"/>
      <c r="C40" s="159"/>
      <c r="D40" s="159"/>
      <c r="E40" s="159"/>
      <c r="F40" s="159"/>
      <c r="G40" s="159"/>
      <c r="H40" s="159"/>
      <c r="I40" s="159"/>
      <c r="J40" s="159"/>
      <c r="K40" s="159"/>
      <c r="L40" s="152"/>
      <c r="M40" s="171"/>
    </row>
    <row r="41" spans="1:13" ht="32.25" hidden="1" customHeight="1" x14ac:dyDescent="0.25">
      <c r="A41" s="160" t="s">
        <v>98</v>
      </c>
      <c r="B41" s="158"/>
      <c r="C41" s="159"/>
      <c r="D41" s="159"/>
      <c r="E41" s="159"/>
      <c r="F41" s="159"/>
      <c r="G41" s="159"/>
      <c r="H41" s="159"/>
      <c r="I41" s="159"/>
      <c r="J41" s="159"/>
      <c r="K41" s="159"/>
      <c r="L41" s="152"/>
      <c r="M41" s="171"/>
    </row>
    <row r="42" spans="1:13" ht="15.75" hidden="1" customHeight="1" x14ac:dyDescent="0.25">
      <c r="A42" s="172"/>
      <c r="B42" s="173"/>
      <c r="C42" s="173"/>
      <c r="D42" s="173"/>
      <c r="E42" s="173"/>
      <c r="F42" s="173"/>
      <c r="G42" s="173"/>
      <c r="H42" s="173"/>
      <c r="I42" s="173"/>
      <c r="J42" s="174"/>
      <c r="K42" s="174"/>
      <c r="L42" s="152"/>
      <c r="M42" s="171"/>
    </row>
    <row r="43" spans="1:13" ht="15.75" hidden="1" customHeight="1" x14ac:dyDescent="0.25">
      <c r="A43" s="172"/>
      <c r="B43" s="173"/>
      <c r="C43" s="173"/>
      <c r="D43" s="173"/>
      <c r="E43" s="173"/>
      <c r="F43" s="173"/>
      <c r="G43" s="173"/>
      <c r="H43" s="173"/>
      <c r="I43" s="173"/>
      <c r="J43" s="174"/>
      <c r="K43" s="174"/>
      <c r="L43" s="152"/>
      <c r="M43" s="171"/>
    </row>
    <row r="44" spans="1:13" ht="15" hidden="1" customHeight="1" x14ac:dyDescent="0.25">
      <c r="A44" s="127" t="s">
        <v>143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52"/>
      <c r="M44" s="171"/>
    </row>
    <row r="45" spans="1:13" ht="15" hidden="1" customHeight="1" x14ac:dyDescent="0.25">
      <c r="A45" s="175"/>
      <c r="B45" s="175"/>
      <c r="C45" s="175"/>
      <c r="D45" s="175"/>
      <c r="E45" s="175"/>
      <c r="F45" s="175"/>
      <c r="G45" s="175"/>
      <c r="H45" s="175"/>
      <c r="I45" s="175"/>
      <c r="J45" s="175"/>
      <c r="K45" s="175"/>
      <c r="L45" s="152"/>
      <c r="M45" s="171"/>
    </row>
    <row r="46" spans="1:13" ht="15" hidden="1" customHeight="1" x14ac:dyDescent="0.25">
      <c r="A46" s="153" t="s">
        <v>127</v>
      </c>
      <c r="B46" s="176" t="s">
        <v>138</v>
      </c>
      <c r="C46" s="176"/>
      <c r="D46" s="154" t="s">
        <v>139</v>
      </c>
      <c r="E46" s="154"/>
      <c r="F46" s="154" t="s">
        <v>92</v>
      </c>
      <c r="G46" s="154"/>
      <c r="H46" s="176" t="s">
        <v>93</v>
      </c>
      <c r="I46" s="176"/>
      <c r="J46" s="154" t="s">
        <v>132</v>
      </c>
      <c r="K46" s="154"/>
      <c r="L46" s="152"/>
      <c r="M46" s="171"/>
    </row>
    <row r="47" spans="1:13" ht="15" hidden="1" customHeight="1" x14ac:dyDescent="0.25">
      <c r="A47" s="156"/>
      <c r="B47" s="157" t="s">
        <v>133</v>
      </c>
      <c r="C47" s="155" t="s">
        <v>134</v>
      </c>
      <c r="D47" s="157" t="s">
        <v>133</v>
      </c>
      <c r="E47" s="155" t="s">
        <v>134</v>
      </c>
      <c r="F47" s="157" t="s">
        <v>133</v>
      </c>
      <c r="G47" s="155" t="s">
        <v>134</v>
      </c>
      <c r="H47" s="157" t="s">
        <v>133</v>
      </c>
      <c r="I47" s="155" t="s">
        <v>134</v>
      </c>
      <c r="J47" s="157" t="s">
        <v>133</v>
      </c>
      <c r="K47" s="155" t="s">
        <v>134</v>
      </c>
      <c r="L47" s="152"/>
      <c r="M47" s="171"/>
    </row>
    <row r="48" spans="1:13" ht="15" hidden="1" customHeight="1" x14ac:dyDescent="0.25">
      <c r="A48" s="137" t="s">
        <v>95</v>
      </c>
      <c r="B48" s="138"/>
      <c r="C48" s="139"/>
      <c r="D48" s="138"/>
      <c r="E48" s="139"/>
      <c r="F48" s="34"/>
      <c r="G48" s="34"/>
      <c r="H48" s="34"/>
      <c r="I48" s="139"/>
      <c r="J48" s="140">
        <f t="shared" ref="J48:K50" si="2">+B48+D48+F48+H48</f>
        <v>0</v>
      </c>
      <c r="K48" s="140">
        <f t="shared" si="2"/>
        <v>0</v>
      </c>
      <c r="L48" s="152"/>
      <c r="M48" s="171"/>
    </row>
    <row r="49" spans="1:13" ht="15" hidden="1" customHeight="1" x14ac:dyDescent="0.25">
      <c r="A49" s="137" t="s">
        <v>98</v>
      </c>
      <c r="B49" s="34"/>
      <c r="C49" s="34"/>
      <c r="D49" s="34"/>
      <c r="E49" s="34"/>
      <c r="F49" s="34"/>
      <c r="G49" s="34"/>
      <c r="H49" s="34"/>
      <c r="I49" s="138"/>
      <c r="J49" s="140">
        <f t="shared" si="2"/>
        <v>0</v>
      </c>
      <c r="K49" s="140">
        <f t="shared" si="2"/>
        <v>0</v>
      </c>
      <c r="L49" s="152"/>
      <c r="M49" s="171"/>
    </row>
    <row r="50" spans="1:13" ht="15" hidden="1" customHeight="1" x14ac:dyDescent="0.25">
      <c r="A50" s="137" t="s">
        <v>135</v>
      </c>
      <c r="B50" s="34"/>
      <c r="C50" s="34"/>
      <c r="D50" s="34"/>
      <c r="E50" s="34"/>
      <c r="F50" s="34"/>
      <c r="G50" s="34"/>
      <c r="H50" s="34"/>
      <c r="I50" s="138"/>
      <c r="J50" s="140">
        <f t="shared" si="2"/>
        <v>0</v>
      </c>
      <c r="K50" s="140">
        <f t="shared" si="2"/>
        <v>0</v>
      </c>
      <c r="L50" s="152"/>
      <c r="M50" s="171"/>
    </row>
    <row r="51" spans="1:13" ht="15" hidden="1" customHeight="1" x14ac:dyDescent="0.25">
      <c r="A51" s="137" t="s">
        <v>136</v>
      </c>
      <c r="B51" s="59">
        <f t="shared" ref="B51:K51" si="3">SUM(B48:B50)</f>
        <v>0</v>
      </c>
      <c r="C51" s="59">
        <f t="shared" si="3"/>
        <v>0</v>
      </c>
      <c r="D51" s="59">
        <f t="shared" si="3"/>
        <v>0</v>
      </c>
      <c r="E51" s="143">
        <f t="shared" si="3"/>
        <v>0</v>
      </c>
      <c r="F51" s="59">
        <f t="shared" si="3"/>
        <v>0</v>
      </c>
      <c r="G51" s="143">
        <f t="shared" si="3"/>
        <v>0</v>
      </c>
      <c r="H51" s="59">
        <f t="shared" si="3"/>
        <v>0</v>
      </c>
      <c r="I51" s="59">
        <f t="shared" si="3"/>
        <v>0</v>
      </c>
      <c r="J51" s="144">
        <f t="shared" si="3"/>
        <v>0</v>
      </c>
      <c r="K51" s="144">
        <f t="shared" si="3"/>
        <v>0</v>
      </c>
      <c r="L51" s="152"/>
      <c r="M51" s="171"/>
    </row>
    <row r="52" spans="1:13" ht="15" hidden="1" customHeight="1" x14ac:dyDescent="0.25">
      <c r="A52" s="172"/>
      <c r="B52" s="173"/>
      <c r="C52" s="173"/>
      <c r="D52" s="173"/>
      <c r="E52" s="173"/>
      <c r="F52" s="173"/>
      <c r="G52" s="173"/>
      <c r="H52" s="173"/>
      <c r="I52" s="173"/>
      <c r="J52" s="174"/>
      <c r="K52" s="174"/>
      <c r="L52" s="152"/>
      <c r="M52" s="171"/>
    </row>
    <row r="53" spans="1:13" ht="15" hidden="1" customHeight="1" x14ac:dyDescent="0.25">
      <c r="A53" s="172"/>
      <c r="B53" s="173"/>
      <c r="C53" s="173"/>
      <c r="D53" s="173"/>
      <c r="E53" s="173"/>
      <c r="F53" s="173"/>
      <c r="G53" s="173"/>
      <c r="H53" s="173"/>
      <c r="I53" s="173"/>
      <c r="J53" s="174"/>
      <c r="K53" s="174"/>
      <c r="L53" s="152"/>
      <c r="M53" s="171"/>
    </row>
    <row r="54" spans="1:13" ht="15" hidden="1" customHeight="1" x14ac:dyDescent="0.25">
      <c r="A54" s="127" t="s">
        <v>144</v>
      </c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52"/>
      <c r="M54" s="171"/>
    </row>
    <row r="55" spans="1:13" ht="15" hidden="1" customHeight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52"/>
      <c r="M55" s="171"/>
    </row>
    <row r="56" spans="1:13" ht="15" hidden="1" customHeight="1" x14ac:dyDescent="0.25">
      <c r="A56" s="153" t="s">
        <v>127</v>
      </c>
      <c r="B56" s="176" t="s">
        <v>94</v>
      </c>
      <c r="C56" s="176"/>
      <c r="D56" s="154" t="s">
        <v>140</v>
      </c>
      <c r="E56" s="154"/>
      <c r="F56" s="154" t="s">
        <v>141</v>
      </c>
      <c r="G56" s="154"/>
      <c r="H56" s="176" t="s">
        <v>142</v>
      </c>
      <c r="I56" s="176"/>
      <c r="J56" s="154" t="s">
        <v>132</v>
      </c>
      <c r="K56" s="154"/>
      <c r="L56" s="152"/>
      <c r="M56" s="171"/>
    </row>
    <row r="57" spans="1:13" ht="15" hidden="1" customHeight="1" x14ac:dyDescent="0.25">
      <c r="A57" s="156"/>
      <c r="B57" s="157" t="s">
        <v>133</v>
      </c>
      <c r="C57" s="155" t="s">
        <v>134</v>
      </c>
      <c r="D57" s="157" t="s">
        <v>133</v>
      </c>
      <c r="E57" s="155" t="s">
        <v>134</v>
      </c>
      <c r="F57" s="157" t="s">
        <v>133</v>
      </c>
      <c r="G57" s="155" t="s">
        <v>134</v>
      </c>
      <c r="H57" s="157" t="s">
        <v>133</v>
      </c>
      <c r="I57" s="155" t="s">
        <v>134</v>
      </c>
      <c r="J57" s="157" t="s">
        <v>133</v>
      </c>
      <c r="K57" s="155" t="s">
        <v>134</v>
      </c>
      <c r="L57" s="152"/>
      <c r="M57" s="171"/>
    </row>
    <row r="58" spans="1:13" ht="15" hidden="1" customHeight="1" x14ac:dyDescent="0.25">
      <c r="A58" s="137" t="s">
        <v>95</v>
      </c>
      <c r="B58" s="139"/>
      <c r="C58" s="138"/>
      <c r="D58" s="139"/>
      <c r="E58" s="34"/>
      <c r="F58" s="139"/>
      <c r="G58" s="34"/>
      <c r="H58" s="139"/>
      <c r="I58" s="34"/>
      <c r="J58" s="140">
        <f t="shared" ref="J58:K60" si="4">+B58+D58+F58+H58</f>
        <v>0</v>
      </c>
      <c r="K58" s="140">
        <f t="shared" si="4"/>
        <v>0</v>
      </c>
      <c r="L58" s="152"/>
      <c r="M58" s="171"/>
    </row>
    <row r="59" spans="1:13" ht="15" hidden="1" customHeight="1" x14ac:dyDescent="0.25">
      <c r="A59" s="137" t="s">
        <v>98</v>
      </c>
      <c r="B59" s="34"/>
      <c r="C59" s="34"/>
      <c r="D59" s="34"/>
      <c r="E59" s="34"/>
      <c r="F59" s="34"/>
      <c r="G59" s="34"/>
      <c r="H59" s="34"/>
      <c r="I59" s="34"/>
      <c r="J59" s="140">
        <f t="shared" si="4"/>
        <v>0</v>
      </c>
      <c r="K59" s="140">
        <f t="shared" si="4"/>
        <v>0</v>
      </c>
      <c r="L59" s="152"/>
      <c r="M59" s="171"/>
    </row>
    <row r="60" spans="1:13" ht="15" hidden="1" customHeight="1" x14ac:dyDescent="0.25">
      <c r="A60" s="137" t="s">
        <v>145</v>
      </c>
      <c r="B60" s="34"/>
      <c r="C60" s="34"/>
      <c r="D60" s="34"/>
      <c r="E60" s="34"/>
      <c r="F60" s="34"/>
      <c r="G60" s="34"/>
      <c r="H60" s="34"/>
      <c r="I60" s="34"/>
      <c r="J60" s="140">
        <f t="shared" si="4"/>
        <v>0</v>
      </c>
      <c r="K60" s="140">
        <f t="shared" si="4"/>
        <v>0</v>
      </c>
      <c r="L60" s="152"/>
      <c r="M60" s="171"/>
    </row>
    <row r="61" spans="1:13" ht="15" hidden="1" customHeight="1" x14ac:dyDescent="0.25">
      <c r="A61" s="137" t="s">
        <v>136</v>
      </c>
      <c r="B61" s="59">
        <f t="shared" ref="B61:K61" si="5">SUM(B58:B60)</f>
        <v>0</v>
      </c>
      <c r="C61" s="59">
        <f t="shared" si="5"/>
        <v>0</v>
      </c>
      <c r="D61" s="59">
        <f t="shared" si="5"/>
        <v>0</v>
      </c>
      <c r="E61" s="59">
        <f t="shared" si="5"/>
        <v>0</v>
      </c>
      <c r="F61" s="59">
        <f t="shared" si="5"/>
        <v>0</v>
      </c>
      <c r="G61" s="59">
        <f t="shared" si="5"/>
        <v>0</v>
      </c>
      <c r="H61" s="59">
        <f t="shared" si="5"/>
        <v>0</v>
      </c>
      <c r="I61" s="59">
        <f t="shared" si="5"/>
        <v>0</v>
      </c>
      <c r="J61" s="144">
        <f t="shared" si="5"/>
        <v>0</v>
      </c>
      <c r="K61" s="144">
        <f t="shared" si="5"/>
        <v>0</v>
      </c>
      <c r="L61" s="152"/>
      <c r="M61" s="171"/>
    </row>
    <row r="62" spans="1:13" ht="15" customHeight="1" x14ac:dyDescent="0.25">
      <c r="A62" s="177"/>
      <c r="B62" s="178"/>
      <c r="C62" s="178"/>
      <c r="D62" s="178"/>
      <c r="E62" s="178"/>
      <c r="F62" s="178"/>
      <c r="G62" s="178"/>
      <c r="H62" s="178"/>
      <c r="I62" s="178"/>
      <c r="J62" s="179"/>
      <c r="K62" s="179"/>
      <c r="L62" s="152"/>
      <c r="M62" s="171"/>
    </row>
    <row r="63" spans="1:13" ht="15" customHeight="1" x14ac:dyDescent="0.25">
      <c r="A63" s="177"/>
      <c r="B63" s="178"/>
      <c r="C63" s="178"/>
      <c r="D63" s="178"/>
      <c r="E63" s="178"/>
      <c r="F63" s="178"/>
      <c r="G63" s="178"/>
      <c r="H63" s="178"/>
      <c r="I63" s="178"/>
      <c r="J63" s="179"/>
      <c r="K63" s="179"/>
      <c r="L63" s="152"/>
      <c r="M63" s="171"/>
    </row>
    <row r="64" spans="1:13" ht="15" customHeight="1" x14ac:dyDescent="0.25">
      <c r="A64" s="177"/>
      <c r="B64" s="178"/>
      <c r="C64" s="178"/>
      <c r="D64" s="178"/>
      <c r="E64" s="178"/>
      <c r="F64" s="178"/>
      <c r="G64" s="178"/>
      <c r="H64" s="178"/>
      <c r="I64" s="178"/>
      <c r="J64" s="179"/>
      <c r="K64" s="179"/>
      <c r="L64" s="152"/>
      <c r="M64" s="171"/>
    </row>
    <row r="65" spans="1:13" ht="15" customHeight="1" x14ac:dyDescent="0.25">
      <c r="A65" s="180" t="s">
        <v>146</v>
      </c>
      <c r="B65" s="145"/>
      <c r="C65" s="141"/>
      <c r="D65" s="141"/>
      <c r="E65" s="141"/>
      <c r="F65" s="141"/>
      <c r="G65" s="141"/>
      <c r="H65" s="141"/>
      <c r="I65" s="141"/>
      <c r="J65" s="141"/>
      <c r="K65" s="141"/>
      <c r="L65" s="152"/>
      <c r="M65" s="171"/>
    </row>
    <row r="66" spans="1:13" ht="15" customHeight="1" x14ac:dyDescent="0.25">
      <c r="A66" s="130" t="s">
        <v>127</v>
      </c>
      <c r="B66" s="131" t="s">
        <v>147</v>
      </c>
      <c r="C66" s="131"/>
      <c r="D66" s="141"/>
      <c r="E66" s="141"/>
      <c r="F66" s="141"/>
      <c r="G66" s="141"/>
      <c r="H66" s="141"/>
      <c r="I66" s="141"/>
      <c r="J66" s="141"/>
      <c r="K66" s="141"/>
      <c r="L66" s="152"/>
      <c r="M66" s="171"/>
    </row>
    <row r="67" spans="1:13" ht="15" customHeight="1" x14ac:dyDescent="0.25">
      <c r="A67" s="133"/>
      <c r="B67" s="134" t="s">
        <v>133</v>
      </c>
      <c r="C67" s="135" t="s">
        <v>134</v>
      </c>
      <c r="D67" s="141"/>
      <c r="E67" s="141"/>
      <c r="F67" s="141"/>
      <c r="G67" s="141"/>
      <c r="H67" s="141"/>
      <c r="I67" s="141"/>
      <c r="J67" s="141"/>
      <c r="K67" s="141"/>
      <c r="L67" s="152"/>
      <c r="M67" s="171"/>
    </row>
    <row r="68" spans="1:13" ht="15" customHeight="1" x14ac:dyDescent="0.25">
      <c r="A68" s="181" t="s">
        <v>95</v>
      </c>
      <c r="B68" s="182">
        <f>+J18+J48+J58</f>
        <v>6200000.0099999998</v>
      </c>
      <c r="C68" s="182">
        <f>+K18+K48+K58</f>
        <v>5680541.1500000004</v>
      </c>
      <c r="D68" s="141"/>
      <c r="E68" s="141"/>
      <c r="F68" s="141"/>
      <c r="G68" s="141"/>
      <c r="H68" s="141"/>
      <c r="I68" s="141"/>
      <c r="J68" s="141"/>
      <c r="K68" s="141"/>
      <c r="L68" s="152"/>
      <c r="M68" s="171"/>
    </row>
    <row r="69" spans="1:13" ht="15" customHeight="1" x14ac:dyDescent="0.25">
      <c r="A69" s="181" t="s">
        <v>98</v>
      </c>
      <c r="B69" s="182">
        <f>+J19+J49+J59</f>
        <v>9049886.2400000002</v>
      </c>
      <c r="C69" s="182">
        <f>+K19+K49+K59</f>
        <v>215511.54</v>
      </c>
      <c r="D69" s="141"/>
      <c r="E69" s="141"/>
      <c r="F69" s="141"/>
      <c r="G69" s="141"/>
      <c r="H69" s="141"/>
      <c r="I69" s="141"/>
      <c r="J69" s="141"/>
      <c r="K69" s="141"/>
      <c r="L69" s="152"/>
      <c r="M69" s="171"/>
    </row>
    <row r="70" spans="1:13" ht="15" hidden="1" customHeight="1" x14ac:dyDescent="0.25">
      <c r="A70" s="181" t="s">
        <v>145</v>
      </c>
      <c r="B70" s="182">
        <f>+J60+J50+J20</f>
        <v>0</v>
      </c>
      <c r="C70" s="182">
        <f>K60+K50+K20</f>
        <v>0</v>
      </c>
      <c r="D70" s="141"/>
      <c r="E70" s="141"/>
      <c r="F70" s="141"/>
      <c r="G70" s="141"/>
      <c r="H70" s="141"/>
      <c r="I70" s="141"/>
      <c r="J70" s="141"/>
      <c r="K70" s="141"/>
      <c r="L70" s="152"/>
      <c r="M70" s="171"/>
    </row>
    <row r="71" spans="1:13" ht="15" customHeight="1" x14ac:dyDescent="0.25">
      <c r="A71" s="181" t="s">
        <v>136</v>
      </c>
      <c r="B71" s="183">
        <f>SUM(B68:B70)</f>
        <v>15249886.25</v>
      </c>
      <c r="C71" s="79">
        <f>SUM(C68:C70)</f>
        <v>5896052.6900000004</v>
      </c>
      <c r="D71" s="141"/>
      <c r="E71" s="141"/>
      <c r="F71" s="141"/>
      <c r="G71" s="141"/>
      <c r="H71" s="141"/>
      <c r="I71" s="141"/>
      <c r="J71" s="141"/>
      <c r="K71" s="141"/>
      <c r="L71" s="152"/>
      <c r="M71" s="171"/>
    </row>
    <row r="72" spans="1:13" x14ac:dyDescent="0.25">
      <c r="A72" s="184"/>
      <c r="B72" s="145"/>
      <c r="C72" s="185"/>
      <c r="D72" s="141"/>
      <c r="E72" s="141"/>
      <c r="F72" s="141"/>
      <c r="G72" s="141"/>
      <c r="H72" s="141"/>
      <c r="I72" s="141"/>
      <c r="J72" s="141"/>
      <c r="K72" s="141"/>
      <c r="L72" s="152"/>
      <c r="M72" s="171"/>
    </row>
    <row r="73" spans="1:13" x14ac:dyDescent="0.25">
      <c r="A73" s="184"/>
      <c r="B73" s="69"/>
      <c r="C73" s="186"/>
    </row>
    <row r="81" spans="1:11" x14ac:dyDescent="0.25">
      <c r="A81" s="87" t="s">
        <v>72</v>
      </c>
      <c r="C81" s="26" t="s">
        <v>107</v>
      </c>
      <c r="D81" s="26"/>
      <c r="E81" s="26"/>
      <c r="F81" s="68" t="s">
        <v>108</v>
      </c>
      <c r="H81" t="s">
        <v>75</v>
      </c>
    </row>
    <row r="82" spans="1:11" x14ac:dyDescent="0.25">
      <c r="C82" s="88" t="s">
        <v>110</v>
      </c>
      <c r="D82" s="88"/>
      <c r="E82" s="88"/>
      <c r="F82" s="68"/>
      <c r="G82" s="68"/>
      <c r="H82" s="68" t="s">
        <v>111</v>
      </c>
      <c r="I82" s="68"/>
      <c r="J82" s="68"/>
      <c r="K82" s="68"/>
    </row>
    <row r="83" spans="1:11" x14ac:dyDescent="0.25">
      <c r="C83" s="88" t="s">
        <v>112</v>
      </c>
      <c r="D83" s="88"/>
      <c r="E83" s="88"/>
      <c r="F83" s="68"/>
      <c r="G83" s="68"/>
      <c r="H83" s="68" t="s">
        <v>113</v>
      </c>
      <c r="I83" s="68"/>
      <c r="J83" s="68"/>
      <c r="K83" s="68"/>
    </row>
    <row r="84" spans="1:11" x14ac:dyDescent="0.25">
      <c r="A84" s="87" t="s">
        <v>80</v>
      </c>
      <c r="C84" s="68" t="s">
        <v>83</v>
      </c>
      <c r="G84" s="90"/>
      <c r="H84" s="90"/>
      <c r="I84" s="90"/>
    </row>
  </sheetData>
  <mergeCells count="47">
    <mergeCell ref="A66:A67"/>
    <mergeCell ref="B66:C66"/>
    <mergeCell ref="C82:E82"/>
    <mergeCell ref="C83:E83"/>
    <mergeCell ref="A54:K54"/>
    <mergeCell ref="A56:A57"/>
    <mergeCell ref="B56:C56"/>
    <mergeCell ref="D56:E56"/>
    <mergeCell ref="F56:G56"/>
    <mergeCell ref="H56:I56"/>
    <mergeCell ref="J56:K56"/>
    <mergeCell ref="A44:K44"/>
    <mergeCell ref="A46:A47"/>
    <mergeCell ref="B46:C46"/>
    <mergeCell ref="D46:E46"/>
    <mergeCell ref="F46:G46"/>
    <mergeCell ref="H46:I46"/>
    <mergeCell ref="J46:K46"/>
    <mergeCell ref="A37:K37"/>
    <mergeCell ref="A38:A39"/>
    <mergeCell ref="B38:C38"/>
    <mergeCell ref="D38:E38"/>
    <mergeCell ref="F38:G38"/>
    <mergeCell ref="J38:K38"/>
    <mergeCell ref="A30:K30"/>
    <mergeCell ref="A31:A32"/>
    <mergeCell ref="B31:C31"/>
    <mergeCell ref="D31:E31"/>
    <mergeCell ref="F31:G31"/>
    <mergeCell ref="J31:K31"/>
    <mergeCell ref="J16:K16"/>
    <mergeCell ref="A23:K23"/>
    <mergeCell ref="A24:A25"/>
    <mergeCell ref="B24:C24"/>
    <mergeCell ref="D24:E24"/>
    <mergeCell ref="F24:G24"/>
    <mergeCell ref="J24:K24"/>
    <mergeCell ref="B7:C7"/>
    <mergeCell ref="A9:K9"/>
    <mergeCell ref="A10:K10"/>
    <mergeCell ref="A11:K11"/>
    <mergeCell ref="A14:K14"/>
    <mergeCell ref="A16:A17"/>
    <mergeCell ref="B16:C16"/>
    <mergeCell ref="D16:E16"/>
    <mergeCell ref="F16:G16"/>
    <mergeCell ref="H16:I16"/>
  </mergeCells>
  <pageMargins left="0" right="0" top="0.74803149606299213" bottom="0.74803149606299213" header="0" footer="0.31496062992125984"/>
  <pageSetup scale="8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84"/>
  <sheetViews>
    <sheetView workbookViewId="0">
      <selection activeCell="B188" sqref="B188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</cols>
  <sheetData>
    <row r="2" spans="1:27" x14ac:dyDescent="0.25">
      <c r="F2" s="122"/>
    </row>
    <row r="6" spans="1:27" ht="15.75" thickBot="1" x14ac:dyDescent="0.3"/>
    <row r="7" spans="1:27" ht="16.5" thickBot="1" x14ac:dyDescent="0.3">
      <c r="B7" s="123" t="s">
        <v>0</v>
      </c>
      <c r="C7" s="124"/>
      <c r="J7" s="125" t="s">
        <v>124</v>
      </c>
    </row>
    <row r="8" spans="1:27" ht="15.75" x14ac:dyDescent="0.25">
      <c r="J8" s="126"/>
    </row>
    <row r="9" spans="1:27" x14ac:dyDescent="0.25">
      <c r="A9" s="6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x14ac:dyDescent="0.25">
      <c r="A10" s="6" t="s">
        <v>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x14ac:dyDescent="0.25">
      <c r="A11" s="6" t="s">
        <v>125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4" spans="1:27" ht="15" customHeight="1" x14ac:dyDescent="0.25">
      <c r="A14" s="127" t="s">
        <v>126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8"/>
      <c r="M14" s="129"/>
    </row>
    <row r="15" spans="1:27" ht="9" customHeight="1" x14ac:dyDescent="0.25">
      <c r="A15" s="129"/>
      <c r="B15" s="129"/>
      <c r="C15" s="129"/>
      <c r="D15" s="129"/>
      <c r="E15" s="129"/>
      <c r="F15" s="129"/>
      <c r="G15" s="129"/>
      <c r="H15" s="129"/>
      <c r="I15" s="129"/>
      <c r="J15" s="129"/>
      <c r="K15" s="129"/>
      <c r="L15" s="129"/>
      <c r="M15" s="129"/>
    </row>
    <row r="16" spans="1:27" x14ac:dyDescent="0.25">
      <c r="A16" s="130" t="s">
        <v>127</v>
      </c>
      <c r="B16" s="131" t="s">
        <v>128</v>
      </c>
      <c r="C16" s="131"/>
      <c r="D16" s="132" t="s">
        <v>129</v>
      </c>
      <c r="E16" s="132"/>
      <c r="F16" s="132" t="s">
        <v>130</v>
      </c>
      <c r="G16" s="132"/>
      <c r="H16" s="131" t="s">
        <v>131</v>
      </c>
      <c r="I16" s="131"/>
      <c r="J16" s="132" t="s">
        <v>132</v>
      </c>
      <c r="K16" s="132"/>
    </row>
    <row r="17" spans="1:13" x14ac:dyDescent="0.25">
      <c r="A17" s="133"/>
      <c r="B17" s="134" t="s">
        <v>133</v>
      </c>
      <c r="C17" s="135" t="s">
        <v>134</v>
      </c>
      <c r="D17" s="134" t="s">
        <v>133</v>
      </c>
      <c r="E17" s="135" t="s">
        <v>134</v>
      </c>
      <c r="F17" s="134" t="s">
        <v>133</v>
      </c>
      <c r="G17" s="135" t="s">
        <v>134</v>
      </c>
      <c r="H17" s="134" t="s">
        <v>133</v>
      </c>
      <c r="I17" s="135" t="s">
        <v>134</v>
      </c>
      <c r="J17" s="134" t="s">
        <v>133</v>
      </c>
      <c r="K17" s="135" t="s">
        <v>134</v>
      </c>
      <c r="L17" s="136"/>
      <c r="M17" s="136"/>
    </row>
    <row r="18" spans="1:13" x14ac:dyDescent="0.25">
      <c r="A18" s="137" t="s">
        <v>95</v>
      </c>
      <c r="B18" s="138">
        <v>2066666.67</v>
      </c>
      <c r="C18" s="138">
        <v>1849158.37</v>
      </c>
      <c r="D18" s="138">
        <v>2066666.67</v>
      </c>
      <c r="E18" s="139">
        <v>1911481.98</v>
      </c>
      <c r="F18" s="138">
        <v>2066666.67</v>
      </c>
      <c r="G18" s="139">
        <v>1919900.8</v>
      </c>
      <c r="H18" s="138">
        <v>2066666.67</v>
      </c>
      <c r="I18" s="138">
        <v>2504690.19</v>
      </c>
      <c r="J18" s="140">
        <f t="shared" ref="J18:K20" si="0">+B18+D18+F18+H18</f>
        <v>8266666.6799999997</v>
      </c>
      <c r="K18" s="140">
        <f t="shared" si="0"/>
        <v>8185231.3399999999</v>
      </c>
      <c r="L18" s="141"/>
      <c r="M18" s="141"/>
    </row>
    <row r="19" spans="1:13" x14ac:dyDescent="0.25">
      <c r="A19" s="137" t="s">
        <v>98</v>
      </c>
      <c r="B19" s="34">
        <v>2882453.13</v>
      </c>
      <c r="C19" s="142"/>
      <c r="D19" s="34">
        <v>3039642.71</v>
      </c>
      <c r="E19" s="139">
        <v>41948.01</v>
      </c>
      <c r="F19" s="34">
        <v>3127790.4</v>
      </c>
      <c r="G19" s="139">
        <v>173563.53</v>
      </c>
      <c r="H19" s="34">
        <v>3127790.4</v>
      </c>
      <c r="I19" s="138">
        <v>2323502.42</v>
      </c>
      <c r="J19" s="140">
        <f t="shared" si="0"/>
        <v>12177676.640000001</v>
      </c>
      <c r="K19" s="140">
        <f t="shared" si="0"/>
        <v>2539013.96</v>
      </c>
      <c r="L19" s="141"/>
      <c r="M19" s="141"/>
    </row>
    <row r="20" spans="1:13" ht="15.75" hidden="1" x14ac:dyDescent="0.3">
      <c r="A20" s="137" t="s">
        <v>135</v>
      </c>
      <c r="B20" s="34"/>
      <c r="C20" s="142"/>
      <c r="D20" s="34"/>
      <c r="E20" s="31"/>
      <c r="F20" s="34"/>
      <c r="G20" s="142"/>
      <c r="H20" s="34"/>
      <c r="I20" s="138"/>
      <c r="J20" s="140">
        <f t="shared" si="0"/>
        <v>0</v>
      </c>
      <c r="K20" s="140">
        <f t="shared" si="0"/>
        <v>0</v>
      </c>
      <c r="L20" s="141"/>
      <c r="M20" s="141"/>
    </row>
    <row r="21" spans="1:13" x14ac:dyDescent="0.25">
      <c r="A21" s="137" t="s">
        <v>136</v>
      </c>
      <c r="B21" s="59">
        <f t="shared" ref="B21:K21" si="1">SUM(B18:B20)</f>
        <v>4949119.8</v>
      </c>
      <c r="C21" s="59">
        <f t="shared" si="1"/>
        <v>1849158.37</v>
      </c>
      <c r="D21" s="59">
        <f t="shared" si="1"/>
        <v>5106309.38</v>
      </c>
      <c r="E21" s="143">
        <f t="shared" si="1"/>
        <v>1953429.99</v>
      </c>
      <c r="F21" s="143">
        <f t="shared" si="1"/>
        <v>5194457.07</v>
      </c>
      <c r="G21" s="143">
        <f t="shared" si="1"/>
        <v>2093464.33</v>
      </c>
      <c r="H21" s="59">
        <f t="shared" si="1"/>
        <v>5194457.07</v>
      </c>
      <c r="I21" s="59">
        <f t="shared" si="1"/>
        <v>4828192.6099999994</v>
      </c>
      <c r="J21" s="144">
        <f t="shared" si="1"/>
        <v>20444343.32</v>
      </c>
      <c r="K21" s="144">
        <f t="shared" si="1"/>
        <v>10724245.300000001</v>
      </c>
      <c r="L21" s="145"/>
      <c r="M21" s="141"/>
    </row>
    <row r="22" spans="1:13" hidden="1" x14ac:dyDescent="0.25">
      <c r="A22" s="47"/>
      <c r="B22" s="146"/>
      <c r="C22" s="147"/>
      <c r="D22" s="147"/>
      <c r="E22" s="147"/>
      <c r="F22" s="147"/>
      <c r="G22" s="147"/>
      <c r="H22" s="147"/>
      <c r="I22" s="147"/>
      <c r="J22" s="148"/>
      <c r="K22" s="147"/>
      <c r="L22" s="149"/>
      <c r="M22" s="150"/>
    </row>
    <row r="23" spans="1:13" ht="15" hidden="1" customHeight="1" x14ac:dyDescent="0.25">
      <c r="A23" s="151" t="s">
        <v>137</v>
      </c>
      <c r="B23" s="151"/>
      <c r="C23" s="151"/>
      <c r="D23" s="151"/>
      <c r="E23" s="151"/>
      <c r="F23" s="151"/>
      <c r="G23" s="151"/>
      <c r="H23" s="151"/>
      <c r="I23" s="151"/>
      <c r="J23" s="151"/>
      <c r="K23" s="151"/>
      <c r="L23" s="152"/>
      <c r="M23" s="152"/>
    </row>
    <row r="24" spans="1:13" hidden="1" x14ac:dyDescent="0.25">
      <c r="A24" s="153" t="s">
        <v>127</v>
      </c>
      <c r="B24" s="154" t="s">
        <v>131</v>
      </c>
      <c r="C24" s="154"/>
      <c r="D24" s="154" t="s">
        <v>138</v>
      </c>
      <c r="E24" s="154"/>
      <c r="F24" s="154" t="s">
        <v>139</v>
      </c>
      <c r="G24" s="154"/>
      <c r="H24" s="155"/>
      <c r="I24" s="155"/>
      <c r="J24" s="154" t="s">
        <v>132</v>
      </c>
      <c r="K24" s="154"/>
    </row>
    <row r="25" spans="1:13" hidden="1" x14ac:dyDescent="0.25">
      <c r="A25" s="156"/>
      <c r="B25" s="157" t="s">
        <v>133</v>
      </c>
      <c r="C25" s="155" t="s">
        <v>134</v>
      </c>
      <c r="D25" s="157" t="s">
        <v>133</v>
      </c>
      <c r="E25" s="155" t="s">
        <v>134</v>
      </c>
      <c r="F25" s="157" t="s">
        <v>133</v>
      </c>
      <c r="G25" s="155" t="s">
        <v>134</v>
      </c>
      <c r="H25" s="155"/>
      <c r="I25" s="155"/>
      <c r="J25" s="157" t="s">
        <v>133</v>
      </c>
      <c r="K25" s="155" t="s">
        <v>134</v>
      </c>
      <c r="L25" s="136"/>
      <c r="M25" s="136"/>
    </row>
    <row r="26" spans="1:13" hidden="1" x14ac:dyDescent="0.25">
      <c r="A26" s="137" t="s">
        <v>95</v>
      </c>
      <c r="B26" s="158"/>
      <c r="C26" s="159"/>
      <c r="D26" s="159"/>
      <c r="E26" s="159"/>
      <c r="F26" s="159"/>
      <c r="G26" s="159"/>
      <c r="H26" s="159"/>
      <c r="I26" s="159"/>
      <c r="J26" s="159"/>
      <c r="K26" s="159"/>
      <c r="L26" s="141"/>
      <c r="M26" s="141"/>
    </row>
    <row r="27" spans="1:13" hidden="1" x14ac:dyDescent="0.25">
      <c r="A27" s="160" t="s">
        <v>98</v>
      </c>
      <c r="B27" s="158"/>
      <c r="C27" s="159"/>
      <c r="D27" s="159"/>
      <c r="E27" s="159"/>
      <c r="F27" s="159"/>
      <c r="G27" s="159"/>
      <c r="H27" s="159"/>
      <c r="I27" s="159"/>
      <c r="J27" s="159"/>
      <c r="K27" s="159"/>
      <c r="L27" s="141"/>
      <c r="M27" s="141"/>
    </row>
    <row r="28" spans="1:13" hidden="1" x14ac:dyDescent="0.25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161"/>
      <c r="M28" s="161"/>
    </row>
    <row r="29" spans="1:13" hidden="1" x14ac:dyDescent="0.25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161"/>
      <c r="M29" s="161"/>
    </row>
    <row r="30" spans="1:13" ht="15" hidden="1" customHeight="1" x14ac:dyDescent="0.25">
      <c r="A30" s="151" t="s">
        <v>137</v>
      </c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2"/>
      <c r="M30" s="162"/>
    </row>
    <row r="31" spans="1:13" hidden="1" x14ac:dyDescent="0.25">
      <c r="A31" s="153" t="s">
        <v>127</v>
      </c>
      <c r="B31" s="163" t="s">
        <v>92</v>
      </c>
      <c r="C31" s="164"/>
      <c r="D31" s="163" t="s">
        <v>93</v>
      </c>
      <c r="E31" s="164"/>
      <c r="F31" s="163" t="s">
        <v>94</v>
      </c>
      <c r="G31" s="164"/>
      <c r="H31" s="165"/>
      <c r="I31" s="165"/>
      <c r="J31" s="163" t="s">
        <v>132</v>
      </c>
      <c r="K31" s="164"/>
    </row>
    <row r="32" spans="1:13" hidden="1" x14ac:dyDescent="0.25">
      <c r="A32" s="156"/>
      <c r="B32" s="157" t="s">
        <v>133</v>
      </c>
      <c r="C32" s="155" t="s">
        <v>134</v>
      </c>
      <c r="D32" s="157" t="s">
        <v>133</v>
      </c>
      <c r="E32" s="155" t="s">
        <v>134</v>
      </c>
      <c r="F32" s="157" t="s">
        <v>133</v>
      </c>
      <c r="G32" s="155" t="s">
        <v>134</v>
      </c>
      <c r="H32" s="155"/>
      <c r="I32" s="155"/>
      <c r="J32" s="157" t="s">
        <v>133</v>
      </c>
      <c r="K32" s="155" t="s">
        <v>134</v>
      </c>
      <c r="L32" s="136"/>
      <c r="M32" s="136"/>
    </row>
    <row r="33" spans="1:13" hidden="1" x14ac:dyDescent="0.25">
      <c r="A33" s="137" t="s">
        <v>95</v>
      </c>
      <c r="B33" s="158"/>
      <c r="C33" s="159"/>
      <c r="D33" s="159"/>
      <c r="E33" s="159"/>
      <c r="F33" s="159"/>
      <c r="G33" s="159"/>
      <c r="H33" s="159"/>
      <c r="I33" s="159"/>
      <c r="J33" s="159"/>
      <c r="K33" s="159"/>
      <c r="L33" s="141"/>
      <c r="M33" s="141"/>
    </row>
    <row r="34" spans="1:13" hidden="1" x14ac:dyDescent="0.25">
      <c r="A34" s="160" t="s">
        <v>98</v>
      </c>
      <c r="B34" s="158"/>
      <c r="C34" s="159"/>
      <c r="D34" s="159"/>
      <c r="E34" s="159"/>
      <c r="F34" s="159"/>
      <c r="G34" s="159"/>
      <c r="H34" s="159"/>
      <c r="I34" s="159"/>
      <c r="J34" s="159"/>
      <c r="K34" s="159"/>
      <c r="L34" s="141"/>
      <c r="M34" s="141"/>
    </row>
    <row r="35" spans="1:13" hidden="1" x14ac:dyDescent="0.25">
      <c r="A35" s="166"/>
      <c r="B35" s="167"/>
      <c r="C35" s="168"/>
      <c r="D35" s="168"/>
      <c r="E35" s="168"/>
      <c r="F35" s="168"/>
      <c r="G35" s="168"/>
      <c r="H35" s="168"/>
      <c r="I35" s="168"/>
      <c r="J35" s="168"/>
      <c r="K35" s="168"/>
      <c r="L35" s="141"/>
      <c r="M35" s="141"/>
    </row>
    <row r="36" spans="1:13" hidden="1" x14ac:dyDescent="0.25">
      <c r="A36" s="166"/>
      <c r="B36" s="167"/>
      <c r="C36" s="168"/>
      <c r="D36" s="168"/>
      <c r="E36" s="168"/>
      <c r="F36" s="168"/>
      <c r="G36" s="168"/>
      <c r="H36" s="168"/>
      <c r="I36" s="168"/>
      <c r="J36" s="168"/>
      <c r="K36" s="168"/>
      <c r="L36" s="141"/>
      <c r="M36" s="141"/>
    </row>
    <row r="37" spans="1:13" ht="22.5" hidden="1" customHeight="1" x14ac:dyDescent="0.25">
      <c r="A37" s="151" t="s">
        <v>137</v>
      </c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2"/>
      <c r="M37" s="141"/>
    </row>
    <row r="38" spans="1:13" hidden="1" x14ac:dyDescent="0.25">
      <c r="A38" s="153" t="s">
        <v>127</v>
      </c>
      <c r="B38" s="163" t="s">
        <v>140</v>
      </c>
      <c r="C38" s="164"/>
      <c r="D38" s="163" t="s">
        <v>141</v>
      </c>
      <c r="E38" s="164"/>
      <c r="F38" s="163" t="s">
        <v>142</v>
      </c>
      <c r="G38" s="164"/>
      <c r="H38" s="165"/>
      <c r="I38" s="165"/>
      <c r="J38" s="163" t="s">
        <v>132</v>
      </c>
      <c r="K38" s="164"/>
      <c r="L38" s="161"/>
      <c r="M38" s="161"/>
    </row>
    <row r="39" spans="1:13" hidden="1" x14ac:dyDescent="0.25">
      <c r="A39" s="156"/>
      <c r="B39" s="157" t="s">
        <v>133</v>
      </c>
      <c r="C39" s="155" t="s">
        <v>134</v>
      </c>
      <c r="D39" s="157" t="s">
        <v>133</v>
      </c>
      <c r="E39" s="155" t="s">
        <v>134</v>
      </c>
      <c r="F39" s="157" t="s">
        <v>133</v>
      </c>
      <c r="G39" s="155" t="s">
        <v>134</v>
      </c>
      <c r="H39" s="155"/>
      <c r="I39" s="155"/>
      <c r="J39" s="157" t="s">
        <v>133</v>
      </c>
      <c r="K39" s="155" t="s">
        <v>134</v>
      </c>
      <c r="L39" s="169"/>
      <c r="M39" s="170"/>
    </row>
    <row r="40" spans="1:13" ht="15" hidden="1" customHeight="1" x14ac:dyDescent="0.25">
      <c r="A40" s="137" t="s">
        <v>95</v>
      </c>
      <c r="B40" s="158"/>
      <c r="C40" s="159"/>
      <c r="D40" s="159"/>
      <c r="E40" s="159"/>
      <c r="F40" s="159"/>
      <c r="G40" s="159"/>
      <c r="H40" s="159"/>
      <c r="I40" s="159"/>
      <c r="J40" s="159"/>
      <c r="K40" s="159"/>
      <c r="L40" s="152"/>
      <c r="M40" s="171"/>
    </row>
    <row r="41" spans="1:13" ht="32.25" hidden="1" customHeight="1" x14ac:dyDescent="0.25">
      <c r="A41" s="160" t="s">
        <v>98</v>
      </c>
      <c r="B41" s="158"/>
      <c r="C41" s="159"/>
      <c r="D41" s="159"/>
      <c r="E41" s="159"/>
      <c r="F41" s="159"/>
      <c r="G41" s="159"/>
      <c r="H41" s="159"/>
      <c r="I41" s="159"/>
      <c r="J41" s="159"/>
      <c r="K41" s="159"/>
      <c r="L41" s="152"/>
      <c r="M41" s="171"/>
    </row>
    <row r="42" spans="1:13" ht="15.75" hidden="1" customHeight="1" x14ac:dyDescent="0.25">
      <c r="A42" s="172"/>
      <c r="B42" s="173"/>
      <c r="C42" s="173"/>
      <c r="D42" s="173"/>
      <c r="E42" s="173"/>
      <c r="F42" s="173"/>
      <c r="G42" s="173"/>
      <c r="H42" s="173"/>
      <c r="I42" s="173"/>
      <c r="J42" s="174"/>
      <c r="K42" s="174"/>
      <c r="L42" s="152"/>
      <c r="M42" s="171"/>
    </row>
    <row r="43" spans="1:13" ht="15.75" hidden="1" customHeight="1" x14ac:dyDescent="0.25">
      <c r="A43" s="172"/>
      <c r="B43" s="173"/>
      <c r="C43" s="173"/>
      <c r="D43" s="173"/>
      <c r="E43" s="173"/>
      <c r="F43" s="173"/>
      <c r="G43" s="173"/>
      <c r="H43" s="173"/>
      <c r="I43" s="173"/>
      <c r="J43" s="174"/>
      <c r="K43" s="174"/>
      <c r="L43" s="152"/>
      <c r="M43" s="171"/>
    </row>
    <row r="44" spans="1:13" ht="15" hidden="1" customHeight="1" x14ac:dyDescent="0.25">
      <c r="A44" s="127" t="s">
        <v>143</v>
      </c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52"/>
      <c r="M44" s="171"/>
    </row>
    <row r="45" spans="1:13" ht="15" hidden="1" customHeight="1" x14ac:dyDescent="0.25">
      <c r="A45" s="175"/>
      <c r="B45" s="175"/>
      <c r="C45" s="175"/>
      <c r="D45" s="175"/>
      <c r="E45" s="175"/>
      <c r="F45" s="175"/>
      <c r="G45" s="175"/>
      <c r="H45" s="175"/>
      <c r="I45" s="175"/>
      <c r="J45" s="175"/>
      <c r="K45" s="175"/>
      <c r="L45" s="152"/>
      <c r="M45" s="171"/>
    </row>
    <row r="46" spans="1:13" ht="15" hidden="1" customHeight="1" x14ac:dyDescent="0.25">
      <c r="A46" s="153" t="s">
        <v>127</v>
      </c>
      <c r="B46" s="176" t="s">
        <v>138</v>
      </c>
      <c r="C46" s="176"/>
      <c r="D46" s="154" t="s">
        <v>139</v>
      </c>
      <c r="E46" s="154"/>
      <c r="F46" s="154" t="s">
        <v>92</v>
      </c>
      <c r="G46" s="154"/>
      <c r="H46" s="176" t="s">
        <v>93</v>
      </c>
      <c r="I46" s="176"/>
      <c r="J46" s="154" t="s">
        <v>132</v>
      </c>
      <c r="K46" s="154"/>
      <c r="L46" s="152"/>
      <c r="M46" s="171"/>
    </row>
    <row r="47" spans="1:13" ht="15" hidden="1" customHeight="1" x14ac:dyDescent="0.25">
      <c r="A47" s="156"/>
      <c r="B47" s="157" t="s">
        <v>133</v>
      </c>
      <c r="C47" s="155" t="s">
        <v>134</v>
      </c>
      <c r="D47" s="157" t="s">
        <v>133</v>
      </c>
      <c r="E47" s="155" t="s">
        <v>134</v>
      </c>
      <c r="F47" s="157" t="s">
        <v>133</v>
      </c>
      <c r="G47" s="155" t="s">
        <v>134</v>
      </c>
      <c r="H47" s="157" t="s">
        <v>133</v>
      </c>
      <c r="I47" s="155" t="s">
        <v>134</v>
      </c>
      <c r="J47" s="157" t="s">
        <v>133</v>
      </c>
      <c r="K47" s="155" t="s">
        <v>134</v>
      </c>
      <c r="L47" s="152"/>
      <c r="M47" s="171"/>
    </row>
    <row r="48" spans="1:13" ht="15" hidden="1" customHeight="1" x14ac:dyDescent="0.25">
      <c r="A48" s="137" t="s">
        <v>95</v>
      </c>
      <c r="B48" s="138"/>
      <c r="C48" s="139"/>
      <c r="D48" s="138"/>
      <c r="E48" s="139"/>
      <c r="F48" s="34"/>
      <c r="G48" s="34"/>
      <c r="H48" s="34"/>
      <c r="I48" s="139"/>
      <c r="J48" s="140">
        <f t="shared" ref="J48:K50" si="2">+B48+D48+F48+H48</f>
        <v>0</v>
      </c>
      <c r="K48" s="140">
        <f t="shared" si="2"/>
        <v>0</v>
      </c>
      <c r="L48" s="152"/>
      <c r="M48" s="171"/>
    </row>
    <row r="49" spans="1:13" ht="15" hidden="1" customHeight="1" x14ac:dyDescent="0.25">
      <c r="A49" s="137" t="s">
        <v>98</v>
      </c>
      <c r="B49" s="34"/>
      <c r="C49" s="34"/>
      <c r="D49" s="34"/>
      <c r="E49" s="34"/>
      <c r="F49" s="34"/>
      <c r="G49" s="34"/>
      <c r="H49" s="34"/>
      <c r="I49" s="138"/>
      <c r="J49" s="140">
        <f t="shared" si="2"/>
        <v>0</v>
      </c>
      <c r="K49" s="140">
        <f t="shared" si="2"/>
        <v>0</v>
      </c>
      <c r="L49" s="152"/>
      <c r="M49" s="171"/>
    </row>
    <row r="50" spans="1:13" ht="15" hidden="1" customHeight="1" x14ac:dyDescent="0.25">
      <c r="A50" s="137" t="s">
        <v>135</v>
      </c>
      <c r="B50" s="34"/>
      <c r="C50" s="34"/>
      <c r="D50" s="34"/>
      <c r="E50" s="34"/>
      <c r="F50" s="34"/>
      <c r="G50" s="34"/>
      <c r="H50" s="34"/>
      <c r="I50" s="138"/>
      <c r="J50" s="140">
        <f t="shared" si="2"/>
        <v>0</v>
      </c>
      <c r="K50" s="140">
        <f t="shared" si="2"/>
        <v>0</v>
      </c>
      <c r="L50" s="152"/>
      <c r="M50" s="171"/>
    </row>
    <row r="51" spans="1:13" ht="15" hidden="1" customHeight="1" x14ac:dyDescent="0.25">
      <c r="A51" s="137" t="s">
        <v>136</v>
      </c>
      <c r="B51" s="59">
        <f t="shared" ref="B51:K51" si="3">SUM(B48:B50)</f>
        <v>0</v>
      </c>
      <c r="C51" s="59">
        <f t="shared" si="3"/>
        <v>0</v>
      </c>
      <c r="D51" s="59">
        <f t="shared" si="3"/>
        <v>0</v>
      </c>
      <c r="E51" s="143">
        <f t="shared" si="3"/>
        <v>0</v>
      </c>
      <c r="F51" s="59">
        <f t="shared" si="3"/>
        <v>0</v>
      </c>
      <c r="G51" s="143">
        <f t="shared" si="3"/>
        <v>0</v>
      </c>
      <c r="H51" s="59">
        <f t="shared" si="3"/>
        <v>0</v>
      </c>
      <c r="I51" s="59">
        <f t="shared" si="3"/>
        <v>0</v>
      </c>
      <c r="J51" s="144">
        <f t="shared" si="3"/>
        <v>0</v>
      </c>
      <c r="K51" s="144">
        <f t="shared" si="3"/>
        <v>0</v>
      </c>
      <c r="L51" s="152"/>
      <c r="M51" s="171"/>
    </row>
    <row r="52" spans="1:13" ht="15" hidden="1" customHeight="1" x14ac:dyDescent="0.25">
      <c r="A52" s="172"/>
      <c r="B52" s="173"/>
      <c r="C52" s="173"/>
      <c r="D52" s="173"/>
      <c r="E52" s="173"/>
      <c r="F52" s="173"/>
      <c r="G52" s="173"/>
      <c r="H52" s="173"/>
      <c r="I52" s="173"/>
      <c r="J52" s="174"/>
      <c r="K52" s="174"/>
      <c r="L52" s="152"/>
      <c r="M52" s="171"/>
    </row>
    <row r="53" spans="1:13" ht="15" hidden="1" customHeight="1" x14ac:dyDescent="0.25">
      <c r="A53" s="172"/>
      <c r="B53" s="173"/>
      <c r="C53" s="173"/>
      <c r="D53" s="173"/>
      <c r="E53" s="173"/>
      <c r="F53" s="173"/>
      <c r="G53" s="173"/>
      <c r="H53" s="173"/>
      <c r="I53" s="173"/>
      <c r="J53" s="174"/>
      <c r="K53" s="174"/>
      <c r="L53" s="152"/>
      <c r="M53" s="171"/>
    </row>
    <row r="54" spans="1:13" ht="15" hidden="1" customHeight="1" x14ac:dyDescent="0.25">
      <c r="A54" s="127" t="s">
        <v>144</v>
      </c>
      <c r="B54" s="127"/>
      <c r="C54" s="127"/>
      <c r="D54" s="127"/>
      <c r="E54" s="127"/>
      <c r="F54" s="127"/>
      <c r="G54" s="127"/>
      <c r="H54" s="127"/>
      <c r="I54" s="127"/>
      <c r="J54" s="127"/>
      <c r="K54" s="127"/>
      <c r="L54" s="152"/>
      <c r="M54" s="171"/>
    </row>
    <row r="55" spans="1:13" ht="15" hidden="1" customHeight="1" x14ac:dyDescent="0.25">
      <c r="A55" s="175"/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52"/>
      <c r="M55" s="171"/>
    </row>
    <row r="56" spans="1:13" ht="15" hidden="1" customHeight="1" x14ac:dyDescent="0.25">
      <c r="A56" s="153" t="s">
        <v>127</v>
      </c>
      <c r="B56" s="176" t="s">
        <v>94</v>
      </c>
      <c r="C56" s="176"/>
      <c r="D56" s="154" t="s">
        <v>140</v>
      </c>
      <c r="E56" s="154"/>
      <c r="F56" s="154" t="s">
        <v>141</v>
      </c>
      <c r="G56" s="154"/>
      <c r="H56" s="176" t="s">
        <v>142</v>
      </c>
      <c r="I56" s="176"/>
      <c r="J56" s="154" t="s">
        <v>132</v>
      </c>
      <c r="K56" s="154"/>
      <c r="L56" s="152"/>
      <c r="M56" s="171"/>
    </row>
    <row r="57" spans="1:13" ht="15" hidden="1" customHeight="1" x14ac:dyDescent="0.25">
      <c r="A57" s="156"/>
      <c r="B57" s="157" t="s">
        <v>133</v>
      </c>
      <c r="C57" s="155" t="s">
        <v>134</v>
      </c>
      <c r="D57" s="157" t="s">
        <v>133</v>
      </c>
      <c r="E57" s="155" t="s">
        <v>134</v>
      </c>
      <c r="F57" s="157" t="s">
        <v>133</v>
      </c>
      <c r="G57" s="155" t="s">
        <v>134</v>
      </c>
      <c r="H57" s="157" t="s">
        <v>133</v>
      </c>
      <c r="I57" s="155" t="s">
        <v>134</v>
      </c>
      <c r="J57" s="157" t="s">
        <v>133</v>
      </c>
      <c r="K57" s="155" t="s">
        <v>134</v>
      </c>
      <c r="L57" s="152"/>
      <c r="M57" s="171"/>
    </row>
    <row r="58" spans="1:13" ht="15" hidden="1" customHeight="1" x14ac:dyDescent="0.25">
      <c r="A58" s="137" t="s">
        <v>95</v>
      </c>
      <c r="B58" s="139"/>
      <c r="C58" s="138"/>
      <c r="D58" s="139"/>
      <c r="E58" s="34"/>
      <c r="F58" s="139"/>
      <c r="G58" s="34"/>
      <c r="H58" s="139"/>
      <c r="I58" s="34"/>
      <c r="J58" s="140">
        <f t="shared" ref="J58:K60" si="4">+B58+D58+F58+H58</f>
        <v>0</v>
      </c>
      <c r="K58" s="140">
        <f t="shared" si="4"/>
        <v>0</v>
      </c>
      <c r="L58" s="152"/>
      <c r="M58" s="171"/>
    </row>
    <row r="59" spans="1:13" ht="15" hidden="1" customHeight="1" x14ac:dyDescent="0.25">
      <c r="A59" s="137" t="s">
        <v>98</v>
      </c>
      <c r="B59" s="34"/>
      <c r="C59" s="34"/>
      <c r="D59" s="34"/>
      <c r="E59" s="34"/>
      <c r="F59" s="34"/>
      <c r="G59" s="34"/>
      <c r="H59" s="34"/>
      <c r="I59" s="34"/>
      <c r="J59" s="140">
        <f t="shared" si="4"/>
        <v>0</v>
      </c>
      <c r="K59" s="140">
        <f t="shared" si="4"/>
        <v>0</v>
      </c>
      <c r="L59" s="152"/>
      <c r="M59" s="171"/>
    </row>
    <row r="60" spans="1:13" ht="15" hidden="1" customHeight="1" x14ac:dyDescent="0.25">
      <c r="A60" s="137" t="s">
        <v>145</v>
      </c>
      <c r="B60" s="34"/>
      <c r="C60" s="34"/>
      <c r="D60" s="34"/>
      <c r="E60" s="34"/>
      <c r="F60" s="34"/>
      <c r="G60" s="34"/>
      <c r="H60" s="34"/>
      <c r="I60" s="34"/>
      <c r="J60" s="140">
        <f t="shared" si="4"/>
        <v>0</v>
      </c>
      <c r="K60" s="140">
        <f t="shared" si="4"/>
        <v>0</v>
      </c>
      <c r="L60" s="152"/>
      <c r="M60" s="171"/>
    </row>
    <row r="61" spans="1:13" ht="15" hidden="1" customHeight="1" x14ac:dyDescent="0.25">
      <c r="A61" s="137" t="s">
        <v>136</v>
      </c>
      <c r="B61" s="59">
        <f t="shared" ref="B61:K61" si="5">SUM(B58:B60)</f>
        <v>0</v>
      </c>
      <c r="C61" s="59">
        <f t="shared" si="5"/>
        <v>0</v>
      </c>
      <c r="D61" s="59">
        <f t="shared" si="5"/>
        <v>0</v>
      </c>
      <c r="E61" s="59">
        <f t="shared" si="5"/>
        <v>0</v>
      </c>
      <c r="F61" s="59">
        <f t="shared" si="5"/>
        <v>0</v>
      </c>
      <c r="G61" s="59">
        <f t="shared" si="5"/>
        <v>0</v>
      </c>
      <c r="H61" s="59">
        <f t="shared" si="5"/>
        <v>0</v>
      </c>
      <c r="I61" s="59">
        <f t="shared" si="5"/>
        <v>0</v>
      </c>
      <c r="J61" s="144">
        <f t="shared" si="5"/>
        <v>0</v>
      </c>
      <c r="K61" s="144">
        <f t="shared" si="5"/>
        <v>0</v>
      </c>
      <c r="L61" s="152"/>
      <c r="M61" s="171"/>
    </row>
    <row r="62" spans="1:13" ht="15" customHeight="1" x14ac:dyDescent="0.25">
      <c r="A62" s="177"/>
      <c r="B62" s="178"/>
      <c r="C62" s="178"/>
      <c r="D62" s="178"/>
      <c r="E62" s="178"/>
      <c r="F62" s="178"/>
      <c r="G62" s="178"/>
      <c r="H62" s="178"/>
      <c r="I62" s="178"/>
      <c r="J62" s="179"/>
      <c r="K62" s="179"/>
      <c r="L62" s="152"/>
      <c r="M62" s="171"/>
    </row>
    <row r="63" spans="1:13" ht="15" customHeight="1" x14ac:dyDescent="0.25">
      <c r="A63" s="177"/>
      <c r="B63" s="178"/>
      <c r="C63" s="178"/>
      <c r="D63" s="178"/>
      <c r="E63" s="178"/>
      <c r="F63" s="178"/>
      <c r="G63" s="178"/>
      <c r="H63" s="178"/>
      <c r="I63" s="178"/>
      <c r="J63" s="179"/>
      <c r="K63" s="179"/>
      <c r="L63" s="152"/>
      <c r="M63" s="171"/>
    </row>
    <row r="64" spans="1:13" ht="15" customHeight="1" x14ac:dyDescent="0.25">
      <c r="A64" s="177"/>
      <c r="B64" s="178"/>
      <c r="C64" s="178"/>
      <c r="D64" s="178"/>
      <c r="E64" s="178"/>
      <c r="F64" s="178"/>
      <c r="G64" s="178"/>
      <c r="H64" s="178"/>
      <c r="I64" s="178"/>
      <c r="J64" s="179"/>
      <c r="K64" s="179"/>
      <c r="L64" s="152"/>
      <c r="M64" s="171"/>
    </row>
    <row r="65" spans="1:13" ht="15" customHeight="1" x14ac:dyDescent="0.25">
      <c r="A65" s="180" t="s">
        <v>146</v>
      </c>
      <c r="B65" s="145"/>
      <c r="C65" s="141"/>
      <c r="D65" s="141"/>
      <c r="E65" s="141"/>
      <c r="F65" s="141"/>
      <c r="G65" s="141"/>
      <c r="H65" s="141"/>
      <c r="I65" s="141"/>
      <c r="J65" s="141"/>
      <c r="K65" s="141"/>
      <c r="L65" s="152"/>
      <c r="M65" s="171"/>
    </row>
    <row r="66" spans="1:13" ht="15" customHeight="1" x14ac:dyDescent="0.25">
      <c r="A66" s="130" t="s">
        <v>127</v>
      </c>
      <c r="B66" s="131" t="s">
        <v>147</v>
      </c>
      <c r="C66" s="131"/>
      <c r="D66" s="141"/>
      <c r="E66" s="141"/>
      <c r="F66" s="141"/>
      <c r="G66" s="141"/>
      <c r="H66" s="141"/>
      <c r="I66" s="141"/>
      <c r="J66" s="141"/>
      <c r="K66" s="141"/>
      <c r="L66" s="152"/>
      <c r="M66" s="171"/>
    </row>
    <row r="67" spans="1:13" ht="15" customHeight="1" x14ac:dyDescent="0.25">
      <c r="A67" s="133"/>
      <c r="B67" s="134" t="s">
        <v>133</v>
      </c>
      <c r="C67" s="135" t="s">
        <v>134</v>
      </c>
      <c r="D67" s="141"/>
      <c r="E67" s="141"/>
      <c r="F67" s="141"/>
      <c r="G67" s="141"/>
      <c r="H67" s="141"/>
      <c r="I67" s="141"/>
      <c r="J67" s="141"/>
      <c r="K67" s="141"/>
      <c r="L67" s="152"/>
      <c r="M67" s="171"/>
    </row>
    <row r="68" spans="1:13" ht="15" customHeight="1" x14ac:dyDescent="0.25">
      <c r="A68" s="181" t="s">
        <v>95</v>
      </c>
      <c r="B68" s="182">
        <f>+J18+J48+J58</f>
        <v>8266666.6799999997</v>
      </c>
      <c r="C68" s="182">
        <f>+K18+K48+K58</f>
        <v>8185231.3399999999</v>
      </c>
      <c r="D68" s="141"/>
      <c r="E68" s="141"/>
      <c r="F68" s="141"/>
      <c r="G68" s="141"/>
      <c r="H68" s="141"/>
      <c r="I68" s="141"/>
      <c r="J68" s="141"/>
      <c r="K68" s="141"/>
      <c r="L68" s="152"/>
      <c r="M68" s="171"/>
    </row>
    <row r="69" spans="1:13" ht="15" customHeight="1" x14ac:dyDescent="0.25">
      <c r="A69" s="181" t="s">
        <v>98</v>
      </c>
      <c r="B69" s="182">
        <f>+J19+J49+J59</f>
        <v>12177676.640000001</v>
      </c>
      <c r="C69" s="182">
        <f>+K19+K49+K59</f>
        <v>2539013.96</v>
      </c>
      <c r="D69" s="141"/>
      <c r="E69" s="141"/>
      <c r="F69" s="141"/>
      <c r="G69" s="141"/>
      <c r="H69" s="141"/>
      <c r="I69" s="141"/>
      <c r="J69" s="141"/>
      <c r="K69" s="141"/>
      <c r="L69" s="152"/>
      <c r="M69" s="171"/>
    </row>
    <row r="70" spans="1:13" ht="15" hidden="1" customHeight="1" x14ac:dyDescent="0.25">
      <c r="A70" s="181" t="s">
        <v>145</v>
      </c>
      <c r="B70" s="182">
        <f>+J60+J50+J20</f>
        <v>0</v>
      </c>
      <c r="C70" s="182">
        <f>K60+K50+K20</f>
        <v>0</v>
      </c>
      <c r="D70" s="141"/>
      <c r="E70" s="141"/>
      <c r="F70" s="141"/>
      <c r="G70" s="141"/>
      <c r="H70" s="141"/>
      <c r="I70" s="141"/>
      <c r="J70" s="141"/>
      <c r="K70" s="141"/>
      <c r="L70" s="152"/>
      <c r="M70" s="171"/>
    </row>
    <row r="71" spans="1:13" ht="15" customHeight="1" x14ac:dyDescent="0.25">
      <c r="A71" s="181" t="s">
        <v>136</v>
      </c>
      <c r="B71" s="183">
        <f>SUM(B68:B70)</f>
        <v>20444343.32</v>
      </c>
      <c r="C71" s="79">
        <f>SUM(C68:C70)</f>
        <v>10724245.300000001</v>
      </c>
      <c r="D71" s="141"/>
      <c r="E71" s="141"/>
      <c r="F71" s="141"/>
      <c r="G71" s="141"/>
      <c r="H71" s="141"/>
      <c r="I71" s="141"/>
      <c r="J71" s="141"/>
      <c r="K71" s="141"/>
      <c r="L71" s="152"/>
      <c r="M71" s="171"/>
    </row>
    <row r="72" spans="1:13" x14ac:dyDescent="0.25">
      <c r="A72" s="184"/>
      <c r="B72" s="145"/>
      <c r="C72" s="185"/>
      <c r="D72" s="141"/>
      <c r="E72" s="141"/>
      <c r="F72" s="141"/>
      <c r="G72" s="141"/>
      <c r="H72" s="141"/>
      <c r="I72" s="141"/>
      <c r="J72" s="141"/>
      <c r="K72" s="141"/>
      <c r="L72" s="152"/>
      <c r="M72" s="171"/>
    </row>
    <row r="73" spans="1:13" x14ac:dyDescent="0.25">
      <c r="A73" s="184"/>
      <c r="B73" s="69"/>
      <c r="C73" s="186"/>
    </row>
    <row r="81" spans="1:11" x14ac:dyDescent="0.25">
      <c r="A81" s="87" t="s">
        <v>72</v>
      </c>
      <c r="C81" s="26" t="s">
        <v>119</v>
      </c>
      <c r="D81" s="26"/>
      <c r="E81" s="26"/>
      <c r="F81" s="68" t="s">
        <v>108</v>
      </c>
      <c r="H81" t="s">
        <v>84</v>
      </c>
    </row>
    <row r="82" spans="1:11" x14ac:dyDescent="0.25">
      <c r="C82" s="88" t="s">
        <v>110</v>
      </c>
      <c r="D82" s="88"/>
      <c r="E82" s="88"/>
      <c r="F82" s="68"/>
      <c r="G82" s="68"/>
      <c r="H82" s="68" t="s">
        <v>85</v>
      </c>
      <c r="I82" s="68"/>
      <c r="J82" s="68"/>
      <c r="K82" s="68"/>
    </row>
    <row r="83" spans="1:11" x14ac:dyDescent="0.25">
      <c r="C83" s="88" t="s">
        <v>148</v>
      </c>
      <c r="D83" s="88"/>
      <c r="E83" s="88"/>
      <c r="F83" s="68"/>
      <c r="G83" s="68"/>
      <c r="H83" s="68" t="s">
        <v>149</v>
      </c>
      <c r="I83" s="68"/>
      <c r="J83" s="68"/>
      <c r="K83" s="68"/>
    </row>
    <row r="84" spans="1:11" x14ac:dyDescent="0.25">
      <c r="A84" s="87" t="s">
        <v>80</v>
      </c>
      <c r="C84" s="68" t="s">
        <v>87</v>
      </c>
      <c r="G84" s="90"/>
      <c r="H84" s="90"/>
      <c r="I84" s="90"/>
    </row>
  </sheetData>
  <mergeCells count="47">
    <mergeCell ref="A66:A67"/>
    <mergeCell ref="B66:C66"/>
    <mergeCell ref="C82:E82"/>
    <mergeCell ref="C83:E83"/>
    <mergeCell ref="A54:K54"/>
    <mergeCell ref="A56:A57"/>
    <mergeCell ref="B56:C56"/>
    <mergeCell ref="D56:E56"/>
    <mergeCell ref="F56:G56"/>
    <mergeCell ref="H56:I56"/>
    <mergeCell ref="J56:K56"/>
    <mergeCell ref="A44:K44"/>
    <mergeCell ref="A46:A47"/>
    <mergeCell ref="B46:C46"/>
    <mergeCell ref="D46:E46"/>
    <mergeCell ref="F46:G46"/>
    <mergeCell ref="H46:I46"/>
    <mergeCell ref="J46:K46"/>
    <mergeCell ref="A37:K37"/>
    <mergeCell ref="A38:A39"/>
    <mergeCell ref="B38:C38"/>
    <mergeCell ref="D38:E38"/>
    <mergeCell ref="F38:G38"/>
    <mergeCell ref="J38:K38"/>
    <mergeCell ref="A30:K30"/>
    <mergeCell ref="A31:A32"/>
    <mergeCell ref="B31:C31"/>
    <mergeCell ref="D31:E31"/>
    <mergeCell ref="F31:G31"/>
    <mergeCell ref="J31:K31"/>
    <mergeCell ref="J16:K16"/>
    <mergeCell ref="A23:K23"/>
    <mergeCell ref="A24:A25"/>
    <mergeCell ref="B24:C24"/>
    <mergeCell ref="D24:E24"/>
    <mergeCell ref="F24:G24"/>
    <mergeCell ref="J24:K24"/>
    <mergeCell ref="B7:C7"/>
    <mergeCell ref="A9:K9"/>
    <mergeCell ref="A10:K10"/>
    <mergeCell ref="A11:K11"/>
    <mergeCell ref="A14:K14"/>
    <mergeCell ref="A16:A17"/>
    <mergeCell ref="B16:C16"/>
    <mergeCell ref="D16:E16"/>
    <mergeCell ref="F16:G16"/>
    <mergeCell ref="H16:I16"/>
  </mergeCells>
  <pageMargins left="0" right="0" top="0.74803149606299213" bottom="0.74803149606299213" header="0" footer="0.31496062992125984"/>
  <pageSetup scale="8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"/>
  <sheetViews>
    <sheetView workbookViewId="0">
      <selection activeCell="L25" sqref="L2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</cols>
  <sheetData>
    <row r="1" spans="1:12" ht="15.75" thickBot="1" x14ac:dyDescent="0.3"/>
    <row r="2" spans="1:12" ht="15.75" thickBot="1" x14ac:dyDescent="0.3">
      <c r="B2" s="19"/>
      <c r="C2" s="19"/>
      <c r="L2" s="187" t="s">
        <v>150</v>
      </c>
    </row>
    <row r="3" spans="1:12" ht="18.75" x14ac:dyDescent="0.3">
      <c r="H3" s="188"/>
      <c r="I3" s="188"/>
      <c r="J3" s="188"/>
    </row>
    <row r="4" spans="1:12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x14ac:dyDescent="0.2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6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x14ac:dyDescent="0.25">
      <c r="A8" s="7" t="s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10" spans="1:12" ht="15.75" customHeight="1" thickBot="1" x14ac:dyDescent="0.3">
      <c r="A10" s="26"/>
      <c r="B10" s="189" t="s">
        <v>151</v>
      </c>
      <c r="C10" s="189"/>
      <c r="D10" s="189"/>
      <c r="E10" s="189"/>
      <c r="F10" s="189"/>
      <c r="G10" s="189"/>
      <c r="H10" s="189"/>
      <c r="I10" s="189"/>
      <c r="J10" s="189"/>
      <c r="K10" s="189"/>
      <c r="L10" s="189"/>
    </row>
    <row r="11" spans="1:12" x14ac:dyDescent="0.25">
      <c r="A11" s="190" t="s">
        <v>6</v>
      </c>
      <c r="B11" s="191" t="s">
        <v>152</v>
      </c>
      <c r="C11" s="192" t="s">
        <v>128</v>
      </c>
      <c r="D11" s="192"/>
      <c r="E11" s="193" t="s">
        <v>129</v>
      </c>
      <c r="F11" s="193"/>
      <c r="G11" s="193" t="s">
        <v>130</v>
      </c>
      <c r="H11" s="193"/>
      <c r="I11" s="193" t="s">
        <v>131</v>
      </c>
      <c r="J11" s="193"/>
      <c r="K11" s="193" t="s">
        <v>132</v>
      </c>
      <c r="L11" s="194"/>
    </row>
    <row r="12" spans="1:12" ht="15.75" thickBot="1" x14ac:dyDescent="0.3">
      <c r="A12" s="195"/>
      <c r="B12" s="196"/>
      <c r="C12" s="197" t="s">
        <v>153</v>
      </c>
      <c r="D12" s="197" t="s">
        <v>134</v>
      </c>
      <c r="E12" s="197" t="s">
        <v>153</v>
      </c>
      <c r="F12" s="197" t="s">
        <v>134</v>
      </c>
      <c r="G12" s="197" t="s">
        <v>153</v>
      </c>
      <c r="H12" s="197" t="s">
        <v>134</v>
      </c>
      <c r="I12" s="197" t="s">
        <v>153</v>
      </c>
      <c r="J12" s="197" t="s">
        <v>134</v>
      </c>
      <c r="K12" s="197" t="s">
        <v>153</v>
      </c>
      <c r="L12" s="198" t="s">
        <v>134</v>
      </c>
    </row>
    <row r="13" spans="1:12" x14ac:dyDescent="0.25">
      <c r="A13" s="199">
        <v>1</v>
      </c>
      <c r="B13" s="200" t="s">
        <v>154</v>
      </c>
      <c r="C13" s="201">
        <v>13</v>
      </c>
      <c r="D13" s="201">
        <v>24</v>
      </c>
      <c r="E13" s="201"/>
      <c r="F13" s="201"/>
      <c r="G13" s="201"/>
      <c r="H13" s="201"/>
      <c r="I13" s="201"/>
      <c r="J13" s="201"/>
      <c r="K13" s="201">
        <f>+C13+E13+G13+I13</f>
        <v>13</v>
      </c>
      <c r="L13" s="202">
        <f>+D13+F13+H13+J13</f>
        <v>24</v>
      </c>
    </row>
    <row r="14" spans="1:12" x14ac:dyDescent="0.25">
      <c r="A14" s="203">
        <v>2</v>
      </c>
      <c r="B14" s="204" t="s">
        <v>155</v>
      </c>
      <c r="C14" s="201">
        <v>13</v>
      </c>
      <c r="D14" s="201">
        <v>11</v>
      </c>
      <c r="E14" s="201"/>
      <c r="F14" s="201"/>
      <c r="G14" s="201"/>
      <c r="H14" s="201"/>
      <c r="I14" s="201"/>
      <c r="J14" s="201"/>
      <c r="K14" s="201">
        <f t="shared" ref="K14:L27" si="0">+C14+E14+G14+I14</f>
        <v>13</v>
      </c>
      <c r="L14" s="202">
        <f t="shared" si="0"/>
        <v>11</v>
      </c>
    </row>
    <row r="15" spans="1:12" x14ac:dyDescent="0.25">
      <c r="A15" s="203">
        <v>3</v>
      </c>
      <c r="B15" s="204" t="s">
        <v>156</v>
      </c>
      <c r="C15" s="201">
        <v>51</v>
      </c>
      <c r="D15" s="201">
        <v>53</v>
      </c>
      <c r="E15" s="201"/>
      <c r="F15" s="201"/>
      <c r="G15" s="201"/>
      <c r="H15" s="201"/>
      <c r="I15" s="201"/>
      <c r="J15" s="201"/>
      <c r="K15" s="201">
        <f t="shared" si="0"/>
        <v>51</v>
      </c>
      <c r="L15" s="202">
        <f t="shared" si="0"/>
        <v>53</v>
      </c>
    </row>
    <row r="16" spans="1:12" x14ac:dyDescent="0.25">
      <c r="A16" s="203">
        <v>4</v>
      </c>
      <c r="B16" s="204" t="s">
        <v>157</v>
      </c>
      <c r="C16" s="201">
        <v>10</v>
      </c>
      <c r="D16" s="201">
        <v>2</v>
      </c>
      <c r="E16" s="201"/>
      <c r="F16" s="201"/>
      <c r="G16" s="201"/>
      <c r="H16" s="201"/>
      <c r="I16" s="201"/>
      <c r="J16" s="201"/>
      <c r="K16" s="201">
        <f t="shared" si="0"/>
        <v>10</v>
      </c>
      <c r="L16" s="202">
        <f t="shared" si="0"/>
        <v>2</v>
      </c>
    </row>
    <row r="17" spans="1:12" x14ac:dyDescent="0.25">
      <c r="A17" s="203">
        <v>5</v>
      </c>
      <c r="B17" s="204" t="s">
        <v>158</v>
      </c>
      <c r="C17" s="201">
        <v>317</v>
      </c>
      <c r="D17" s="201">
        <v>401</v>
      </c>
      <c r="E17" s="201"/>
      <c r="F17" s="201"/>
      <c r="G17" s="201"/>
      <c r="H17" s="201"/>
      <c r="I17" s="201"/>
      <c r="J17" s="201"/>
      <c r="K17" s="201">
        <f t="shared" si="0"/>
        <v>317</v>
      </c>
      <c r="L17" s="202">
        <f t="shared" si="0"/>
        <v>401</v>
      </c>
    </row>
    <row r="18" spans="1:12" x14ac:dyDescent="0.25">
      <c r="A18" s="203">
        <v>6</v>
      </c>
      <c r="B18" s="204" t="s">
        <v>159</v>
      </c>
      <c r="C18" s="201">
        <v>200</v>
      </c>
      <c r="D18" s="201">
        <v>123</v>
      </c>
      <c r="E18" s="201"/>
      <c r="F18" s="201"/>
      <c r="G18" s="201"/>
      <c r="H18" s="201"/>
      <c r="I18" s="201"/>
      <c r="J18" s="201"/>
      <c r="K18" s="201">
        <f t="shared" si="0"/>
        <v>200</v>
      </c>
      <c r="L18" s="202">
        <f t="shared" si="0"/>
        <v>123</v>
      </c>
    </row>
    <row r="19" spans="1:12" x14ac:dyDescent="0.25">
      <c r="A19" s="203">
        <v>7</v>
      </c>
      <c r="B19" s="204" t="s">
        <v>160</v>
      </c>
      <c r="C19" s="201">
        <v>126</v>
      </c>
      <c r="D19" s="201">
        <v>119</v>
      </c>
      <c r="E19" s="201"/>
      <c r="F19" s="201"/>
      <c r="G19" s="201"/>
      <c r="H19" s="201"/>
      <c r="I19" s="201"/>
      <c r="J19" s="201"/>
      <c r="K19" s="201">
        <f t="shared" si="0"/>
        <v>126</v>
      </c>
      <c r="L19" s="202">
        <f t="shared" si="0"/>
        <v>119</v>
      </c>
    </row>
    <row r="20" spans="1:12" x14ac:dyDescent="0.25">
      <c r="A20" s="203">
        <v>8</v>
      </c>
      <c r="B20" s="204" t="s">
        <v>161</v>
      </c>
      <c r="C20" s="201">
        <v>125</v>
      </c>
      <c r="D20" s="201">
        <v>92</v>
      </c>
      <c r="E20" s="201"/>
      <c r="F20" s="201"/>
      <c r="G20" s="201"/>
      <c r="H20" s="201"/>
      <c r="I20" s="201"/>
      <c r="J20" s="201"/>
      <c r="K20" s="201">
        <f t="shared" si="0"/>
        <v>125</v>
      </c>
      <c r="L20" s="202">
        <f t="shared" si="0"/>
        <v>92</v>
      </c>
    </row>
    <row r="21" spans="1:12" x14ac:dyDescent="0.25">
      <c r="A21" s="203">
        <v>9</v>
      </c>
      <c r="B21" s="204" t="s">
        <v>162</v>
      </c>
      <c r="C21" s="201">
        <v>800</v>
      </c>
      <c r="D21" s="201">
        <v>979</v>
      </c>
      <c r="E21" s="201"/>
      <c r="F21" s="201"/>
      <c r="G21" s="201"/>
      <c r="H21" s="201"/>
      <c r="I21" s="201"/>
      <c r="J21" s="201"/>
      <c r="K21" s="201">
        <f t="shared" si="0"/>
        <v>800</v>
      </c>
      <c r="L21" s="202">
        <f t="shared" si="0"/>
        <v>979</v>
      </c>
    </row>
    <row r="22" spans="1:12" x14ac:dyDescent="0.25">
      <c r="A22" s="203">
        <v>10</v>
      </c>
      <c r="B22" s="204" t="s">
        <v>163</v>
      </c>
      <c r="C22" s="201">
        <v>415</v>
      </c>
      <c r="D22" s="201">
        <v>320</v>
      </c>
      <c r="E22" s="201"/>
      <c r="F22" s="201"/>
      <c r="G22" s="201"/>
      <c r="H22" s="201"/>
      <c r="I22" s="201"/>
      <c r="J22" s="201"/>
      <c r="K22" s="201">
        <f t="shared" si="0"/>
        <v>415</v>
      </c>
      <c r="L22" s="202">
        <f t="shared" si="0"/>
        <v>320</v>
      </c>
    </row>
    <row r="23" spans="1:12" x14ac:dyDescent="0.25">
      <c r="A23" s="203">
        <v>11</v>
      </c>
      <c r="B23" s="204" t="s">
        <v>164</v>
      </c>
      <c r="C23" s="201">
        <v>40</v>
      </c>
      <c r="D23" s="201">
        <v>30</v>
      </c>
      <c r="E23" s="201"/>
      <c r="F23" s="201"/>
      <c r="G23" s="201"/>
      <c r="H23" s="201"/>
      <c r="I23" s="201"/>
      <c r="J23" s="201"/>
      <c r="K23" s="201">
        <f t="shared" si="0"/>
        <v>40</v>
      </c>
      <c r="L23" s="202">
        <f t="shared" si="0"/>
        <v>30</v>
      </c>
    </row>
    <row r="24" spans="1:12" ht="24" x14ac:dyDescent="0.25">
      <c r="A24" s="203">
        <v>12</v>
      </c>
      <c r="B24" s="204" t="s">
        <v>165</v>
      </c>
      <c r="C24" s="201">
        <v>21</v>
      </c>
      <c r="D24" s="201">
        <v>15</v>
      </c>
      <c r="E24" s="201"/>
      <c r="F24" s="201"/>
      <c r="G24" s="201"/>
      <c r="H24" s="201"/>
      <c r="I24" s="201"/>
      <c r="J24" s="201"/>
      <c r="K24" s="201">
        <f t="shared" si="0"/>
        <v>21</v>
      </c>
      <c r="L24" s="202">
        <f t="shared" si="0"/>
        <v>15</v>
      </c>
    </row>
    <row r="25" spans="1:12" x14ac:dyDescent="0.25">
      <c r="A25" s="203">
        <v>13</v>
      </c>
      <c r="B25" s="205" t="s">
        <v>166</v>
      </c>
      <c r="C25" s="201">
        <v>32</v>
      </c>
      <c r="D25" s="201">
        <v>37</v>
      </c>
      <c r="E25" s="201"/>
      <c r="F25" s="201"/>
      <c r="G25" s="201"/>
      <c r="H25" s="201"/>
      <c r="I25" s="201"/>
      <c r="J25" s="201"/>
      <c r="K25" s="201">
        <f t="shared" si="0"/>
        <v>32</v>
      </c>
      <c r="L25" s="202">
        <f t="shared" si="0"/>
        <v>37</v>
      </c>
    </row>
    <row r="26" spans="1:12" x14ac:dyDescent="0.25">
      <c r="A26" s="203">
        <v>14</v>
      </c>
      <c r="B26" s="205" t="s">
        <v>167</v>
      </c>
      <c r="C26" s="201">
        <v>1</v>
      </c>
      <c r="D26" s="201">
        <v>2</v>
      </c>
      <c r="E26" s="201"/>
      <c r="F26" s="201"/>
      <c r="G26" s="201"/>
      <c r="H26" s="201"/>
      <c r="I26" s="201"/>
      <c r="J26" s="201"/>
      <c r="K26" s="201">
        <f t="shared" si="0"/>
        <v>1</v>
      </c>
      <c r="L26" s="202">
        <f t="shared" si="0"/>
        <v>2</v>
      </c>
    </row>
    <row r="27" spans="1:12" ht="15.75" thickBot="1" x14ac:dyDescent="0.3">
      <c r="A27" s="203">
        <v>15</v>
      </c>
      <c r="B27" s="205" t="s">
        <v>168</v>
      </c>
      <c r="C27" s="201">
        <v>7</v>
      </c>
      <c r="D27" s="201">
        <v>7</v>
      </c>
      <c r="E27" s="201"/>
      <c r="F27" s="201"/>
      <c r="G27" s="201"/>
      <c r="H27" s="201"/>
      <c r="I27" s="201"/>
      <c r="J27" s="201"/>
      <c r="K27" s="201">
        <f t="shared" si="0"/>
        <v>7</v>
      </c>
      <c r="L27" s="202">
        <f t="shared" si="0"/>
        <v>7</v>
      </c>
    </row>
    <row r="28" spans="1:12" ht="15.75" thickBot="1" x14ac:dyDescent="0.3">
      <c r="A28" s="206" t="s">
        <v>169</v>
      </c>
      <c r="B28" s="207"/>
      <c r="C28" s="208">
        <f t="shared" ref="C28:H28" si="1">SUM(C13:C27)</f>
        <v>2171</v>
      </c>
      <c r="D28" s="208">
        <f t="shared" si="1"/>
        <v>2215</v>
      </c>
      <c r="E28" s="208">
        <f>SUM(E13:E27)</f>
        <v>0</v>
      </c>
      <c r="F28" s="208">
        <f t="shared" si="1"/>
        <v>0</v>
      </c>
      <c r="G28" s="208">
        <f>SUM(G13:G27)</f>
        <v>0</v>
      </c>
      <c r="H28" s="208">
        <f t="shared" si="1"/>
        <v>0</v>
      </c>
      <c r="I28" s="208">
        <f>SUM(I13:I27)</f>
        <v>0</v>
      </c>
      <c r="J28" s="208">
        <f>SUM(J13:J27)</f>
        <v>0</v>
      </c>
      <c r="K28" s="208">
        <f>SUM(K13:K27)</f>
        <v>2171</v>
      </c>
      <c r="L28" s="209">
        <f>SUM(L13:L27)</f>
        <v>2215</v>
      </c>
    </row>
    <row r="29" spans="1:12" x14ac:dyDescent="0.25">
      <c r="A29" s="210"/>
      <c r="B29" s="180"/>
      <c r="C29" s="145"/>
      <c r="D29" s="141"/>
      <c r="E29" s="141"/>
      <c r="F29" s="141"/>
      <c r="G29" s="141"/>
      <c r="H29" s="141"/>
      <c r="I29" s="141"/>
      <c r="J29" s="141"/>
      <c r="K29" s="141"/>
      <c r="L29" s="141"/>
    </row>
    <row r="30" spans="1:12" hidden="1" x14ac:dyDescent="0.25">
      <c r="A30" s="211" t="s">
        <v>170</v>
      </c>
      <c r="B30" s="212" t="s">
        <v>152</v>
      </c>
      <c r="C30" s="193" t="s">
        <v>131</v>
      </c>
      <c r="D30" s="193"/>
      <c r="E30" s="193" t="s">
        <v>138</v>
      </c>
      <c r="F30" s="193"/>
      <c r="G30" s="193" t="s">
        <v>139</v>
      </c>
      <c r="H30" s="193"/>
      <c r="I30" s="213"/>
      <c r="J30" s="213"/>
      <c r="K30" s="193" t="s">
        <v>132</v>
      </c>
      <c r="L30" s="194"/>
    </row>
    <row r="31" spans="1:12" ht="15.75" hidden="1" thickBot="1" x14ac:dyDescent="0.3">
      <c r="A31" s="214"/>
      <c r="B31" s="215"/>
      <c r="C31" s="216" t="s">
        <v>153</v>
      </c>
      <c r="D31" s="216" t="s">
        <v>134</v>
      </c>
      <c r="E31" s="216" t="s">
        <v>153</v>
      </c>
      <c r="F31" s="216" t="s">
        <v>134</v>
      </c>
      <c r="G31" s="216" t="s">
        <v>153</v>
      </c>
      <c r="H31" s="216" t="s">
        <v>134</v>
      </c>
      <c r="I31" s="216"/>
      <c r="J31" s="216"/>
      <c r="K31" s="216" t="s">
        <v>153</v>
      </c>
      <c r="L31" s="216" t="s">
        <v>134</v>
      </c>
    </row>
    <row r="32" spans="1:12" hidden="1" x14ac:dyDescent="0.25">
      <c r="A32" s="217">
        <v>1</v>
      </c>
      <c r="B32" s="218" t="s">
        <v>171</v>
      </c>
      <c r="C32" s="219"/>
      <c r="D32" s="219"/>
      <c r="E32" s="219"/>
      <c r="F32" s="219"/>
      <c r="G32" s="219"/>
      <c r="H32" s="219"/>
      <c r="I32" s="219"/>
      <c r="J32" s="219"/>
      <c r="K32" s="219"/>
      <c r="L32" s="220"/>
    </row>
    <row r="33" spans="1:12" hidden="1" x14ac:dyDescent="0.25">
      <c r="A33" s="217">
        <v>2</v>
      </c>
      <c r="B33" s="181" t="s">
        <v>172</v>
      </c>
      <c r="C33" s="219"/>
      <c r="D33" s="219"/>
      <c r="E33" s="219"/>
      <c r="F33" s="219"/>
      <c r="G33" s="219"/>
      <c r="H33" s="219"/>
      <c r="I33" s="219"/>
      <c r="J33" s="219"/>
      <c r="K33" s="219"/>
      <c r="L33" s="220"/>
    </row>
    <row r="34" spans="1:12" hidden="1" x14ac:dyDescent="0.25">
      <c r="A34" s="217">
        <v>3</v>
      </c>
      <c r="B34" s="181" t="s">
        <v>173</v>
      </c>
      <c r="C34" s="221"/>
      <c r="D34" s="222"/>
      <c r="E34" s="222"/>
      <c r="F34" s="222"/>
      <c r="G34" s="222"/>
      <c r="H34" s="222"/>
      <c r="I34" s="222"/>
      <c r="J34" s="222"/>
      <c r="K34" s="222"/>
      <c r="L34" s="223"/>
    </row>
    <row r="35" spans="1:12" hidden="1" x14ac:dyDescent="0.25">
      <c r="A35" s="101">
        <v>4</v>
      </c>
      <c r="B35" s="224" t="s">
        <v>174</v>
      </c>
      <c r="C35" s="225"/>
      <c r="D35" s="226"/>
      <c r="E35" s="226"/>
      <c r="F35" s="226"/>
      <c r="G35" s="226"/>
      <c r="H35" s="226"/>
      <c r="I35" s="226"/>
      <c r="J35" s="226"/>
      <c r="K35" s="226"/>
      <c r="L35" s="227"/>
    </row>
    <row r="36" spans="1:12" ht="15.75" hidden="1" thickBot="1" x14ac:dyDescent="0.3">
      <c r="A36" s="206" t="s">
        <v>169</v>
      </c>
      <c r="B36" s="207"/>
      <c r="C36" s="228"/>
      <c r="D36" s="229"/>
      <c r="E36" s="229"/>
      <c r="F36" s="229"/>
      <c r="G36" s="229"/>
      <c r="H36" s="229"/>
      <c r="I36" s="229"/>
      <c r="J36" s="229"/>
      <c r="K36" s="229"/>
      <c r="L36" s="230"/>
    </row>
    <row r="37" spans="1:12" hidden="1" x14ac:dyDescent="0.25">
      <c r="A37" s="68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</row>
    <row r="38" spans="1:12" hidden="1" x14ac:dyDescent="0.25">
      <c r="A38" s="68"/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</row>
    <row r="39" spans="1:12" hidden="1" x14ac:dyDescent="0.25">
      <c r="A39" s="231" t="s">
        <v>6</v>
      </c>
      <c r="B39" s="232" t="s">
        <v>152</v>
      </c>
      <c r="C39" s="193" t="s">
        <v>92</v>
      </c>
      <c r="D39" s="193"/>
      <c r="E39" s="193" t="s">
        <v>93</v>
      </c>
      <c r="F39" s="193"/>
      <c r="G39" s="193" t="s">
        <v>94</v>
      </c>
      <c r="H39" s="193"/>
      <c r="I39" s="213"/>
      <c r="J39" s="213"/>
      <c r="K39" s="193" t="s">
        <v>132</v>
      </c>
      <c r="L39" s="194"/>
    </row>
    <row r="40" spans="1:12" ht="15.75" hidden="1" thickBot="1" x14ac:dyDescent="0.3">
      <c r="A40" s="233"/>
      <c r="B40" s="133"/>
      <c r="C40" s="216" t="s">
        <v>153</v>
      </c>
      <c r="D40" s="216" t="s">
        <v>134</v>
      </c>
      <c r="E40" s="216" t="s">
        <v>153</v>
      </c>
      <c r="F40" s="216" t="s">
        <v>134</v>
      </c>
      <c r="G40" s="216" t="s">
        <v>153</v>
      </c>
      <c r="H40" s="216" t="s">
        <v>134</v>
      </c>
      <c r="I40" s="216"/>
      <c r="J40" s="216"/>
      <c r="K40" s="216" t="s">
        <v>153</v>
      </c>
      <c r="L40" s="216" t="s">
        <v>134</v>
      </c>
    </row>
    <row r="41" spans="1:12" hidden="1" x14ac:dyDescent="0.25">
      <c r="A41" s="217">
        <v>1</v>
      </c>
      <c r="B41" s="218" t="s">
        <v>171</v>
      </c>
      <c r="C41" s="221"/>
      <c r="D41" s="222"/>
      <c r="E41" s="222"/>
      <c r="F41" s="222"/>
      <c r="G41" s="222"/>
      <c r="H41" s="222"/>
      <c r="I41" s="222"/>
      <c r="J41" s="222"/>
      <c r="K41" s="222"/>
      <c r="L41" s="223"/>
    </row>
    <row r="42" spans="1:12" hidden="1" x14ac:dyDescent="0.25">
      <c r="A42" s="217">
        <v>2</v>
      </c>
      <c r="B42" s="181" t="s">
        <v>172</v>
      </c>
      <c r="C42" s="221"/>
      <c r="D42" s="222"/>
      <c r="E42" s="222"/>
      <c r="F42" s="222"/>
      <c r="G42" s="222"/>
      <c r="H42" s="222"/>
      <c r="I42" s="222"/>
      <c r="J42" s="222"/>
      <c r="K42" s="222"/>
      <c r="L42" s="223"/>
    </row>
    <row r="43" spans="1:12" hidden="1" x14ac:dyDescent="0.25">
      <c r="A43" s="217">
        <v>3</v>
      </c>
      <c r="B43" s="181" t="s">
        <v>173</v>
      </c>
      <c r="C43" s="221"/>
      <c r="D43" s="222"/>
      <c r="E43" s="222"/>
      <c r="F43" s="222"/>
      <c r="G43" s="222"/>
      <c r="H43" s="222"/>
      <c r="I43" s="222"/>
      <c r="J43" s="222"/>
      <c r="K43" s="222"/>
      <c r="L43" s="223"/>
    </row>
    <row r="44" spans="1:12" ht="15.75" hidden="1" thickBot="1" x14ac:dyDescent="0.3">
      <c r="A44" s="234">
        <v>4</v>
      </c>
      <c r="B44" s="235" t="s">
        <v>174</v>
      </c>
      <c r="C44" s="225"/>
      <c r="D44" s="226"/>
      <c r="E44" s="226"/>
      <c r="F44" s="226"/>
      <c r="G44" s="226"/>
      <c r="H44" s="226"/>
      <c r="I44" s="226"/>
      <c r="J44" s="226"/>
      <c r="K44" s="226"/>
      <c r="L44" s="227"/>
    </row>
    <row r="45" spans="1:12" ht="15.75" hidden="1" thickBot="1" x14ac:dyDescent="0.3">
      <c r="A45" s="206" t="s">
        <v>169</v>
      </c>
      <c r="B45" s="207"/>
      <c r="C45" s="228"/>
      <c r="D45" s="229"/>
      <c r="E45" s="229"/>
      <c r="F45" s="229"/>
      <c r="G45" s="229"/>
      <c r="H45" s="229"/>
      <c r="I45" s="229"/>
      <c r="J45" s="229"/>
      <c r="K45" s="229"/>
      <c r="L45" s="230"/>
    </row>
    <row r="46" spans="1:12" hidden="1" x14ac:dyDescent="0.25">
      <c r="A46" s="210"/>
      <c r="B46" s="180"/>
      <c r="C46" s="145"/>
      <c r="D46" s="141"/>
      <c r="E46" s="141"/>
      <c r="F46" s="141"/>
      <c r="G46" s="141"/>
      <c r="H46" s="141"/>
      <c r="I46" s="141"/>
      <c r="J46" s="141"/>
      <c r="K46" s="141"/>
      <c r="L46" s="141"/>
    </row>
    <row r="47" spans="1:12" hidden="1" x14ac:dyDescent="0.25">
      <c r="A47" s="210"/>
      <c r="B47" s="180"/>
      <c r="C47" s="145"/>
      <c r="D47" s="141"/>
      <c r="E47" s="141"/>
      <c r="F47" s="141"/>
      <c r="G47" s="141"/>
      <c r="H47" s="141"/>
      <c r="I47" s="141"/>
      <c r="J47" s="141"/>
      <c r="K47" s="141"/>
      <c r="L47" s="141"/>
    </row>
    <row r="48" spans="1:12" hidden="1" x14ac:dyDescent="0.25">
      <c r="A48" s="236" t="s">
        <v>6</v>
      </c>
      <c r="B48" s="232" t="s">
        <v>175</v>
      </c>
      <c r="C48" s="192" t="s">
        <v>140</v>
      </c>
      <c r="D48" s="192"/>
      <c r="E48" s="193" t="s">
        <v>141</v>
      </c>
      <c r="F48" s="193"/>
      <c r="G48" s="193" t="s">
        <v>142</v>
      </c>
      <c r="H48" s="193"/>
      <c r="I48" s="213"/>
      <c r="J48" s="213"/>
      <c r="K48" s="193" t="s">
        <v>132</v>
      </c>
      <c r="L48" s="194"/>
    </row>
    <row r="49" spans="1:12" ht="15.75" hidden="1" thickBot="1" x14ac:dyDescent="0.3">
      <c r="A49" s="237"/>
      <c r="B49" s="133"/>
      <c r="C49" s="216" t="s">
        <v>153</v>
      </c>
      <c r="D49" s="216" t="s">
        <v>134</v>
      </c>
      <c r="E49" s="216" t="s">
        <v>153</v>
      </c>
      <c r="F49" s="216" t="s">
        <v>134</v>
      </c>
      <c r="G49" s="216" t="s">
        <v>153</v>
      </c>
      <c r="H49" s="216" t="s">
        <v>134</v>
      </c>
      <c r="I49" s="216"/>
      <c r="J49" s="216"/>
      <c r="K49" s="216" t="s">
        <v>153</v>
      </c>
      <c r="L49" s="216" t="s">
        <v>134</v>
      </c>
    </row>
    <row r="50" spans="1:12" hidden="1" x14ac:dyDescent="0.25">
      <c r="A50" s="101">
        <v>1</v>
      </c>
      <c r="B50" s="218" t="s">
        <v>171</v>
      </c>
      <c r="C50" s="221"/>
      <c r="D50" s="222"/>
      <c r="E50" s="222"/>
      <c r="F50" s="222"/>
      <c r="G50" s="222"/>
      <c r="H50" s="222"/>
      <c r="I50" s="222"/>
      <c r="J50" s="222"/>
      <c r="K50" s="222"/>
      <c r="L50" s="223"/>
    </row>
    <row r="51" spans="1:12" hidden="1" x14ac:dyDescent="0.25">
      <c r="A51" s="101">
        <v>2</v>
      </c>
      <c r="B51" s="181" t="s">
        <v>172</v>
      </c>
      <c r="C51" s="221"/>
      <c r="D51" s="222"/>
      <c r="E51" s="222"/>
      <c r="F51" s="222"/>
      <c r="G51" s="222"/>
      <c r="H51" s="222"/>
      <c r="I51" s="222"/>
      <c r="J51" s="222"/>
      <c r="K51" s="222"/>
      <c r="L51" s="223"/>
    </row>
    <row r="52" spans="1:12" hidden="1" x14ac:dyDescent="0.25">
      <c r="A52" s="101">
        <v>3</v>
      </c>
      <c r="B52" s="181" t="s">
        <v>173</v>
      </c>
      <c r="C52" s="221"/>
      <c r="D52" s="222"/>
      <c r="E52" s="222"/>
      <c r="F52" s="222"/>
      <c r="G52" s="222"/>
      <c r="H52" s="222"/>
      <c r="I52" s="222"/>
      <c r="J52" s="222"/>
      <c r="K52" s="222"/>
      <c r="L52" s="223"/>
    </row>
    <row r="53" spans="1:12" hidden="1" x14ac:dyDescent="0.25">
      <c r="A53" s="238">
        <v>4</v>
      </c>
      <c r="B53" s="239" t="s">
        <v>174</v>
      </c>
      <c r="C53" s="225"/>
      <c r="D53" s="226"/>
      <c r="E53" s="226"/>
      <c r="F53" s="226"/>
      <c r="G53" s="226"/>
      <c r="H53" s="226"/>
      <c r="I53" s="226"/>
      <c r="J53" s="226"/>
      <c r="K53" s="226"/>
      <c r="L53" s="227"/>
    </row>
    <row r="54" spans="1:12" ht="15.75" hidden="1" thickBot="1" x14ac:dyDescent="0.3">
      <c r="A54" s="206" t="s">
        <v>169</v>
      </c>
      <c r="B54" s="207"/>
      <c r="C54" s="228"/>
      <c r="D54" s="229"/>
      <c r="E54" s="229"/>
      <c r="F54" s="229"/>
      <c r="G54" s="229"/>
      <c r="H54" s="229"/>
      <c r="I54" s="229"/>
      <c r="J54" s="229"/>
      <c r="K54" s="229"/>
      <c r="L54" s="230"/>
    </row>
    <row r="55" spans="1:12" ht="15.75" hidden="1" customHeight="1" thickBot="1" x14ac:dyDescent="0.3">
      <c r="A55" s="26"/>
      <c r="B55" s="189" t="s">
        <v>176</v>
      </c>
      <c r="C55" s="189"/>
      <c r="D55" s="189"/>
      <c r="E55" s="189"/>
      <c r="F55" s="189"/>
      <c r="G55" s="189"/>
      <c r="H55" s="189"/>
      <c r="I55" s="189"/>
      <c r="J55" s="189"/>
      <c r="K55" s="189"/>
      <c r="L55" s="189"/>
    </row>
    <row r="56" spans="1:12" hidden="1" x14ac:dyDescent="0.25">
      <c r="A56" s="190" t="s">
        <v>6</v>
      </c>
      <c r="B56" s="191" t="s">
        <v>152</v>
      </c>
      <c r="C56" s="192" t="s">
        <v>138</v>
      </c>
      <c r="D56" s="192"/>
      <c r="E56" s="193" t="s">
        <v>139</v>
      </c>
      <c r="F56" s="193"/>
      <c r="G56" s="193" t="s">
        <v>92</v>
      </c>
      <c r="H56" s="193"/>
      <c r="I56" s="193" t="s">
        <v>93</v>
      </c>
      <c r="J56" s="193"/>
      <c r="K56" s="193" t="s">
        <v>132</v>
      </c>
      <c r="L56" s="194"/>
    </row>
    <row r="57" spans="1:12" ht="15.75" hidden="1" thickBot="1" x14ac:dyDescent="0.3">
      <c r="A57" s="195"/>
      <c r="B57" s="196"/>
      <c r="C57" s="197" t="s">
        <v>153</v>
      </c>
      <c r="D57" s="197" t="s">
        <v>134</v>
      </c>
      <c r="E57" s="197" t="s">
        <v>153</v>
      </c>
      <c r="F57" s="197" t="s">
        <v>134</v>
      </c>
      <c r="G57" s="197" t="s">
        <v>153</v>
      </c>
      <c r="H57" s="197" t="s">
        <v>134</v>
      </c>
      <c r="I57" s="197" t="s">
        <v>153</v>
      </c>
      <c r="J57" s="197" t="s">
        <v>134</v>
      </c>
      <c r="K57" s="197" t="s">
        <v>153</v>
      </c>
      <c r="L57" s="198" t="s">
        <v>134</v>
      </c>
    </row>
    <row r="58" spans="1:12" hidden="1" x14ac:dyDescent="0.25">
      <c r="A58" s="199">
        <v>1</v>
      </c>
      <c r="B58" s="200" t="s">
        <v>154</v>
      </c>
      <c r="C58" s="201"/>
      <c r="D58" s="201"/>
      <c r="E58" s="201"/>
      <c r="F58" s="201"/>
      <c r="G58" s="201"/>
      <c r="H58" s="201"/>
      <c r="I58" s="201"/>
      <c r="J58" s="201"/>
      <c r="K58" s="201">
        <f>+C58+E58+G58+I58</f>
        <v>0</v>
      </c>
      <c r="L58" s="202">
        <f>+D58+F58+H58+J58</f>
        <v>0</v>
      </c>
    </row>
    <row r="59" spans="1:12" hidden="1" x14ac:dyDescent="0.25">
      <c r="A59" s="203">
        <v>2</v>
      </c>
      <c r="B59" s="204" t="s">
        <v>155</v>
      </c>
      <c r="C59" s="201"/>
      <c r="D59" s="201"/>
      <c r="E59" s="201"/>
      <c r="F59" s="201"/>
      <c r="G59" s="201"/>
      <c r="H59" s="201"/>
      <c r="I59" s="201"/>
      <c r="J59" s="201"/>
      <c r="K59" s="201">
        <f t="shared" ref="K59:L72" si="2">+C59+E59+G59+I59</f>
        <v>0</v>
      </c>
      <c r="L59" s="202">
        <f t="shared" si="2"/>
        <v>0</v>
      </c>
    </row>
    <row r="60" spans="1:12" hidden="1" x14ac:dyDescent="0.25">
      <c r="A60" s="203">
        <v>3</v>
      </c>
      <c r="B60" s="204" t="s">
        <v>156</v>
      </c>
      <c r="C60" s="201"/>
      <c r="D60" s="201"/>
      <c r="E60" s="201"/>
      <c r="F60" s="201"/>
      <c r="G60" s="201"/>
      <c r="H60" s="201"/>
      <c r="I60" s="201"/>
      <c r="J60" s="201"/>
      <c r="K60" s="201">
        <f t="shared" si="2"/>
        <v>0</v>
      </c>
      <c r="L60" s="202">
        <f t="shared" si="2"/>
        <v>0</v>
      </c>
    </row>
    <row r="61" spans="1:12" hidden="1" x14ac:dyDescent="0.25">
      <c r="A61" s="203">
        <v>4</v>
      </c>
      <c r="B61" s="204" t="s">
        <v>157</v>
      </c>
      <c r="C61" s="201"/>
      <c r="D61" s="201"/>
      <c r="E61" s="201"/>
      <c r="F61" s="201"/>
      <c r="G61" s="201"/>
      <c r="H61" s="201"/>
      <c r="I61" s="201"/>
      <c r="J61" s="201"/>
      <c r="K61" s="201">
        <f t="shared" si="2"/>
        <v>0</v>
      </c>
      <c r="L61" s="202">
        <f t="shared" si="2"/>
        <v>0</v>
      </c>
    </row>
    <row r="62" spans="1:12" hidden="1" x14ac:dyDescent="0.25">
      <c r="A62" s="203">
        <v>5</v>
      </c>
      <c r="B62" s="204" t="s">
        <v>158</v>
      </c>
      <c r="C62" s="201"/>
      <c r="D62" s="201"/>
      <c r="E62" s="201"/>
      <c r="F62" s="201"/>
      <c r="G62" s="201"/>
      <c r="H62" s="201"/>
      <c r="I62" s="201"/>
      <c r="J62" s="201"/>
      <c r="K62" s="201">
        <f t="shared" si="2"/>
        <v>0</v>
      </c>
      <c r="L62" s="202">
        <f t="shared" si="2"/>
        <v>0</v>
      </c>
    </row>
    <row r="63" spans="1:12" hidden="1" x14ac:dyDescent="0.25">
      <c r="A63" s="203">
        <v>6</v>
      </c>
      <c r="B63" s="204" t="s">
        <v>159</v>
      </c>
      <c r="C63" s="201"/>
      <c r="D63" s="201"/>
      <c r="E63" s="201"/>
      <c r="F63" s="201"/>
      <c r="G63" s="201"/>
      <c r="H63" s="201"/>
      <c r="I63" s="201"/>
      <c r="J63" s="201"/>
      <c r="K63" s="201">
        <f t="shared" si="2"/>
        <v>0</v>
      </c>
      <c r="L63" s="202">
        <f t="shared" si="2"/>
        <v>0</v>
      </c>
    </row>
    <row r="64" spans="1:12" hidden="1" x14ac:dyDescent="0.25">
      <c r="A64" s="203">
        <v>7</v>
      </c>
      <c r="B64" s="204" t="s">
        <v>160</v>
      </c>
      <c r="C64" s="201"/>
      <c r="D64" s="201"/>
      <c r="E64" s="201"/>
      <c r="F64" s="201"/>
      <c r="G64" s="201"/>
      <c r="H64" s="201"/>
      <c r="I64" s="201"/>
      <c r="J64" s="201"/>
      <c r="K64" s="201">
        <f t="shared" si="2"/>
        <v>0</v>
      </c>
      <c r="L64" s="202">
        <f t="shared" si="2"/>
        <v>0</v>
      </c>
    </row>
    <row r="65" spans="1:12" hidden="1" x14ac:dyDescent="0.25">
      <c r="A65" s="203">
        <v>8</v>
      </c>
      <c r="B65" s="204" t="s">
        <v>161</v>
      </c>
      <c r="C65" s="201"/>
      <c r="D65" s="201"/>
      <c r="E65" s="201"/>
      <c r="F65" s="201"/>
      <c r="G65" s="201"/>
      <c r="H65" s="201"/>
      <c r="I65" s="201"/>
      <c r="J65" s="201"/>
      <c r="K65" s="201">
        <f t="shared" si="2"/>
        <v>0</v>
      </c>
      <c r="L65" s="202">
        <f t="shared" si="2"/>
        <v>0</v>
      </c>
    </row>
    <row r="66" spans="1:12" hidden="1" x14ac:dyDescent="0.25">
      <c r="A66" s="203">
        <v>9</v>
      </c>
      <c r="B66" s="204" t="s">
        <v>162</v>
      </c>
      <c r="C66" s="201"/>
      <c r="D66" s="201"/>
      <c r="E66" s="201"/>
      <c r="F66" s="201"/>
      <c r="G66" s="201"/>
      <c r="H66" s="201"/>
      <c r="I66" s="201"/>
      <c r="J66" s="201"/>
      <c r="K66" s="201">
        <f t="shared" si="2"/>
        <v>0</v>
      </c>
      <c r="L66" s="202">
        <f t="shared" si="2"/>
        <v>0</v>
      </c>
    </row>
    <row r="67" spans="1:12" hidden="1" x14ac:dyDescent="0.25">
      <c r="A67" s="203">
        <v>10</v>
      </c>
      <c r="B67" s="204" t="s">
        <v>163</v>
      </c>
      <c r="C67" s="201"/>
      <c r="D67" s="201"/>
      <c r="E67" s="201"/>
      <c r="F67" s="201"/>
      <c r="G67" s="201"/>
      <c r="H67" s="201"/>
      <c r="I67" s="201"/>
      <c r="J67" s="201"/>
      <c r="K67" s="201">
        <f t="shared" si="2"/>
        <v>0</v>
      </c>
      <c r="L67" s="202">
        <f t="shared" si="2"/>
        <v>0</v>
      </c>
    </row>
    <row r="68" spans="1:12" hidden="1" x14ac:dyDescent="0.25">
      <c r="A68" s="203">
        <v>11</v>
      </c>
      <c r="B68" s="204" t="s">
        <v>164</v>
      </c>
      <c r="C68" s="201"/>
      <c r="D68" s="201"/>
      <c r="E68" s="201"/>
      <c r="F68" s="201"/>
      <c r="G68" s="201"/>
      <c r="H68" s="201"/>
      <c r="I68" s="201"/>
      <c r="J68" s="201"/>
      <c r="K68" s="201">
        <f t="shared" si="2"/>
        <v>0</v>
      </c>
      <c r="L68" s="202">
        <f t="shared" si="2"/>
        <v>0</v>
      </c>
    </row>
    <row r="69" spans="1:12" ht="24" hidden="1" x14ac:dyDescent="0.25">
      <c r="A69" s="203">
        <v>12</v>
      </c>
      <c r="B69" s="204" t="s">
        <v>165</v>
      </c>
      <c r="C69" s="201"/>
      <c r="D69" s="201"/>
      <c r="E69" s="201"/>
      <c r="F69" s="201"/>
      <c r="G69" s="201"/>
      <c r="H69" s="201"/>
      <c r="I69" s="201"/>
      <c r="J69" s="201"/>
      <c r="K69" s="201">
        <f t="shared" si="2"/>
        <v>0</v>
      </c>
      <c r="L69" s="202">
        <f t="shared" si="2"/>
        <v>0</v>
      </c>
    </row>
    <row r="70" spans="1:12" hidden="1" x14ac:dyDescent="0.25">
      <c r="A70" s="203">
        <v>13</v>
      </c>
      <c r="B70" s="205" t="s">
        <v>166</v>
      </c>
      <c r="C70" s="201"/>
      <c r="D70" s="201"/>
      <c r="E70" s="201"/>
      <c r="F70" s="201"/>
      <c r="G70" s="201"/>
      <c r="H70" s="201"/>
      <c r="I70" s="201"/>
      <c r="J70" s="201"/>
      <c r="K70" s="201">
        <f t="shared" si="2"/>
        <v>0</v>
      </c>
      <c r="L70" s="202">
        <f t="shared" si="2"/>
        <v>0</v>
      </c>
    </row>
    <row r="71" spans="1:12" hidden="1" x14ac:dyDescent="0.25">
      <c r="A71" s="203">
        <v>14</v>
      </c>
      <c r="B71" s="205" t="s">
        <v>167</v>
      </c>
      <c r="C71" s="201"/>
      <c r="D71" s="201"/>
      <c r="E71" s="201"/>
      <c r="F71" s="201"/>
      <c r="G71" s="201"/>
      <c r="H71" s="201"/>
      <c r="I71" s="201"/>
      <c r="J71" s="201"/>
      <c r="K71" s="201">
        <f t="shared" si="2"/>
        <v>0</v>
      </c>
      <c r="L71" s="202">
        <f t="shared" si="2"/>
        <v>0</v>
      </c>
    </row>
    <row r="72" spans="1:12" hidden="1" x14ac:dyDescent="0.25">
      <c r="A72" s="203">
        <v>15</v>
      </c>
      <c r="B72" s="205" t="s">
        <v>168</v>
      </c>
      <c r="C72" s="201"/>
      <c r="D72" s="201"/>
      <c r="E72" s="201"/>
      <c r="F72" s="201"/>
      <c r="G72" s="201"/>
      <c r="H72" s="201"/>
      <c r="I72" s="201"/>
      <c r="J72" s="201"/>
      <c r="K72" s="201">
        <f t="shared" si="2"/>
        <v>0</v>
      </c>
      <c r="L72" s="202">
        <f t="shared" si="2"/>
        <v>0</v>
      </c>
    </row>
    <row r="73" spans="1:12" ht="15.75" hidden="1" thickBot="1" x14ac:dyDescent="0.3">
      <c r="A73" s="206" t="s">
        <v>169</v>
      </c>
      <c r="B73" s="207"/>
      <c r="C73" s="208">
        <f t="shared" ref="C73:L73" si="3">SUM(C58:C72)</f>
        <v>0</v>
      </c>
      <c r="D73" s="208">
        <f t="shared" si="3"/>
        <v>0</v>
      </c>
      <c r="E73" s="208">
        <f>SUM(E58:E72)</f>
        <v>0</v>
      </c>
      <c r="F73" s="208">
        <f t="shared" si="3"/>
        <v>0</v>
      </c>
      <c r="G73" s="208">
        <f>SUM(G58:G72)</f>
        <v>0</v>
      </c>
      <c r="H73" s="208">
        <f t="shared" si="3"/>
        <v>0</v>
      </c>
      <c r="I73" s="208">
        <f>SUM(I58:I72)</f>
        <v>0</v>
      </c>
      <c r="J73" s="208">
        <f t="shared" si="3"/>
        <v>0</v>
      </c>
      <c r="K73" s="208">
        <f t="shared" si="3"/>
        <v>0</v>
      </c>
      <c r="L73" s="209">
        <f t="shared" si="3"/>
        <v>0</v>
      </c>
    </row>
    <row r="74" spans="1:12" hidden="1" x14ac:dyDescent="0.25">
      <c r="A74" s="240"/>
      <c r="B74" s="240"/>
      <c r="C74" s="145"/>
      <c r="D74" s="141"/>
      <c r="E74" s="141"/>
      <c r="F74" s="141"/>
      <c r="G74" s="141"/>
      <c r="H74" s="141"/>
      <c r="I74" s="141"/>
      <c r="J74" s="141"/>
      <c r="K74" s="141"/>
      <c r="L74" s="141"/>
    </row>
    <row r="75" spans="1:12" ht="15.75" hidden="1" customHeight="1" thickBot="1" x14ac:dyDescent="0.3">
      <c r="A75" s="26"/>
      <c r="B75" s="189" t="s">
        <v>177</v>
      </c>
      <c r="C75" s="189"/>
      <c r="D75" s="189"/>
      <c r="E75" s="189"/>
      <c r="F75" s="189"/>
      <c r="G75" s="189"/>
      <c r="H75" s="189"/>
      <c r="I75" s="189"/>
      <c r="J75" s="189"/>
      <c r="K75" s="189"/>
      <c r="L75" s="189"/>
    </row>
    <row r="76" spans="1:12" hidden="1" x14ac:dyDescent="0.25">
      <c r="A76" s="190" t="s">
        <v>6</v>
      </c>
      <c r="B76" s="191" t="s">
        <v>152</v>
      </c>
      <c r="C76" s="192" t="s">
        <v>94</v>
      </c>
      <c r="D76" s="192"/>
      <c r="E76" s="193" t="s">
        <v>140</v>
      </c>
      <c r="F76" s="193"/>
      <c r="G76" s="193" t="s">
        <v>141</v>
      </c>
      <c r="H76" s="193"/>
      <c r="I76" s="193" t="s">
        <v>142</v>
      </c>
      <c r="J76" s="193"/>
      <c r="K76" s="193" t="s">
        <v>132</v>
      </c>
      <c r="L76" s="194"/>
    </row>
    <row r="77" spans="1:12" ht="15.75" hidden="1" thickBot="1" x14ac:dyDescent="0.3">
      <c r="A77" s="195"/>
      <c r="B77" s="196"/>
      <c r="C77" s="197" t="s">
        <v>153</v>
      </c>
      <c r="D77" s="197" t="s">
        <v>134</v>
      </c>
      <c r="E77" s="197" t="s">
        <v>153</v>
      </c>
      <c r="F77" s="197" t="s">
        <v>134</v>
      </c>
      <c r="G77" s="197" t="s">
        <v>153</v>
      </c>
      <c r="H77" s="197" t="s">
        <v>134</v>
      </c>
      <c r="I77" s="197" t="s">
        <v>153</v>
      </c>
      <c r="J77" s="197" t="s">
        <v>134</v>
      </c>
      <c r="K77" s="197" t="s">
        <v>153</v>
      </c>
      <c r="L77" s="198" t="s">
        <v>134</v>
      </c>
    </row>
    <row r="78" spans="1:12" hidden="1" x14ac:dyDescent="0.25">
      <c r="A78" s="199">
        <v>1</v>
      </c>
      <c r="B78" s="200" t="s">
        <v>154</v>
      </c>
      <c r="C78" s="201"/>
      <c r="D78" s="201"/>
      <c r="E78" s="201"/>
      <c r="F78" s="201"/>
      <c r="G78" s="201"/>
      <c r="H78" s="201"/>
      <c r="I78" s="201"/>
      <c r="J78" s="201"/>
      <c r="K78" s="201">
        <f>+C78+E78+G78+I78</f>
        <v>0</v>
      </c>
      <c r="L78" s="202">
        <f>+D78+F78+H78+J78</f>
        <v>0</v>
      </c>
    </row>
    <row r="79" spans="1:12" hidden="1" x14ac:dyDescent="0.25">
      <c r="A79" s="203">
        <v>2</v>
      </c>
      <c r="B79" s="204" t="s">
        <v>155</v>
      </c>
      <c r="C79" s="201"/>
      <c r="D79" s="201"/>
      <c r="E79" s="201"/>
      <c r="F79" s="201"/>
      <c r="G79" s="201"/>
      <c r="H79" s="201"/>
      <c r="I79" s="201"/>
      <c r="J79" s="201"/>
      <c r="K79" s="201">
        <f t="shared" ref="K79:L92" si="4">+C79+E79+G79+I79</f>
        <v>0</v>
      </c>
      <c r="L79" s="202">
        <f t="shared" si="4"/>
        <v>0</v>
      </c>
    </row>
    <row r="80" spans="1:12" hidden="1" x14ac:dyDescent="0.25">
      <c r="A80" s="203">
        <v>3</v>
      </c>
      <c r="B80" s="204" t="s">
        <v>156</v>
      </c>
      <c r="C80" s="201"/>
      <c r="D80" s="201"/>
      <c r="E80" s="201"/>
      <c r="F80" s="201"/>
      <c r="G80" s="201"/>
      <c r="H80" s="201"/>
      <c r="I80" s="201"/>
      <c r="J80" s="201"/>
      <c r="K80" s="201">
        <f t="shared" si="4"/>
        <v>0</v>
      </c>
      <c r="L80" s="202">
        <f t="shared" si="4"/>
        <v>0</v>
      </c>
    </row>
    <row r="81" spans="1:12" hidden="1" x14ac:dyDescent="0.25">
      <c r="A81" s="203">
        <v>4</v>
      </c>
      <c r="B81" s="204" t="s">
        <v>157</v>
      </c>
      <c r="C81" s="201"/>
      <c r="D81" s="201"/>
      <c r="E81" s="201"/>
      <c r="F81" s="201"/>
      <c r="G81" s="201"/>
      <c r="H81" s="201"/>
      <c r="I81" s="201"/>
      <c r="J81" s="201"/>
      <c r="K81" s="201">
        <f t="shared" si="4"/>
        <v>0</v>
      </c>
      <c r="L81" s="202">
        <f t="shared" si="4"/>
        <v>0</v>
      </c>
    </row>
    <row r="82" spans="1:12" hidden="1" x14ac:dyDescent="0.25">
      <c r="A82" s="203">
        <v>5</v>
      </c>
      <c r="B82" s="204" t="s">
        <v>158</v>
      </c>
      <c r="C82" s="201"/>
      <c r="D82" s="201"/>
      <c r="E82" s="201"/>
      <c r="F82" s="201"/>
      <c r="G82" s="201"/>
      <c r="H82" s="201"/>
      <c r="I82" s="201"/>
      <c r="J82" s="201"/>
      <c r="K82" s="201">
        <f t="shared" si="4"/>
        <v>0</v>
      </c>
      <c r="L82" s="202">
        <f t="shared" si="4"/>
        <v>0</v>
      </c>
    </row>
    <row r="83" spans="1:12" hidden="1" x14ac:dyDescent="0.25">
      <c r="A83" s="203">
        <v>6</v>
      </c>
      <c r="B83" s="204" t="s">
        <v>159</v>
      </c>
      <c r="C83" s="201"/>
      <c r="D83" s="201"/>
      <c r="E83" s="201"/>
      <c r="F83" s="201"/>
      <c r="G83" s="201"/>
      <c r="H83" s="201"/>
      <c r="I83" s="201"/>
      <c r="J83" s="201"/>
      <c r="K83" s="201">
        <f t="shared" si="4"/>
        <v>0</v>
      </c>
      <c r="L83" s="202">
        <f t="shared" si="4"/>
        <v>0</v>
      </c>
    </row>
    <row r="84" spans="1:12" hidden="1" x14ac:dyDescent="0.25">
      <c r="A84" s="203">
        <v>7</v>
      </c>
      <c r="B84" s="204" t="s">
        <v>160</v>
      </c>
      <c r="C84" s="201"/>
      <c r="D84" s="201"/>
      <c r="E84" s="201"/>
      <c r="F84" s="201"/>
      <c r="G84" s="201"/>
      <c r="H84" s="201"/>
      <c r="I84" s="201"/>
      <c r="J84" s="201"/>
      <c r="K84" s="201">
        <f t="shared" si="4"/>
        <v>0</v>
      </c>
      <c r="L84" s="202">
        <f t="shared" si="4"/>
        <v>0</v>
      </c>
    </row>
    <row r="85" spans="1:12" hidden="1" x14ac:dyDescent="0.25">
      <c r="A85" s="203">
        <v>8</v>
      </c>
      <c r="B85" s="204" t="s">
        <v>161</v>
      </c>
      <c r="C85" s="201"/>
      <c r="D85" s="201"/>
      <c r="E85" s="201"/>
      <c r="F85" s="201"/>
      <c r="G85" s="201"/>
      <c r="H85" s="201"/>
      <c r="I85" s="201"/>
      <c r="J85" s="201"/>
      <c r="K85" s="201">
        <f t="shared" si="4"/>
        <v>0</v>
      </c>
      <c r="L85" s="202">
        <f t="shared" si="4"/>
        <v>0</v>
      </c>
    </row>
    <row r="86" spans="1:12" hidden="1" x14ac:dyDescent="0.25">
      <c r="A86" s="203">
        <v>9</v>
      </c>
      <c r="B86" s="204" t="s">
        <v>162</v>
      </c>
      <c r="C86" s="201"/>
      <c r="D86" s="201"/>
      <c r="E86" s="201"/>
      <c r="F86" s="201"/>
      <c r="G86" s="201"/>
      <c r="H86" s="201"/>
      <c r="I86" s="201"/>
      <c r="J86" s="201"/>
      <c r="K86" s="201">
        <f t="shared" si="4"/>
        <v>0</v>
      </c>
      <c r="L86" s="202">
        <f t="shared" si="4"/>
        <v>0</v>
      </c>
    </row>
    <row r="87" spans="1:12" hidden="1" x14ac:dyDescent="0.25">
      <c r="A87" s="203">
        <v>10</v>
      </c>
      <c r="B87" s="204" t="s">
        <v>163</v>
      </c>
      <c r="C87" s="201"/>
      <c r="D87" s="201"/>
      <c r="E87" s="201"/>
      <c r="F87" s="201"/>
      <c r="G87" s="201"/>
      <c r="H87" s="201"/>
      <c r="I87" s="201"/>
      <c r="J87" s="201"/>
      <c r="K87" s="201">
        <f t="shared" si="4"/>
        <v>0</v>
      </c>
      <c r="L87" s="202">
        <f t="shared" si="4"/>
        <v>0</v>
      </c>
    </row>
    <row r="88" spans="1:12" hidden="1" x14ac:dyDescent="0.25">
      <c r="A88" s="203">
        <v>11</v>
      </c>
      <c r="B88" s="204" t="s">
        <v>164</v>
      </c>
      <c r="C88" s="201"/>
      <c r="D88" s="201"/>
      <c r="E88" s="201"/>
      <c r="F88" s="201"/>
      <c r="G88" s="201"/>
      <c r="H88" s="201"/>
      <c r="I88" s="201"/>
      <c r="J88" s="201"/>
      <c r="K88" s="201">
        <f t="shared" si="4"/>
        <v>0</v>
      </c>
      <c r="L88" s="202">
        <f t="shared" si="4"/>
        <v>0</v>
      </c>
    </row>
    <row r="89" spans="1:12" ht="24" hidden="1" x14ac:dyDescent="0.25">
      <c r="A89" s="203">
        <v>12</v>
      </c>
      <c r="B89" s="204" t="s">
        <v>165</v>
      </c>
      <c r="C89" s="201"/>
      <c r="D89" s="201"/>
      <c r="E89" s="201"/>
      <c r="F89" s="201"/>
      <c r="G89" s="201"/>
      <c r="H89" s="201"/>
      <c r="I89" s="201"/>
      <c r="J89" s="201"/>
      <c r="K89" s="201">
        <f t="shared" si="4"/>
        <v>0</v>
      </c>
      <c r="L89" s="202">
        <f t="shared" si="4"/>
        <v>0</v>
      </c>
    </row>
    <row r="90" spans="1:12" hidden="1" x14ac:dyDescent="0.25">
      <c r="A90" s="203">
        <v>13</v>
      </c>
      <c r="B90" s="205" t="s">
        <v>166</v>
      </c>
      <c r="C90" s="201"/>
      <c r="D90" s="201"/>
      <c r="E90" s="201"/>
      <c r="F90" s="201"/>
      <c r="G90" s="201"/>
      <c r="H90" s="201"/>
      <c r="I90" s="201"/>
      <c r="J90" s="201"/>
      <c r="K90" s="201">
        <f t="shared" si="4"/>
        <v>0</v>
      </c>
      <c r="L90" s="202">
        <f t="shared" si="4"/>
        <v>0</v>
      </c>
    </row>
    <row r="91" spans="1:12" hidden="1" x14ac:dyDescent="0.25">
      <c r="A91" s="203">
        <v>14</v>
      </c>
      <c r="B91" s="205" t="s">
        <v>167</v>
      </c>
      <c r="C91" s="201"/>
      <c r="D91" s="201"/>
      <c r="E91" s="201"/>
      <c r="F91" s="201"/>
      <c r="G91" s="201"/>
      <c r="H91" s="201"/>
      <c r="I91" s="201"/>
      <c r="J91" s="201"/>
      <c r="K91" s="201">
        <f t="shared" si="4"/>
        <v>0</v>
      </c>
      <c r="L91" s="202">
        <f t="shared" si="4"/>
        <v>0</v>
      </c>
    </row>
    <row r="92" spans="1:12" hidden="1" x14ac:dyDescent="0.25">
      <c r="A92" s="203">
        <v>15</v>
      </c>
      <c r="B92" s="205" t="s">
        <v>168</v>
      </c>
      <c r="C92" s="201"/>
      <c r="D92" s="201"/>
      <c r="E92" s="201"/>
      <c r="F92" s="201"/>
      <c r="G92" s="201"/>
      <c r="H92" s="201"/>
      <c r="I92" s="201"/>
      <c r="J92" s="201"/>
      <c r="K92" s="201">
        <f t="shared" si="4"/>
        <v>0</v>
      </c>
      <c r="L92" s="202">
        <f t="shared" si="4"/>
        <v>0</v>
      </c>
    </row>
    <row r="93" spans="1:12" ht="15.75" hidden="1" thickBot="1" x14ac:dyDescent="0.3">
      <c r="A93" s="206" t="s">
        <v>169</v>
      </c>
      <c r="B93" s="207"/>
      <c r="C93" s="208">
        <f t="shared" ref="C93:L93" si="5">SUM(C78:C92)</f>
        <v>0</v>
      </c>
      <c r="D93" s="208">
        <f t="shared" si="5"/>
        <v>0</v>
      </c>
      <c r="E93" s="208">
        <f>SUM(E78:E92)</f>
        <v>0</v>
      </c>
      <c r="F93" s="208">
        <f t="shared" si="5"/>
        <v>0</v>
      </c>
      <c r="G93" s="208">
        <f>SUM(G78:G92)</f>
        <v>0</v>
      </c>
      <c r="H93" s="208">
        <f t="shared" si="5"/>
        <v>0</v>
      </c>
      <c r="I93" s="208">
        <f t="shared" si="5"/>
        <v>0</v>
      </c>
      <c r="J93" s="208">
        <f t="shared" si="5"/>
        <v>0</v>
      </c>
      <c r="K93" s="208">
        <f t="shared" si="5"/>
        <v>0</v>
      </c>
      <c r="L93" s="209">
        <f t="shared" si="5"/>
        <v>0</v>
      </c>
    </row>
    <row r="94" spans="1:12" hidden="1" x14ac:dyDescent="0.25">
      <c r="A94" s="240"/>
      <c r="B94" s="240"/>
      <c r="C94" s="241"/>
      <c r="D94" s="241"/>
      <c r="E94" s="241"/>
      <c r="F94" s="241"/>
      <c r="G94" s="241"/>
      <c r="H94" s="241"/>
      <c r="I94" s="241"/>
      <c r="J94" s="241"/>
      <c r="K94" s="241"/>
      <c r="L94" s="241"/>
    </row>
    <row r="95" spans="1:12" hidden="1" x14ac:dyDescent="0.25">
      <c r="A95" s="240"/>
      <c r="B95" s="240"/>
      <c r="C95" s="241"/>
      <c r="D95" s="241"/>
      <c r="E95" s="241"/>
      <c r="F95" s="241"/>
      <c r="G95" s="241"/>
      <c r="H95" s="241"/>
      <c r="I95" s="241"/>
      <c r="J95" s="241"/>
      <c r="K95" s="241"/>
      <c r="L95" s="241"/>
    </row>
    <row r="96" spans="1:12" hidden="1" x14ac:dyDescent="0.25">
      <c r="A96" s="240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</row>
    <row r="97" spans="1:12" hidden="1" x14ac:dyDescent="0.25">
      <c r="A97" s="240"/>
      <c r="B97" s="240"/>
      <c r="C97" s="241"/>
      <c r="D97" s="241"/>
      <c r="E97" s="241"/>
      <c r="F97" s="241"/>
      <c r="G97" s="241"/>
      <c r="H97" s="241"/>
      <c r="I97" s="241"/>
      <c r="J97" s="241"/>
      <c r="K97" s="241"/>
      <c r="L97" s="241"/>
    </row>
    <row r="98" spans="1:12" hidden="1" x14ac:dyDescent="0.25">
      <c r="A98" s="240"/>
      <c r="B98" s="240"/>
      <c r="C98" s="241"/>
      <c r="D98" s="241"/>
      <c r="E98" s="241"/>
      <c r="F98" s="241"/>
      <c r="G98" s="241"/>
      <c r="H98" s="241"/>
      <c r="I98" s="241"/>
      <c r="J98" s="241"/>
      <c r="K98" s="241"/>
      <c r="L98" s="241"/>
    </row>
    <row r="99" spans="1:12" hidden="1" x14ac:dyDescent="0.25">
      <c r="A99" s="240"/>
      <c r="B99" s="240"/>
      <c r="C99" s="241"/>
      <c r="D99" s="241"/>
      <c r="E99" s="241"/>
      <c r="F99" s="241"/>
      <c r="G99" s="241"/>
      <c r="H99" s="241"/>
      <c r="I99" s="241"/>
      <c r="J99" s="241"/>
      <c r="K99" s="241"/>
      <c r="L99" s="241"/>
    </row>
    <row r="100" spans="1:12" hidden="1" x14ac:dyDescent="0.25">
      <c r="A100" s="240"/>
      <c r="B100" s="240"/>
      <c r="C100" s="241"/>
      <c r="D100" s="241"/>
      <c r="E100" s="241"/>
      <c r="F100" s="241"/>
      <c r="G100" s="241"/>
      <c r="H100" s="241"/>
      <c r="I100" s="241"/>
      <c r="J100" s="241"/>
      <c r="K100" s="241"/>
      <c r="L100" s="241"/>
    </row>
    <row r="101" spans="1:12" hidden="1" x14ac:dyDescent="0.25">
      <c r="A101" s="240"/>
      <c r="B101" s="240"/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</row>
    <row r="102" spans="1:12" hidden="1" x14ac:dyDescent="0.25">
      <c r="A102" s="240"/>
      <c r="B102" s="240"/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</row>
    <row r="103" spans="1:12" hidden="1" x14ac:dyDescent="0.25">
      <c r="A103" s="240"/>
      <c r="B103" s="240"/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</row>
    <row r="104" spans="1:12" hidden="1" x14ac:dyDescent="0.25">
      <c r="A104" s="240"/>
      <c r="B104" s="240"/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</row>
    <row r="105" spans="1:12" hidden="1" x14ac:dyDescent="0.25">
      <c r="A105" s="240"/>
      <c r="B105" s="240"/>
      <c r="C105" s="241"/>
      <c r="D105" s="241"/>
      <c r="E105" s="241"/>
      <c r="F105" s="241"/>
      <c r="G105" s="241"/>
      <c r="H105" s="241"/>
      <c r="I105" s="241"/>
      <c r="J105" s="241"/>
      <c r="K105" s="241"/>
      <c r="L105" s="241"/>
    </row>
    <row r="106" spans="1:12" hidden="1" x14ac:dyDescent="0.25">
      <c r="A106" s="240"/>
      <c r="B106" s="240"/>
      <c r="C106" s="241"/>
      <c r="D106" s="241"/>
      <c r="E106" s="241"/>
      <c r="F106" s="241"/>
      <c r="G106" s="241"/>
      <c r="H106" s="241"/>
      <c r="I106" s="241"/>
      <c r="J106" s="241"/>
      <c r="K106" s="241"/>
      <c r="L106" s="241"/>
    </row>
    <row r="107" spans="1:12" hidden="1" x14ac:dyDescent="0.25">
      <c r="A107" s="240"/>
      <c r="B107" s="240"/>
      <c r="C107" s="241"/>
      <c r="D107" s="241"/>
      <c r="E107" s="241"/>
      <c r="F107" s="241"/>
      <c r="G107" s="241"/>
      <c r="H107" s="241"/>
      <c r="I107" s="241"/>
      <c r="J107" s="241"/>
      <c r="K107" s="241"/>
      <c r="L107" s="241"/>
    </row>
    <row r="108" spans="1:12" hidden="1" x14ac:dyDescent="0.25">
      <c r="A108" s="240"/>
      <c r="B108" s="240"/>
      <c r="C108" s="241"/>
      <c r="D108" s="241"/>
      <c r="E108" s="241"/>
      <c r="F108" s="241"/>
      <c r="G108" s="241"/>
      <c r="H108" s="241"/>
      <c r="I108" s="241"/>
      <c r="J108" s="241"/>
      <c r="K108" s="241"/>
      <c r="L108" s="241"/>
    </row>
    <row r="109" spans="1:12" x14ac:dyDescent="0.25">
      <c r="A109" s="240"/>
      <c r="B109" s="240"/>
      <c r="C109" s="145"/>
      <c r="D109" s="141"/>
      <c r="E109" s="141"/>
      <c r="F109" s="141"/>
      <c r="G109" s="141"/>
      <c r="H109" s="141"/>
      <c r="I109" s="141"/>
      <c r="J109" s="141"/>
      <c r="K109" s="141"/>
      <c r="L109" s="141"/>
    </row>
    <row r="110" spans="1:12" x14ac:dyDescent="0.25">
      <c r="A110" s="240"/>
      <c r="B110" s="240"/>
      <c r="C110" s="145"/>
      <c r="D110" s="141"/>
      <c r="E110" s="141"/>
      <c r="F110" s="141"/>
      <c r="G110" s="141"/>
      <c r="H110" s="141"/>
      <c r="I110" s="141"/>
      <c r="J110" s="141"/>
      <c r="K110" s="141"/>
      <c r="L110" s="141"/>
    </row>
    <row r="111" spans="1:12" x14ac:dyDescent="0.25">
      <c r="A111" s="240"/>
      <c r="B111" s="240"/>
      <c r="C111" s="145"/>
      <c r="D111" s="141"/>
      <c r="E111" s="141"/>
      <c r="F111" s="141"/>
      <c r="G111" s="141"/>
      <c r="H111" s="141"/>
      <c r="I111" s="141"/>
      <c r="J111" s="141"/>
      <c r="K111" s="141"/>
      <c r="L111" s="141"/>
    </row>
    <row r="112" spans="1:12" x14ac:dyDescent="0.25">
      <c r="A112" s="240"/>
      <c r="B112" s="240"/>
      <c r="C112" s="145"/>
      <c r="D112" s="141"/>
      <c r="E112" s="141"/>
      <c r="F112" s="141"/>
      <c r="G112" s="141"/>
      <c r="H112" s="141"/>
      <c r="I112" s="141"/>
      <c r="J112" s="141"/>
      <c r="K112" s="141"/>
      <c r="L112" s="141"/>
    </row>
    <row r="113" spans="1:12" x14ac:dyDescent="0.25">
      <c r="A113" s="240"/>
      <c r="B113" s="240"/>
      <c r="C113" s="145"/>
      <c r="D113" s="141"/>
      <c r="E113" s="141"/>
      <c r="F113" s="141"/>
      <c r="G113" s="141"/>
      <c r="H113" s="141"/>
      <c r="I113" s="141"/>
      <c r="J113" s="141"/>
      <c r="K113" s="141"/>
      <c r="L113" s="141"/>
    </row>
    <row r="114" spans="1:12" x14ac:dyDescent="0.25">
      <c r="A114" s="240"/>
      <c r="B114" s="240"/>
      <c r="C114" s="145"/>
      <c r="D114" s="141"/>
      <c r="E114" s="141"/>
      <c r="F114" s="141"/>
      <c r="G114" s="141"/>
      <c r="H114" s="141"/>
      <c r="I114" s="141"/>
      <c r="J114" s="141"/>
      <c r="K114" s="141"/>
      <c r="L114" s="141"/>
    </row>
    <row r="115" spans="1:12" x14ac:dyDescent="0.25">
      <c r="A115" s="240"/>
      <c r="B115" s="240"/>
      <c r="C115" s="145"/>
      <c r="D115" s="141"/>
      <c r="E115" s="141"/>
      <c r="F115" s="141"/>
      <c r="G115" s="141"/>
      <c r="H115" s="141"/>
      <c r="I115" s="141"/>
      <c r="J115" s="141"/>
      <c r="K115" s="141"/>
      <c r="L115" s="141"/>
    </row>
    <row r="116" spans="1:12" x14ac:dyDescent="0.25">
      <c r="A116" s="240"/>
      <c r="B116" s="240"/>
      <c r="C116" s="145"/>
      <c r="D116" s="141"/>
      <c r="E116" s="141"/>
      <c r="F116" s="141"/>
      <c r="G116" s="141"/>
      <c r="H116" s="141"/>
      <c r="I116" s="141"/>
      <c r="J116" s="141"/>
      <c r="K116" s="141"/>
      <c r="L116" s="141"/>
    </row>
    <row r="117" spans="1:12" x14ac:dyDescent="0.25">
      <c r="A117" s="240"/>
      <c r="B117" s="240"/>
      <c r="C117" s="145"/>
      <c r="D117" s="141"/>
      <c r="E117" s="141"/>
      <c r="F117" s="141"/>
      <c r="G117" s="141"/>
      <c r="H117" s="141"/>
      <c r="I117" s="141"/>
      <c r="J117" s="141"/>
      <c r="K117" s="141"/>
      <c r="L117" s="141"/>
    </row>
    <row r="118" spans="1:12" x14ac:dyDescent="0.25">
      <c r="A118" s="240"/>
      <c r="B118" s="240"/>
      <c r="C118" s="145"/>
      <c r="D118" s="141"/>
      <c r="E118" s="141"/>
      <c r="F118" s="141"/>
      <c r="G118" s="141"/>
      <c r="H118" s="141"/>
      <c r="I118" s="141"/>
      <c r="J118" s="141"/>
      <c r="K118" s="141"/>
      <c r="L118" s="141"/>
    </row>
    <row r="119" spans="1:12" x14ac:dyDescent="0.25">
      <c r="A119" s="240"/>
      <c r="B119" s="240"/>
      <c r="C119" s="145"/>
      <c r="D119" s="141"/>
      <c r="E119" s="141"/>
      <c r="F119" s="141"/>
      <c r="G119" s="141"/>
      <c r="H119" s="141"/>
      <c r="I119" s="141"/>
      <c r="J119" s="141"/>
      <c r="K119" s="141"/>
      <c r="L119" s="141"/>
    </row>
    <row r="120" spans="1:12" x14ac:dyDescent="0.25">
      <c r="A120" s="240"/>
      <c r="B120" s="240"/>
      <c r="C120" s="145"/>
      <c r="D120" s="141"/>
      <c r="E120" s="141"/>
      <c r="F120" s="141"/>
      <c r="G120" s="141"/>
      <c r="H120" s="141"/>
      <c r="I120" s="141"/>
      <c r="J120" s="141"/>
      <c r="K120" s="141"/>
      <c r="L120" s="141"/>
    </row>
    <row r="121" spans="1:12" x14ac:dyDescent="0.25">
      <c r="A121" s="240"/>
      <c r="B121" s="240"/>
      <c r="C121" s="145"/>
      <c r="D121" s="141"/>
      <c r="E121" s="141"/>
      <c r="F121" s="141"/>
      <c r="G121" s="141"/>
      <c r="H121" s="141"/>
      <c r="I121" s="141"/>
      <c r="J121" s="141"/>
      <c r="K121" s="141"/>
      <c r="L121" s="141"/>
    </row>
    <row r="122" spans="1:12" x14ac:dyDescent="0.25">
      <c r="A122" s="240"/>
      <c r="B122" s="240"/>
      <c r="C122" s="145"/>
      <c r="D122" s="141"/>
      <c r="E122" s="141"/>
      <c r="F122" s="141"/>
      <c r="G122" s="141"/>
      <c r="H122" s="141"/>
      <c r="I122" s="141"/>
      <c r="J122" s="141"/>
      <c r="K122" s="141"/>
      <c r="L122" s="141"/>
    </row>
    <row r="123" spans="1:12" x14ac:dyDescent="0.25">
      <c r="A123" s="240"/>
      <c r="B123" s="240"/>
      <c r="C123" s="145"/>
      <c r="D123" s="141"/>
      <c r="E123" s="141"/>
      <c r="F123" s="141"/>
      <c r="G123" s="141"/>
      <c r="H123" s="141"/>
      <c r="I123" s="141"/>
      <c r="J123" s="141"/>
      <c r="K123" s="141"/>
      <c r="L123" s="141"/>
    </row>
    <row r="124" spans="1:12" ht="15.75" thickBot="1" x14ac:dyDescent="0.3">
      <c r="A124" s="240"/>
      <c r="B124" s="240" t="s">
        <v>65</v>
      </c>
      <c r="C124" s="145"/>
      <c r="D124" s="141"/>
      <c r="E124" s="141"/>
      <c r="F124" s="141"/>
      <c r="G124" s="141"/>
      <c r="H124" s="141"/>
      <c r="I124" s="141"/>
      <c r="J124" s="141"/>
      <c r="K124" s="141"/>
      <c r="L124" s="141"/>
    </row>
    <row r="125" spans="1:12" x14ac:dyDescent="0.25">
      <c r="A125" s="102" t="s">
        <v>6</v>
      </c>
      <c r="B125" s="191" t="s">
        <v>152</v>
      </c>
      <c r="C125" s="193" t="s">
        <v>132</v>
      </c>
      <c r="D125" s="194"/>
      <c r="E125" s="141"/>
      <c r="F125" s="141"/>
      <c r="G125" s="141"/>
      <c r="H125" s="141"/>
      <c r="I125" s="141"/>
      <c r="J125" s="141"/>
      <c r="K125" s="141"/>
      <c r="L125" s="141"/>
    </row>
    <row r="126" spans="1:12" ht="15.75" thickBot="1" x14ac:dyDescent="0.3">
      <c r="A126" s="102"/>
      <c r="B126" s="196"/>
      <c r="C126" s="197" t="s">
        <v>153</v>
      </c>
      <c r="D126" s="198" t="s">
        <v>134</v>
      </c>
      <c r="E126" s="141"/>
      <c r="F126" s="141"/>
      <c r="G126" s="141"/>
      <c r="H126" s="141"/>
      <c r="I126" s="141"/>
      <c r="J126" s="141"/>
      <c r="K126" s="141"/>
      <c r="L126" s="141"/>
    </row>
    <row r="127" spans="1:12" x14ac:dyDescent="0.25">
      <c r="A127" s="199">
        <v>1</v>
      </c>
      <c r="B127" s="200" t="s">
        <v>154</v>
      </c>
      <c r="C127" s="201">
        <f>+K13+K58+K78</f>
        <v>13</v>
      </c>
      <c r="D127" s="202">
        <f>+L13+L58+L78</f>
        <v>24</v>
      </c>
      <c r="E127" s="141"/>
      <c r="F127" s="141"/>
      <c r="G127" s="141"/>
      <c r="H127" s="141"/>
      <c r="I127" s="141"/>
      <c r="J127" s="141"/>
      <c r="K127" s="141"/>
      <c r="L127" s="141"/>
    </row>
    <row r="128" spans="1:12" x14ac:dyDescent="0.25">
      <c r="A128" s="203">
        <v>2</v>
      </c>
      <c r="B128" s="204" t="s">
        <v>155</v>
      </c>
      <c r="C128" s="201">
        <f>+K14+K59+K79</f>
        <v>13</v>
      </c>
      <c r="D128" s="202">
        <f t="shared" ref="D128:D141" si="6">+L14+L59+L79</f>
        <v>11</v>
      </c>
      <c r="E128" s="141"/>
      <c r="F128" s="141"/>
      <c r="G128" s="141"/>
      <c r="H128" s="141"/>
      <c r="I128" s="141"/>
      <c r="J128" s="141"/>
      <c r="K128" s="141"/>
      <c r="L128" s="141"/>
    </row>
    <row r="129" spans="1:12" x14ac:dyDescent="0.25">
      <c r="A129" s="203">
        <v>3</v>
      </c>
      <c r="B129" s="204" t="s">
        <v>156</v>
      </c>
      <c r="C129" s="201">
        <f t="shared" ref="C129:C141" si="7">+K15+K60+K80</f>
        <v>51</v>
      </c>
      <c r="D129" s="202">
        <f t="shared" si="6"/>
        <v>53</v>
      </c>
      <c r="E129" s="141"/>
      <c r="F129" s="141"/>
      <c r="G129" s="141"/>
      <c r="H129" s="141"/>
      <c r="I129" s="141"/>
      <c r="J129" s="141"/>
      <c r="K129" s="141"/>
      <c r="L129" s="141"/>
    </row>
    <row r="130" spans="1:12" x14ac:dyDescent="0.25">
      <c r="A130" s="203">
        <v>4</v>
      </c>
      <c r="B130" s="204" t="s">
        <v>157</v>
      </c>
      <c r="C130" s="201">
        <f t="shared" si="7"/>
        <v>10</v>
      </c>
      <c r="D130" s="202">
        <f t="shared" si="6"/>
        <v>2</v>
      </c>
      <c r="E130" s="141"/>
      <c r="F130" s="141"/>
      <c r="G130" s="141"/>
      <c r="H130" s="141"/>
      <c r="I130" s="141"/>
      <c r="J130" s="141"/>
      <c r="K130" s="141"/>
      <c r="L130" s="141"/>
    </row>
    <row r="131" spans="1:12" x14ac:dyDescent="0.25">
      <c r="A131" s="203">
        <v>5</v>
      </c>
      <c r="B131" s="204" t="s">
        <v>158</v>
      </c>
      <c r="C131" s="201">
        <f t="shared" si="7"/>
        <v>317</v>
      </c>
      <c r="D131" s="202">
        <f t="shared" si="6"/>
        <v>401</v>
      </c>
      <c r="E131" s="141"/>
      <c r="F131" s="141"/>
      <c r="G131" s="141"/>
      <c r="H131" s="141"/>
      <c r="I131" s="141"/>
      <c r="J131" s="141"/>
      <c r="K131" s="141"/>
      <c r="L131" s="141"/>
    </row>
    <row r="132" spans="1:12" x14ac:dyDescent="0.25">
      <c r="A132" s="203">
        <v>6</v>
      </c>
      <c r="B132" s="204" t="s">
        <v>159</v>
      </c>
      <c r="C132" s="201">
        <f t="shared" si="7"/>
        <v>200</v>
      </c>
      <c r="D132" s="202">
        <f t="shared" si="6"/>
        <v>123</v>
      </c>
      <c r="E132" s="141"/>
      <c r="F132" s="141"/>
      <c r="G132" s="141"/>
      <c r="H132" s="141"/>
      <c r="I132" s="141"/>
      <c r="J132" s="141"/>
      <c r="K132" s="141"/>
      <c r="L132" s="141"/>
    </row>
    <row r="133" spans="1:12" x14ac:dyDescent="0.25">
      <c r="A133" s="203">
        <v>7</v>
      </c>
      <c r="B133" s="204" t="s">
        <v>160</v>
      </c>
      <c r="C133" s="201">
        <f t="shared" si="7"/>
        <v>126</v>
      </c>
      <c r="D133" s="202">
        <f t="shared" si="6"/>
        <v>119</v>
      </c>
      <c r="E133" s="141"/>
      <c r="F133" s="141"/>
      <c r="G133" s="141"/>
      <c r="H133" s="141"/>
      <c r="I133" s="141"/>
      <c r="J133" s="141"/>
      <c r="K133" s="141"/>
      <c r="L133" s="141"/>
    </row>
    <row r="134" spans="1:12" x14ac:dyDescent="0.25">
      <c r="A134" s="203">
        <v>8</v>
      </c>
      <c r="B134" s="204" t="s">
        <v>161</v>
      </c>
      <c r="C134" s="201">
        <f t="shared" si="7"/>
        <v>125</v>
      </c>
      <c r="D134" s="202">
        <f t="shared" si="6"/>
        <v>92</v>
      </c>
      <c r="E134" s="141"/>
      <c r="F134" s="141"/>
      <c r="G134" s="141"/>
      <c r="H134" s="141"/>
      <c r="I134" s="141"/>
      <c r="J134" s="141"/>
      <c r="K134" s="141"/>
      <c r="L134" s="141"/>
    </row>
    <row r="135" spans="1:12" x14ac:dyDescent="0.25">
      <c r="A135" s="203">
        <v>9</v>
      </c>
      <c r="B135" s="204" t="s">
        <v>162</v>
      </c>
      <c r="C135" s="201">
        <f t="shared" si="7"/>
        <v>800</v>
      </c>
      <c r="D135" s="202">
        <f t="shared" si="6"/>
        <v>979</v>
      </c>
      <c r="E135" s="141"/>
      <c r="F135" s="141"/>
      <c r="G135" s="141"/>
      <c r="H135" s="141"/>
      <c r="I135" s="141"/>
      <c r="J135" s="141"/>
      <c r="K135" s="141"/>
      <c r="L135" s="141"/>
    </row>
    <row r="136" spans="1:12" x14ac:dyDescent="0.25">
      <c r="A136" s="203">
        <v>10</v>
      </c>
      <c r="B136" s="204" t="s">
        <v>163</v>
      </c>
      <c r="C136" s="201">
        <f t="shared" si="7"/>
        <v>415</v>
      </c>
      <c r="D136" s="202">
        <f t="shared" si="6"/>
        <v>320</v>
      </c>
      <c r="E136" s="141"/>
      <c r="F136" s="141"/>
      <c r="G136" s="141"/>
      <c r="H136" s="141"/>
      <c r="I136" s="141"/>
      <c r="J136" s="141"/>
      <c r="K136" s="141"/>
      <c r="L136" s="141"/>
    </row>
    <row r="137" spans="1:12" x14ac:dyDescent="0.25">
      <c r="A137" s="203">
        <v>11</v>
      </c>
      <c r="B137" s="204" t="s">
        <v>164</v>
      </c>
      <c r="C137" s="201">
        <f t="shared" si="7"/>
        <v>40</v>
      </c>
      <c r="D137" s="202">
        <f t="shared" si="6"/>
        <v>30</v>
      </c>
      <c r="E137" s="141"/>
      <c r="F137" s="141"/>
      <c r="G137" s="141"/>
      <c r="H137" s="141"/>
      <c r="I137" s="141"/>
      <c r="J137" s="141"/>
      <c r="K137" s="141"/>
      <c r="L137" s="141"/>
    </row>
    <row r="138" spans="1:12" ht="24" x14ac:dyDescent="0.25">
      <c r="A138" s="203">
        <v>12</v>
      </c>
      <c r="B138" s="204" t="s">
        <v>165</v>
      </c>
      <c r="C138" s="201">
        <f t="shared" si="7"/>
        <v>21</v>
      </c>
      <c r="D138" s="202">
        <f t="shared" si="6"/>
        <v>15</v>
      </c>
      <c r="E138" s="141"/>
      <c r="F138" s="141"/>
      <c r="G138" s="141"/>
      <c r="H138" s="141"/>
      <c r="I138" s="141"/>
      <c r="J138" s="141"/>
      <c r="K138" s="141"/>
      <c r="L138" s="141"/>
    </row>
    <row r="139" spans="1:12" x14ac:dyDescent="0.25">
      <c r="A139" s="203">
        <v>13</v>
      </c>
      <c r="B139" s="205" t="s">
        <v>166</v>
      </c>
      <c r="C139" s="201">
        <f t="shared" si="7"/>
        <v>32</v>
      </c>
      <c r="D139" s="202">
        <f t="shared" si="6"/>
        <v>37</v>
      </c>
      <c r="E139" s="141"/>
      <c r="F139" s="141"/>
      <c r="G139" s="141"/>
      <c r="H139" s="141"/>
      <c r="I139" s="141"/>
      <c r="J139" s="141"/>
      <c r="K139" s="141"/>
      <c r="L139" s="141"/>
    </row>
    <row r="140" spans="1:12" x14ac:dyDescent="0.25">
      <c r="A140" s="203">
        <v>14</v>
      </c>
      <c r="B140" s="205" t="s">
        <v>167</v>
      </c>
      <c r="C140" s="201">
        <f t="shared" si="7"/>
        <v>1</v>
      </c>
      <c r="D140" s="202">
        <f t="shared" si="6"/>
        <v>2</v>
      </c>
      <c r="E140" s="141"/>
      <c r="F140" s="141"/>
      <c r="G140" s="141"/>
      <c r="H140" s="141"/>
      <c r="I140" s="141"/>
      <c r="J140" s="141"/>
      <c r="K140" s="141"/>
      <c r="L140" s="141"/>
    </row>
    <row r="141" spans="1:12" ht="15.75" thickBot="1" x14ac:dyDescent="0.3">
      <c r="A141" s="203">
        <v>15</v>
      </c>
      <c r="B141" s="205" t="s">
        <v>168</v>
      </c>
      <c r="C141" s="201">
        <f t="shared" si="7"/>
        <v>7</v>
      </c>
      <c r="D141" s="202">
        <f t="shared" si="6"/>
        <v>7</v>
      </c>
      <c r="E141" s="141"/>
      <c r="F141" s="141"/>
      <c r="G141" s="141"/>
      <c r="H141" s="141"/>
      <c r="I141" s="141"/>
      <c r="J141" s="141"/>
      <c r="K141" s="141"/>
      <c r="L141" s="141"/>
    </row>
    <row r="142" spans="1:12" ht="15.75" thickBot="1" x14ac:dyDescent="0.3">
      <c r="A142" s="206" t="s">
        <v>169</v>
      </c>
      <c r="B142" s="207"/>
      <c r="C142" s="242">
        <f>SUM(C127:C141)</f>
        <v>2171</v>
      </c>
      <c r="D142" s="243">
        <f>SUM(D127:D141)</f>
        <v>2215</v>
      </c>
      <c r="E142" s="141"/>
      <c r="F142" s="141"/>
      <c r="G142" s="141"/>
      <c r="H142" s="141"/>
      <c r="I142" s="141"/>
      <c r="J142" s="141"/>
      <c r="K142" s="141"/>
      <c r="L142" s="141"/>
    </row>
    <row r="143" spans="1:12" x14ac:dyDescent="0.25">
      <c r="A143" s="240"/>
      <c r="B143" s="240"/>
      <c r="C143" s="145"/>
      <c r="D143" s="141"/>
      <c r="E143" s="141"/>
      <c r="F143" s="141"/>
      <c r="G143" s="141"/>
      <c r="H143" s="141"/>
      <c r="I143" s="141"/>
      <c r="J143" s="141"/>
      <c r="K143" s="141"/>
      <c r="L143" s="141"/>
    </row>
    <row r="144" spans="1:12" hidden="1" x14ac:dyDescent="0.25">
      <c r="A144" s="240"/>
      <c r="B144" s="240"/>
      <c r="C144" s="145"/>
      <c r="D144" s="141"/>
      <c r="E144" s="141"/>
      <c r="F144" s="141"/>
      <c r="G144" s="141"/>
      <c r="H144" s="141"/>
      <c r="I144" s="141"/>
      <c r="J144" s="141"/>
      <c r="K144" s="141"/>
      <c r="L144" s="141"/>
    </row>
    <row r="145" spans="1:12" hidden="1" x14ac:dyDescent="0.25">
      <c r="A145" s="240"/>
      <c r="B145" s="240"/>
      <c r="C145" s="145"/>
      <c r="D145" s="141"/>
      <c r="E145" s="141"/>
      <c r="F145" s="141"/>
      <c r="G145" s="141"/>
      <c r="H145" s="141"/>
      <c r="I145" s="141"/>
      <c r="J145" s="141"/>
      <c r="K145" s="141"/>
      <c r="L145" s="141"/>
    </row>
    <row r="146" spans="1:12" hidden="1" x14ac:dyDescent="0.25">
      <c r="A146" s="240"/>
      <c r="B146" s="240"/>
      <c r="C146" s="145"/>
      <c r="D146" s="141"/>
      <c r="E146" s="141"/>
      <c r="F146" s="141"/>
      <c r="G146" s="141"/>
      <c r="H146" s="141"/>
      <c r="I146" s="141"/>
      <c r="J146" s="141"/>
      <c r="K146" s="141"/>
      <c r="L146" s="141"/>
    </row>
    <row r="147" spans="1:12" hidden="1" x14ac:dyDescent="0.25">
      <c r="A147" s="240"/>
      <c r="B147" s="240"/>
      <c r="C147" s="145"/>
      <c r="D147" s="141"/>
      <c r="E147" s="141"/>
      <c r="F147" s="141"/>
      <c r="G147" s="141"/>
      <c r="H147" s="141"/>
      <c r="I147" s="141"/>
      <c r="J147" s="141"/>
      <c r="K147" s="141"/>
      <c r="L147" s="141"/>
    </row>
    <row r="148" spans="1:12" hidden="1" x14ac:dyDescent="0.25">
      <c r="A148" s="240"/>
      <c r="B148" s="240"/>
      <c r="C148" s="145"/>
      <c r="D148" s="141"/>
      <c r="E148" s="141"/>
      <c r="F148" s="141"/>
      <c r="G148" s="141"/>
      <c r="H148" s="141"/>
      <c r="I148" s="141"/>
      <c r="J148" s="141"/>
      <c r="K148" s="141"/>
      <c r="L148" s="141"/>
    </row>
    <row r="149" spans="1:12" hidden="1" x14ac:dyDescent="0.25">
      <c r="A149" s="240"/>
      <c r="B149" s="240"/>
      <c r="C149" s="145"/>
      <c r="D149" s="141"/>
      <c r="E149" s="141"/>
      <c r="F149" s="141"/>
      <c r="G149" s="141"/>
      <c r="H149" s="141"/>
      <c r="I149" s="141"/>
      <c r="J149" s="141"/>
      <c r="K149" s="141"/>
      <c r="L149" s="141"/>
    </row>
    <row r="150" spans="1:12" hidden="1" x14ac:dyDescent="0.25">
      <c r="A150" s="240"/>
      <c r="B150" s="240"/>
      <c r="C150" s="145"/>
      <c r="D150" s="141"/>
      <c r="E150" s="141"/>
      <c r="F150" s="141"/>
      <c r="G150" s="141"/>
      <c r="H150" s="141"/>
      <c r="I150" s="141"/>
      <c r="J150" s="141"/>
      <c r="K150" s="141"/>
      <c r="L150" s="141"/>
    </row>
    <row r="151" spans="1:12" hidden="1" x14ac:dyDescent="0.25">
      <c r="A151" s="240"/>
      <c r="B151" s="240"/>
      <c r="C151" s="145"/>
      <c r="D151" s="141"/>
      <c r="E151" s="141"/>
      <c r="F151" s="141"/>
      <c r="G151" s="141"/>
      <c r="H151" s="141"/>
      <c r="I151" s="141"/>
      <c r="J151" s="141"/>
      <c r="K151" s="141"/>
      <c r="L151" s="141"/>
    </row>
    <row r="152" spans="1:12" hidden="1" x14ac:dyDescent="0.25">
      <c r="A152" s="240"/>
      <c r="B152" s="240"/>
      <c r="C152" s="145"/>
      <c r="D152" s="141"/>
      <c r="E152" s="141"/>
      <c r="F152" s="141"/>
      <c r="G152" s="141"/>
      <c r="H152" s="141"/>
      <c r="I152" s="141"/>
      <c r="J152" s="141"/>
      <c r="K152" s="141"/>
      <c r="L152" s="141"/>
    </row>
    <row r="153" spans="1:12" x14ac:dyDescent="0.25">
      <c r="A153" s="240"/>
      <c r="B153" s="240"/>
      <c r="C153" s="145"/>
      <c r="D153" s="141"/>
      <c r="E153" s="141"/>
      <c r="F153" s="141"/>
      <c r="G153" s="141"/>
      <c r="H153" s="141"/>
      <c r="I153" s="141"/>
      <c r="J153" s="141"/>
      <c r="K153" s="141"/>
      <c r="L153" s="141"/>
    </row>
    <row r="154" spans="1:12" x14ac:dyDescent="0.25">
      <c r="A154" s="240"/>
      <c r="B154" s="240"/>
      <c r="C154" s="145"/>
      <c r="D154" s="141"/>
      <c r="E154" s="141"/>
      <c r="F154" s="141"/>
      <c r="G154" s="141"/>
      <c r="H154" s="141"/>
      <c r="I154" s="141"/>
      <c r="J154" s="141"/>
      <c r="K154" s="141"/>
      <c r="L154" s="141"/>
    </row>
    <row r="155" spans="1:12" x14ac:dyDescent="0.25">
      <c r="A155" s="240"/>
      <c r="B155" s="240"/>
      <c r="C155" s="145"/>
      <c r="D155" s="141"/>
      <c r="E155" s="141"/>
      <c r="F155" s="141"/>
      <c r="G155" s="141"/>
      <c r="H155" s="141"/>
      <c r="I155" s="141"/>
      <c r="J155" s="141"/>
      <c r="K155" s="141"/>
      <c r="L155" s="141"/>
    </row>
    <row r="156" spans="1:12" x14ac:dyDescent="0.25">
      <c r="A156" s="240"/>
      <c r="B156" s="240"/>
      <c r="C156" s="145"/>
      <c r="D156" s="141"/>
      <c r="E156" s="141"/>
      <c r="F156" s="141"/>
      <c r="G156" s="141"/>
      <c r="H156" s="141"/>
      <c r="I156" s="141"/>
      <c r="J156" s="141"/>
      <c r="K156" s="141"/>
      <c r="L156" s="141"/>
    </row>
    <row r="157" spans="1:12" x14ac:dyDescent="0.25">
      <c r="A157" s="240"/>
      <c r="B157" s="240"/>
      <c r="C157" s="145"/>
      <c r="D157" s="141"/>
      <c r="E157" s="141"/>
      <c r="F157" s="141"/>
      <c r="G157" s="141"/>
      <c r="H157" s="141"/>
      <c r="I157" s="141"/>
      <c r="J157" s="141"/>
      <c r="K157" s="141"/>
      <c r="L157" s="141"/>
    </row>
    <row r="158" spans="1:12" x14ac:dyDescent="0.25">
      <c r="A158" s="240"/>
      <c r="B158" s="240"/>
      <c r="C158" s="145"/>
      <c r="D158" s="141"/>
      <c r="E158" s="141"/>
      <c r="F158" s="141"/>
      <c r="G158" s="141"/>
      <c r="H158" s="141"/>
      <c r="I158" s="141"/>
      <c r="J158" s="141"/>
      <c r="K158" s="141"/>
      <c r="L158" s="141"/>
    </row>
    <row r="159" spans="1:12" x14ac:dyDescent="0.25">
      <c r="A159" s="240"/>
      <c r="B159" s="240"/>
      <c r="C159" s="145"/>
      <c r="D159" s="141"/>
      <c r="E159" s="141"/>
      <c r="F159" s="141"/>
      <c r="G159" s="141"/>
      <c r="H159" s="141"/>
      <c r="I159" s="141"/>
      <c r="J159" s="141"/>
      <c r="K159" s="141"/>
      <c r="L159" s="141"/>
    </row>
    <row r="160" spans="1:12" x14ac:dyDescent="0.25">
      <c r="A160" s="240"/>
      <c r="B160" s="240"/>
      <c r="C160" s="145"/>
      <c r="D160" s="141"/>
      <c r="E160" s="141"/>
      <c r="F160" s="141"/>
      <c r="G160" s="141"/>
      <c r="H160" s="141"/>
      <c r="I160" s="141"/>
      <c r="J160" s="141"/>
      <c r="K160" s="141"/>
      <c r="L160" s="141"/>
    </row>
    <row r="161" spans="1:12" x14ac:dyDescent="0.25">
      <c r="A161" s="240"/>
      <c r="B161" s="240"/>
      <c r="C161" s="145"/>
      <c r="D161" s="141"/>
      <c r="E161" s="141"/>
      <c r="F161" s="141"/>
      <c r="G161" s="141"/>
      <c r="H161" s="141"/>
      <c r="I161" s="141"/>
      <c r="J161" s="141"/>
      <c r="K161" s="141"/>
      <c r="L161" s="141"/>
    </row>
    <row r="162" spans="1:12" x14ac:dyDescent="0.25">
      <c r="A162" s="240"/>
      <c r="B162" s="240"/>
      <c r="C162" s="145"/>
      <c r="D162" s="141"/>
      <c r="E162" s="141"/>
      <c r="F162" s="141"/>
      <c r="G162" s="141"/>
      <c r="H162" s="141"/>
      <c r="I162" s="141"/>
      <c r="J162" s="141"/>
      <c r="K162" s="141"/>
      <c r="L162" s="141"/>
    </row>
    <row r="163" spans="1:12" x14ac:dyDescent="0.25">
      <c r="A163" s="240"/>
      <c r="B163" s="240"/>
      <c r="C163" s="145"/>
      <c r="D163" s="141"/>
      <c r="E163" s="141"/>
      <c r="F163" s="141"/>
      <c r="G163" s="141"/>
      <c r="H163" s="141"/>
      <c r="I163" s="141"/>
      <c r="J163" s="141"/>
      <c r="K163" s="141"/>
      <c r="L163" s="141"/>
    </row>
    <row r="164" spans="1:12" x14ac:dyDescent="0.25">
      <c r="A164" s="240"/>
      <c r="B164" s="240"/>
      <c r="C164" s="145"/>
      <c r="D164" s="141"/>
      <c r="E164" s="141"/>
      <c r="F164" s="141"/>
      <c r="G164" s="141"/>
      <c r="H164" s="141"/>
      <c r="I164" s="141"/>
      <c r="J164" s="141"/>
      <c r="K164" s="141"/>
      <c r="L164" s="141"/>
    </row>
    <row r="166" spans="1:12" x14ac:dyDescent="0.25">
      <c r="B166" s="87" t="s">
        <v>72</v>
      </c>
      <c r="C166" s="26" t="s">
        <v>119</v>
      </c>
      <c r="D166" s="26"/>
      <c r="E166" s="26"/>
      <c r="F166" s="68" t="s">
        <v>178</v>
      </c>
      <c r="H166" t="s">
        <v>75</v>
      </c>
    </row>
    <row r="167" spans="1:12" ht="15" customHeight="1" x14ac:dyDescent="0.25">
      <c r="C167" s="88" t="s">
        <v>179</v>
      </c>
      <c r="D167" s="88"/>
      <c r="E167" s="88"/>
      <c r="F167" s="68"/>
      <c r="G167" s="68"/>
      <c r="H167" s="68" t="s">
        <v>77</v>
      </c>
      <c r="I167" s="68"/>
      <c r="J167" s="68"/>
      <c r="K167" s="68"/>
    </row>
    <row r="168" spans="1:12" ht="15" customHeight="1" x14ac:dyDescent="0.25">
      <c r="C168" s="88" t="s">
        <v>180</v>
      </c>
      <c r="D168" s="88"/>
      <c r="E168" s="88"/>
      <c r="F168" s="68"/>
      <c r="G168" s="68"/>
      <c r="H168" s="68" t="s">
        <v>79</v>
      </c>
      <c r="I168" s="68"/>
      <c r="J168" s="68"/>
      <c r="K168" s="68"/>
    </row>
    <row r="169" spans="1:12" x14ac:dyDescent="0.25">
      <c r="B169" s="87" t="s">
        <v>80</v>
      </c>
      <c r="C169" s="68" t="s">
        <v>181</v>
      </c>
      <c r="G169" s="68"/>
    </row>
  </sheetData>
  <mergeCells count="59">
    <mergeCell ref="C168:E168"/>
    <mergeCell ref="A93:B93"/>
    <mergeCell ref="A125:A126"/>
    <mergeCell ref="B125:B126"/>
    <mergeCell ref="C125:D125"/>
    <mergeCell ref="A142:B142"/>
    <mergeCell ref="C167:E167"/>
    <mergeCell ref="A73:B73"/>
    <mergeCell ref="B75:L75"/>
    <mergeCell ref="A76:A77"/>
    <mergeCell ref="B76:B77"/>
    <mergeCell ref="C76:D76"/>
    <mergeCell ref="E76:F76"/>
    <mergeCell ref="G76:H76"/>
    <mergeCell ref="I76:J76"/>
    <mergeCell ref="K76:L76"/>
    <mergeCell ref="A54:B54"/>
    <mergeCell ref="B55:L55"/>
    <mergeCell ref="A56:A57"/>
    <mergeCell ref="B56:B57"/>
    <mergeCell ref="C56:D56"/>
    <mergeCell ref="E56:F56"/>
    <mergeCell ref="G56:H56"/>
    <mergeCell ref="I56:J56"/>
    <mergeCell ref="K56:L56"/>
    <mergeCell ref="K39:L39"/>
    <mergeCell ref="A45:B45"/>
    <mergeCell ref="A48:A49"/>
    <mergeCell ref="B48:B49"/>
    <mergeCell ref="C48:D48"/>
    <mergeCell ref="E48:F48"/>
    <mergeCell ref="G48:H48"/>
    <mergeCell ref="K48:L48"/>
    <mergeCell ref="A36:B36"/>
    <mergeCell ref="A39:A40"/>
    <mergeCell ref="B39:B40"/>
    <mergeCell ref="C39:D39"/>
    <mergeCell ref="E39:F39"/>
    <mergeCell ref="G39:H39"/>
    <mergeCell ref="K11:L11"/>
    <mergeCell ref="A28:B28"/>
    <mergeCell ref="A30:A31"/>
    <mergeCell ref="B30:B31"/>
    <mergeCell ref="C30:D30"/>
    <mergeCell ref="E30:F30"/>
    <mergeCell ref="G30:H30"/>
    <mergeCell ref="K30:L30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55118110236220474" header="0" footer="0"/>
  <pageSetup scale="90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"/>
  <sheetViews>
    <sheetView topLeftCell="A10" workbookViewId="0">
      <selection activeCell="L25" sqref="L2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</cols>
  <sheetData>
    <row r="1" spans="1:12" ht="15.75" thickBot="1" x14ac:dyDescent="0.3"/>
    <row r="2" spans="1:12" ht="15.75" thickBot="1" x14ac:dyDescent="0.3">
      <c r="B2" s="19"/>
      <c r="C2" s="19"/>
      <c r="L2" s="187" t="s">
        <v>150</v>
      </c>
    </row>
    <row r="3" spans="1:12" ht="18.75" x14ac:dyDescent="0.3">
      <c r="H3" s="188"/>
      <c r="I3" s="188"/>
      <c r="J3" s="188"/>
    </row>
    <row r="4" spans="1:12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x14ac:dyDescent="0.2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6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x14ac:dyDescent="0.25">
      <c r="A8" s="7" t="s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10" spans="1:12" ht="15.75" customHeight="1" thickBot="1" x14ac:dyDescent="0.3">
      <c r="A10" s="26"/>
      <c r="B10" s="189" t="s">
        <v>151</v>
      </c>
      <c r="C10" s="189"/>
      <c r="D10" s="189"/>
      <c r="E10" s="189"/>
      <c r="F10" s="189"/>
      <c r="G10" s="189"/>
      <c r="H10" s="189"/>
      <c r="I10" s="189"/>
      <c r="J10" s="189"/>
      <c r="K10" s="189"/>
      <c r="L10" s="189"/>
    </row>
    <row r="11" spans="1:12" x14ac:dyDescent="0.25">
      <c r="A11" s="190" t="s">
        <v>6</v>
      </c>
      <c r="B11" s="191" t="s">
        <v>152</v>
      </c>
      <c r="C11" s="192" t="s">
        <v>128</v>
      </c>
      <c r="D11" s="192"/>
      <c r="E11" s="193" t="s">
        <v>129</v>
      </c>
      <c r="F11" s="193"/>
      <c r="G11" s="193" t="s">
        <v>130</v>
      </c>
      <c r="H11" s="193"/>
      <c r="I11" s="193" t="s">
        <v>131</v>
      </c>
      <c r="J11" s="193"/>
      <c r="K11" s="193" t="s">
        <v>182</v>
      </c>
      <c r="L11" s="194"/>
    </row>
    <row r="12" spans="1:12" ht="15.75" thickBot="1" x14ac:dyDescent="0.3">
      <c r="A12" s="195"/>
      <c r="B12" s="196"/>
      <c r="C12" s="197" t="s">
        <v>153</v>
      </c>
      <c r="D12" s="197" t="s">
        <v>134</v>
      </c>
      <c r="E12" s="197" t="s">
        <v>153</v>
      </c>
      <c r="F12" s="197" t="s">
        <v>134</v>
      </c>
      <c r="G12" s="197" t="s">
        <v>153</v>
      </c>
      <c r="H12" s="197" t="s">
        <v>134</v>
      </c>
      <c r="I12" s="197" t="s">
        <v>153</v>
      </c>
      <c r="J12" s="197" t="s">
        <v>134</v>
      </c>
      <c r="K12" s="197" t="s">
        <v>153</v>
      </c>
      <c r="L12" s="198" t="s">
        <v>134</v>
      </c>
    </row>
    <row r="13" spans="1:12" x14ac:dyDescent="0.25">
      <c r="A13" s="199">
        <v>1</v>
      </c>
      <c r="B13" s="200" t="s">
        <v>154</v>
      </c>
      <c r="C13" s="201">
        <v>13</v>
      </c>
      <c r="D13" s="201">
        <v>24</v>
      </c>
      <c r="E13" s="201">
        <v>13</v>
      </c>
      <c r="F13" s="201">
        <v>20</v>
      </c>
      <c r="G13" s="201"/>
      <c r="H13" s="201"/>
      <c r="I13" s="201"/>
      <c r="J13" s="201"/>
      <c r="K13" s="201">
        <f>+C13+E13+G13+I13</f>
        <v>26</v>
      </c>
      <c r="L13" s="202">
        <f>+D13+F13+H13+J13</f>
        <v>44</v>
      </c>
    </row>
    <row r="14" spans="1:12" x14ac:dyDescent="0.25">
      <c r="A14" s="203">
        <v>2</v>
      </c>
      <c r="B14" s="204" t="s">
        <v>155</v>
      </c>
      <c r="C14" s="201">
        <v>13</v>
      </c>
      <c r="D14" s="201">
        <v>11</v>
      </c>
      <c r="E14" s="201">
        <v>13</v>
      </c>
      <c r="F14" s="201">
        <v>17</v>
      </c>
      <c r="G14" s="201"/>
      <c r="H14" s="201"/>
      <c r="I14" s="201"/>
      <c r="J14" s="201"/>
      <c r="K14" s="201">
        <f t="shared" ref="K14:L27" si="0">+C14+E14+G14+I14</f>
        <v>26</v>
      </c>
      <c r="L14" s="202">
        <f t="shared" si="0"/>
        <v>28</v>
      </c>
    </row>
    <row r="15" spans="1:12" x14ac:dyDescent="0.25">
      <c r="A15" s="203">
        <v>3</v>
      </c>
      <c r="B15" s="204" t="s">
        <v>156</v>
      </c>
      <c r="C15" s="201">
        <v>51</v>
      </c>
      <c r="D15" s="201">
        <v>53</v>
      </c>
      <c r="E15" s="201">
        <v>51</v>
      </c>
      <c r="F15" s="201">
        <v>76</v>
      </c>
      <c r="G15" s="201"/>
      <c r="H15" s="201"/>
      <c r="I15" s="201"/>
      <c r="J15" s="201"/>
      <c r="K15" s="201">
        <f t="shared" si="0"/>
        <v>102</v>
      </c>
      <c r="L15" s="202">
        <f t="shared" si="0"/>
        <v>129</v>
      </c>
    </row>
    <row r="16" spans="1:12" x14ac:dyDescent="0.25">
      <c r="A16" s="203">
        <v>4</v>
      </c>
      <c r="B16" s="204" t="s">
        <v>157</v>
      </c>
      <c r="C16" s="201">
        <v>10</v>
      </c>
      <c r="D16" s="201">
        <v>2</v>
      </c>
      <c r="E16" s="201">
        <v>10</v>
      </c>
      <c r="F16" s="201">
        <v>17</v>
      </c>
      <c r="G16" s="201"/>
      <c r="H16" s="201"/>
      <c r="I16" s="201"/>
      <c r="J16" s="201"/>
      <c r="K16" s="201">
        <f t="shared" si="0"/>
        <v>20</v>
      </c>
      <c r="L16" s="202">
        <f t="shared" si="0"/>
        <v>19</v>
      </c>
    </row>
    <row r="17" spans="1:12" x14ac:dyDescent="0.25">
      <c r="A17" s="203">
        <v>5</v>
      </c>
      <c r="B17" s="204" t="s">
        <v>158</v>
      </c>
      <c r="C17" s="201">
        <v>317</v>
      </c>
      <c r="D17" s="201">
        <v>401</v>
      </c>
      <c r="E17" s="201">
        <v>317</v>
      </c>
      <c r="F17" s="201">
        <v>359</v>
      </c>
      <c r="G17" s="201"/>
      <c r="H17" s="201"/>
      <c r="I17" s="201"/>
      <c r="J17" s="201"/>
      <c r="K17" s="201">
        <f t="shared" si="0"/>
        <v>634</v>
      </c>
      <c r="L17" s="202">
        <f t="shared" si="0"/>
        <v>760</v>
      </c>
    </row>
    <row r="18" spans="1:12" x14ac:dyDescent="0.25">
      <c r="A18" s="203">
        <v>6</v>
      </c>
      <c r="B18" s="204" t="s">
        <v>159</v>
      </c>
      <c r="C18" s="201">
        <v>200</v>
      </c>
      <c r="D18" s="201">
        <v>123</v>
      </c>
      <c r="E18" s="201">
        <v>200</v>
      </c>
      <c r="F18" s="201">
        <v>117</v>
      </c>
      <c r="G18" s="201"/>
      <c r="H18" s="201"/>
      <c r="I18" s="201"/>
      <c r="J18" s="201"/>
      <c r="K18" s="201">
        <f t="shared" si="0"/>
        <v>400</v>
      </c>
      <c r="L18" s="202">
        <f t="shared" si="0"/>
        <v>240</v>
      </c>
    </row>
    <row r="19" spans="1:12" x14ac:dyDescent="0.25">
      <c r="A19" s="203">
        <v>7</v>
      </c>
      <c r="B19" s="204" t="s">
        <v>160</v>
      </c>
      <c r="C19" s="201">
        <v>126</v>
      </c>
      <c r="D19" s="201">
        <v>119</v>
      </c>
      <c r="E19" s="201">
        <v>126</v>
      </c>
      <c r="F19" s="201">
        <v>126</v>
      </c>
      <c r="G19" s="201"/>
      <c r="H19" s="201"/>
      <c r="I19" s="201"/>
      <c r="J19" s="201"/>
      <c r="K19" s="201">
        <f t="shared" si="0"/>
        <v>252</v>
      </c>
      <c r="L19" s="202">
        <f t="shared" si="0"/>
        <v>245</v>
      </c>
    </row>
    <row r="20" spans="1:12" x14ac:dyDescent="0.25">
      <c r="A20" s="203">
        <v>8</v>
      </c>
      <c r="B20" s="204" t="s">
        <v>161</v>
      </c>
      <c r="C20" s="201">
        <v>125</v>
      </c>
      <c r="D20" s="201">
        <v>92</v>
      </c>
      <c r="E20" s="201">
        <v>125</v>
      </c>
      <c r="F20" s="201">
        <v>86</v>
      </c>
      <c r="G20" s="201"/>
      <c r="H20" s="201"/>
      <c r="I20" s="201"/>
      <c r="J20" s="201"/>
      <c r="K20" s="201">
        <f t="shared" si="0"/>
        <v>250</v>
      </c>
      <c r="L20" s="202">
        <f t="shared" si="0"/>
        <v>178</v>
      </c>
    </row>
    <row r="21" spans="1:12" x14ac:dyDescent="0.25">
      <c r="A21" s="203">
        <v>9</v>
      </c>
      <c r="B21" s="204" t="s">
        <v>162</v>
      </c>
      <c r="C21" s="201">
        <v>800</v>
      </c>
      <c r="D21" s="201">
        <v>979</v>
      </c>
      <c r="E21" s="201">
        <v>800</v>
      </c>
      <c r="F21" s="201">
        <v>726</v>
      </c>
      <c r="G21" s="201"/>
      <c r="H21" s="201"/>
      <c r="I21" s="201"/>
      <c r="J21" s="201"/>
      <c r="K21" s="201">
        <f t="shared" si="0"/>
        <v>1600</v>
      </c>
      <c r="L21" s="202">
        <f t="shared" si="0"/>
        <v>1705</v>
      </c>
    </row>
    <row r="22" spans="1:12" x14ac:dyDescent="0.25">
      <c r="A22" s="203">
        <v>10</v>
      </c>
      <c r="B22" s="204" t="s">
        <v>163</v>
      </c>
      <c r="C22" s="201">
        <v>415</v>
      </c>
      <c r="D22" s="201">
        <v>320</v>
      </c>
      <c r="E22" s="201">
        <v>417</v>
      </c>
      <c r="F22" s="201">
        <v>341</v>
      </c>
      <c r="G22" s="201"/>
      <c r="H22" s="201"/>
      <c r="I22" s="201"/>
      <c r="J22" s="201"/>
      <c r="K22" s="201">
        <f t="shared" si="0"/>
        <v>832</v>
      </c>
      <c r="L22" s="202">
        <f t="shared" si="0"/>
        <v>661</v>
      </c>
    </row>
    <row r="23" spans="1:12" x14ac:dyDescent="0.25">
      <c r="A23" s="203">
        <v>11</v>
      </c>
      <c r="B23" s="204" t="s">
        <v>164</v>
      </c>
      <c r="C23" s="201">
        <v>40</v>
      </c>
      <c r="D23" s="201">
        <v>30</v>
      </c>
      <c r="E23" s="201">
        <v>40</v>
      </c>
      <c r="F23" s="201">
        <v>55</v>
      </c>
      <c r="G23" s="201"/>
      <c r="H23" s="201"/>
      <c r="I23" s="201"/>
      <c r="J23" s="201"/>
      <c r="K23" s="201">
        <f t="shared" si="0"/>
        <v>80</v>
      </c>
      <c r="L23" s="202">
        <f t="shared" si="0"/>
        <v>85</v>
      </c>
    </row>
    <row r="24" spans="1:12" ht="24" x14ac:dyDescent="0.25">
      <c r="A24" s="203">
        <v>12</v>
      </c>
      <c r="B24" s="204" t="s">
        <v>165</v>
      </c>
      <c r="C24" s="201">
        <v>21</v>
      </c>
      <c r="D24" s="201">
        <v>15</v>
      </c>
      <c r="E24" s="201">
        <v>20</v>
      </c>
      <c r="F24" s="201">
        <v>26</v>
      </c>
      <c r="G24" s="201"/>
      <c r="H24" s="201"/>
      <c r="I24" s="201"/>
      <c r="J24" s="201"/>
      <c r="K24" s="201">
        <f t="shared" si="0"/>
        <v>41</v>
      </c>
      <c r="L24" s="202">
        <f t="shared" si="0"/>
        <v>41</v>
      </c>
    </row>
    <row r="25" spans="1:12" x14ac:dyDescent="0.25">
      <c r="A25" s="203">
        <v>13</v>
      </c>
      <c r="B25" s="205" t="s">
        <v>166</v>
      </c>
      <c r="C25" s="201">
        <v>32</v>
      </c>
      <c r="D25" s="201">
        <v>37</v>
      </c>
      <c r="E25" s="201">
        <v>35</v>
      </c>
      <c r="F25" s="201">
        <v>63</v>
      </c>
      <c r="G25" s="201"/>
      <c r="H25" s="201"/>
      <c r="I25" s="201"/>
      <c r="J25" s="201"/>
      <c r="K25" s="201">
        <f t="shared" si="0"/>
        <v>67</v>
      </c>
      <c r="L25" s="202">
        <f t="shared" si="0"/>
        <v>100</v>
      </c>
    </row>
    <row r="26" spans="1:12" x14ac:dyDescent="0.25">
      <c r="A26" s="203">
        <v>14</v>
      </c>
      <c r="B26" s="205" t="s">
        <v>167</v>
      </c>
      <c r="C26" s="201">
        <v>1</v>
      </c>
      <c r="D26" s="201">
        <v>2</v>
      </c>
      <c r="E26" s="201">
        <v>2</v>
      </c>
      <c r="F26" s="201">
        <v>2</v>
      </c>
      <c r="G26" s="201"/>
      <c r="H26" s="201"/>
      <c r="I26" s="201"/>
      <c r="J26" s="201"/>
      <c r="K26" s="201">
        <f t="shared" si="0"/>
        <v>3</v>
      </c>
      <c r="L26" s="202">
        <f t="shared" si="0"/>
        <v>4</v>
      </c>
    </row>
    <row r="27" spans="1:12" ht="15.75" thickBot="1" x14ac:dyDescent="0.3">
      <c r="A27" s="203">
        <v>15</v>
      </c>
      <c r="B27" s="205" t="s">
        <v>168</v>
      </c>
      <c r="C27" s="201">
        <v>7</v>
      </c>
      <c r="D27" s="201">
        <v>7</v>
      </c>
      <c r="E27" s="201">
        <v>11</v>
      </c>
      <c r="F27" s="201">
        <v>16</v>
      </c>
      <c r="G27" s="201"/>
      <c r="H27" s="201"/>
      <c r="I27" s="201"/>
      <c r="J27" s="201"/>
      <c r="K27" s="201">
        <f t="shared" si="0"/>
        <v>18</v>
      </c>
      <c r="L27" s="202">
        <f t="shared" si="0"/>
        <v>23</v>
      </c>
    </row>
    <row r="28" spans="1:12" ht="15.75" thickBot="1" x14ac:dyDescent="0.3">
      <c r="A28" s="206" t="s">
        <v>169</v>
      </c>
      <c r="B28" s="207"/>
      <c r="C28" s="208">
        <f t="shared" ref="C28:H28" si="1">SUM(C13:C27)</f>
        <v>2171</v>
      </c>
      <c r="D28" s="208">
        <f t="shared" si="1"/>
        <v>2215</v>
      </c>
      <c r="E28" s="208">
        <f>SUM(E13:E27)</f>
        <v>2180</v>
      </c>
      <c r="F28" s="208">
        <f t="shared" si="1"/>
        <v>2047</v>
      </c>
      <c r="G28" s="208">
        <f>SUM(G13:G27)</f>
        <v>0</v>
      </c>
      <c r="H28" s="208">
        <f t="shared" si="1"/>
        <v>0</v>
      </c>
      <c r="I28" s="208">
        <f>SUM(I13:I27)</f>
        <v>0</v>
      </c>
      <c r="J28" s="208">
        <f>SUM(J13:J27)</f>
        <v>0</v>
      </c>
      <c r="K28" s="208">
        <f>SUM(K13:K27)</f>
        <v>4351</v>
      </c>
      <c r="L28" s="209">
        <f>SUM(L13:L27)</f>
        <v>4262</v>
      </c>
    </row>
    <row r="29" spans="1:12" x14ac:dyDescent="0.25">
      <c r="A29" s="210"/>
      <c r="B29" s="180"/>
      <c r="C29" s="145"/>
      <c r="D29" s="141"/>
      <c r="E29" s="141"/>
      <c r="F29" s="141"/>
      <c r="G29" s="141"/>
      <c r="H29" s="141"/>
      <c r="I29" s="141"/>
      <c r="J29" s="141"/>
      <c r="K29" s="141"/>
      <c r="L29" s="141"/>
    </row>
    <row r="30" spans="1:12" hidden="1" x14ac:dyDescent="0.25">
      <c r="A30" s="211" t="s">
        <v>170</v>
      </c>
      <c r="B30" s="212" t="s">
        <v>152</v>
      </c>
      <c r="C30" s="193" t="s">
        <v>131</v>
      </c>
      <c r="D30" s="193"/>
      <c r="E30" s="193" t="s">
        <v>138</v>
      </c>
      <c r="F30" s="193"/>
      <c r="G30" s="193" t="s">
        <v>139</v>
      </c>
      <c r="H30" s="193"/>
      <c r="I30" s="213"/>
      <c r="J30" s="213"/>
      <c r="K30" s="193" t="s">
        <v>132</v>
      </c>
      <c r="L30" s="194"/>
    </row>
    <row r="31" spans="1:12" ht="15.75" hidden="1" thickBot="1" x14ac:dyDescent="0.3">
      <c r="A31" s="214"/>
      <c r="B31" s="215"/>
      <c r="C31" s="216" t="s">
        <v>153</v>
      </c>
      <c r="D31" s="216" t="s">
        <v>134</v>
      </c>
      <c r="E31" s="216" t="s">
        <v>153</v>
      </c>
      <c r="F31" s="216" t="s">
        <v>134</v>
      </c>
      <c r="G31" s="216" t="s">
        <v>153</v>
      </c>
      <c r="H31" s="216" t="s">
        <v>134</v>
      </c>
      <c r="I31" s="216"/>
      <c r="J31" s="216"/>
      <c r="K31" s="216" t="s">
        <v>153</v>
      </c>
      <c r="L31" s="216" t="s">
        <v>134</v>
      </c>
    </row>
    <row r="32" spans="1:12" hidden="1" x14ac:dyDescent="0.25">
      <c r="A32" s="217">
        <v>1</v>
      </c>
      <c r="B32" s="218" t="s">
        <v>171</v>
      </c>
      <c r="C32" s="219"/>
      <c r="D32" s="219"/>
      <c r="E32" s="219"/>
      <c r="F32" s="219"/>
      <c r="G32" s="219"/>
      <c r="H32" s="219"/>
      <c r="I32" s="219"/>
      <c r="J32" s="219"/>
      <c r="K32" s="219"/>
      <c r="L32" s="220"/>
    </row>
    <row r="33" spans="1:12" hidden="1" x14ac:dyDescent="0.25">
      <c r="A33" s="217">
        <v>2</v>
      </c>
      <c r="B33" s="181" t="s">
        <v>172</v>
      </c>
      <c r="C33" s="219"/>
      <c r="D33" s="219"/>
      <c r="E33" s="219"/>
      <c r="F33" s="219"/>
      <c r="G33" s="219"/>
      <c r="H33" s="219"/>
      <c r="I33" s="219"/>
      <c r="J33" s="219"/>
      <c r="K33" s="219"/>
      <c r="L33" s="220"/>
    </row>
    <row r="34" spans="1:12" hidden="1" x14ac:dyDescent="0.25">
      <c r="A34" s="217">
        <v>3</v>
      </c>
      <c r="B34" s="181" t="s">
        <v>173</v>
      </c>
      <c r="C34" s="221"/>
      <c r="D34" s="222"/>
      <c r="E34" s="222"/>
      <c r="F34" s="222"/>
      <c r="G34" s="222"/>
      <c r="H34" s="222"/>
      <c r="I34" s="222"/>
      <c r="J34" s="222"/>
      <c r="K34" s="222"/>
      <c r="L34" s="223"/>
    </row>
    <row r="35" spans="1:12" hidden="1" x14ac:dyDescent="0.25">
      <c r="A35" s="101">
        <v>4</v>
      </c>
      <c r="B35" s="224" t="s">
        <v>174</v>
      </c>
      <c r="C35" s="225"/>
      <c r="D35" s="226"/>
      <c r="E35" s="226"/>
      <c r="F35" s="226"/>
      <c r="G35" s="226"/>
      <c r="H35" s="226"/>
      <c r="I35" s="226"/>
      <c r="J35" s="226"/>
      <c r="K35" s="226"/>
      <c r="L35" s="227"/>
    </row>
    <row r="36" spans="1:12" ht="15.75" hidden="1" thickBot="1" x14ac:dyDescent="0.3">
      <c r="A36" s="206" t="s">
        <v>169</v>
      </c>
      <c r="B36" s="207"/>
      <c r="C36" s="228"/>
      <c r="D36" s="229"/>
      <c r="E36" s="229"/>
      <c r="F36" s="229"/>
      <c r="G36" s="229"/>
      <c r="H36" s="229"/>
      <c r="I36" s="229"/>
      <c r="J36" s="229"/>
      <c r="K36" s="229"/>
      <c r="L36" s="230"/>
    </row>
    <row r="37" spans="1:12" hidden="1" x14ac:dyDescent="0.25">
      <c r="A37" s="68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</row>
    <row r="38" spans="1:12" hidden="1" x14ac:dyDescent="0.25">
      <c r="A38" s="68"/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</row>
    <row r="39" spans="1:12" hidden="1" x14ac:dyDescent="0.25">
      <c r="A39" s="231" t="s">
        <v>6</v>
      </c>
      <c r="B39" s="232" t="s">
        <v>152</v>
      </c>
      <c r="C39" s="193" t="s">
        <v>92</v>
      </c>
      <c r="D39" s="193"/>
      <c r="E39" s="193" t="s">
        <v>93</v>
      </c>
      <c r="F39" s="193"/>
      <c r="G39" s="193" t="s">
        <v>94</v>
      </c>
      <c r="H39" s="193"/>
      <c r="I39" s="213"/>
      <c r="J39" s="213"/>
      <c r="K39" s="193" t="s">
        <v>132</v>
      </c>
      <c r="L39" s="194"/>
    </row>
    <row r="40" spans="1:12" ht="15.75" hidden="1" thickBot="1" x14ac:dyDescent="0.3">
      <c r="A40" s="233"/>
      <c r="B40" s="133"/>
      <c r="C40" s="216" t="s">
        <v>153</v>
      </c>
      <c r="D40" s="216" t="s">
        <v>134</v>
      </c>
      <c r="E40" s="216" t="s">
        <v>153</v>
      </c>
      <c r="F40" s="216" t="s">
        <v>134</v>
      </c>
      <c r="G40" s="216" t="s">
        <v>153</v>
      </c>
      <c r="H40" s="216" t="s">
        <v>134</v>
      </c>
      <c r="I40" s="216"/>
      <c r="J40" s="216"/>
      <c r="K40" s="216" t="s">
        <v>153</v>
      </c>
      <c r="L40" s="216" t="s">
        <v>134</v>
      </c>
    </row>
    <row r="41" spans="1:12" hidden="1" x14ac:dyDescent="0.25">
      <c r="A41" s="217">
        <v>1</v>
      </c>
      <c r="B41" s="218" t="s">
        <v>171</v>
      </c>
      <c r="C41" s="221"/>
      <c r="D41" s="222"/>
      <c r="E41" s="222"/>
      <c r="F41" s="222"/>
      <c r="G41" s="222"/>
      <c r="H41" s="222"/>
      <c r="I41" s="222"/>
      <c r="J41" s="222"/>
      <c r="K41" s="222"/>
      <c r="L41" s="223"/>
    </row>
    <row r="42" spans="1:12" hidden="1" x14ac:dyDescent="0.25">
      <c r="A42" s="217">
        <v>2</v>
      </c>
      <c r="B42" s="181" t="s">
        <v>172</v>
      </c>
      <c r="C42" s="221"/>
      <c r="D42" s="222"/>
      <c r="E42" s="222"/>
      <c r="F42" s="222"/>
      <c r="G42" s="222"/>
      <c r="H42" s="222"/>
      <c r="I42" s="222"/>
      <c r="J42" s="222"/>
      <c r="K42" s="222"/>
      <c r="L42" s="223"/>
    </row>
    <row r="43" spans="1:12" hidden="1" x14ac:dyDescent="0.25">
      <c r="A43" s="217">
        <v>3</v>
      </c>
      <c r="B43" s="181" t="s">
        <v>173</v>
      </c>
      <c r="C43" s="221"/>
      <c r="D43" s="222"/>
      <c r="E43" s="222"/>
      <c r="F43" s="222"/>
      <c r="G43" s="222"/>
      <c r="H43" s="222"/>
      <c r="I43" s="222"/>
      <c r="J43" s="222"/>
      <c r="K43" s="222"/>
      <c r="L43" s="223"/>
    </row>
    <row r="44" spans="1:12" ht="15.75" hidden="1" thickBot="1" x14ac:dyDescent="0.3">
      <c r="A44" s="234">
        <v>4</v>
      </c>
      <c r="B44" s="235" t="s">
        <v>174</v>
      </c>
      <c r="C44" s="225"/>
      <c r="D44" s="226"/>
      <c r="E44" s="226"/>
      <c r="F44" s="226"/>
      <c r="G44" s="226"/>
      <c r="H44" s="226"/>
      <c r="I44" s="226"/>
      <c r="J44" s="226"/>
      <c r="K44" s="226"/>
      <c r="L44" s="227"/>
    </row>
    <row r="45" spans="1:12" ht="15.75" hidden="1" thickBot="1" x14ac:dyDescent="0.3">
      <c r="A45" s="206" t="s">
        <v>169</v>
      </c>
      <c r="B45" s="207"/>
      <c r="C45" s="228"/>
      <c r="D45" s="229"/>
      <c r="E45" s="229"/>
      <c r="F45" s="229"/>
      <c r="G45" s="229"/>
      <c r="H45" s="229"/>
      <c r="I45" s="229"/>
      <c r="J45" s="229"/>
      <c r="K45" s="229"/>
      <c r="L45" s="230"/>
    </row>
    <row r="46" spans="1:12" hidden="1" x14ac:dyDescent="0.25">
      <c r="A46" s="210"/>
      <c r="B46" s="180"/>
      <c r="C46" s="145"/>
      <c r="D46" s="141"/>
      <c r="E46" s="141"/>
      <c r="F46" s="141"/>
      <c r="G46" s="141"/>
      <c r="H46" s="141"/>
      <c r="I46" s="141"/>
      <c r="J46" s="141"/>
      <c r="K46" s="141"/>
      <c r="L46" s="141"/>
    </row>
    <row r="47" spans="1:12" hidden="1" x14ac:dyDescent="0.25">
      <c r="A47" s="210"/>
      <c r="B47" s="180"/>
      <c r="C47" s="145"/>
      <c r="D47" s="141"/>
      <c r="E47" s="141"/>
      <c r="F47" s="141"/>
      <c r="G47" s="141"/>
      <c r="H47" s="141"/>
      <c r="I47" s="141"/>
      <c r="J47" s="141"/>
      <c r="K47" s="141"/>
      <c r="L47" s="141"/>
    </row>
    <row r="48" spans="1:12" hidden="1" x14ac:dyDescent="0.25">
      <c r="A48" s="236" t="s">
        <v>6</v>
      </c>
      <c r="B48" s="232" t="s">
        <v>175</v>
      </c>
      <c r="C48" s="192" t="s">
        <v>140</v>
      </c>
      <c r="D48" s="192"/>
      <c r="E48" s="193" t="s">
        <v>141</v>
      </c>
      <c r="F48" s="193"/>
      <c r="G48" s="193" t="s">
        <v>142</v>
      </c>
      <c r="H48" s="193"/>
      <c r="I48" s="213"/>
      <c r="J48" s="213"/>
      <c r="K48" s="193" t="s">
        <v>132</v>
      </c>
      <c r="L48" s="194"/>
    </row>
    <row r="49" spans="1:12" ht="15.75" hidden="1" thickBot="1" x14ac:dyDescent="0.3">
      <c r="A49" s="237"/>
      <c r="B49" s="133"/>
      <c r="C49" s="216" t="s">
        <v>153</v>
      </c>
      <c r="D49" s="216" t="s">
        <v>134</v>
      </c>
      <c r="E49" s="216" t="s">
        <v>153</v>
      </c>
      <c r="F49" s="216" t="s">
        <v>134</v>
      </c>
      <c r="G49" s="216" t="s">
        <v>153</v>
      </c>
      <c r="H49" s="216" t="s">
        <v>134</v>
      </c>
      <c r="I49" s="216"/>
      <c r="J49" s="216"/>
      <c r="K49" s="216" t="s">
        <v>153</v>
      </c>
      <c r="L49" s="216" t="s">
        <v>134</v>
      </c>
    </row>
    <row r="50" spans="1:12" hidden="1" x14ac:dyDescent="0.25">
      <c r="A50" s="101">
        <v>1</v>
      </c>
      <c r="B50" s="218" t="s">
        <v>171</v>
      </c>
      <c r="C50" s="221"/>
      <c r="D50" s="222"/>
      <c r="E50" s="222"/>
      <c r="F50" s="222"/>
      <c r="G50" s="222"/>
      <c r="H50" s="222"/>
      <c r="I50" s="222"/>
      <c r="J50" s="222"/>
      <c r="K50" s="222"/>
      <c r="L50" s="223"/>
    </row>
    <row r="51" spans="1:12" hidden="1" x14ac:dyDescent="0.25">
      <c r="A51" s="101">
        <v>2</v>
      </c>
      <c r="B51" s="181" t="s">
        <v>172</v>
      </c>
      <c r="C51" s="221"/>
      <c r="D51" s="222"/>
      <c r="E51" s="222"/>
      <c r="F51" s="222"/>
      <c r="G51" s="222"/>
      <c r="H51" s="222"/>
      <c r="I51" s="222"/>
      <c r="J51" s="222"/>
      <c r="K51" s="222"/>
      <c r="L51" s="223"/>
    </row>
    <row r="52" spans="1:12" hidden="1" x14ac:dyDescent="0.25">
      <c r="A52" s="101">
        <v>3</v>
      </c>
      <c r="B52" s="181" t="s">
        <v>173</v>
      </c>
      <c r="C52" s="221"/>
      <c r="D52" s="222"/>
      <c r="E52" s="222"/>
      <c r="F52" s="222"/>
      <c r="G52" s="222"/>
      <c r="H52" s="222"/>
      <c r="I52" s="222"/>
      <c r="J52" s="222"/>
      <c r="K52" s="222"/>
      <c r="L52" s="223"/>
    </row>
    <row r="53" spans="1:12" hidden="1" x14ac:dyDescent="0.25">
      <c r="A53" s="238">
        <v>4</v>
      </c>
      <c r="B53" s="239" t="s">
        <v>174</v>
      </c>
      <c r="C53" s="225"/>
      <c r="D53" s="226"/>
      <c r="E53" s="226"/>
      <c r="F53" s="226"/>
      <c r="G53" s="226"/>
      <c r="H53" s="226"/>
      <c r="I53" s="226"/>
      <c r="J53" s="226"/>
      <c r="K53" s="226"/>
      <c r="L53" s="227"/>
    </row>
    <row r="54" spans="1:12" ht="15.75" hidden="1" thickBot="1" x14ac:dyDescent="0.3">
      <c r="A54" s="206" t="s">
        <v>169</v>
      </c>
      <c r="B54" s="207"/>
      <c r="C54" s="228"/>
      <c r="D54" s="229"/>
      <c r="E54" s="229"/>
      <c r="F54" s="229"/>
      <c r="G54" s="229"/>
      <c r="H54" s="229"/>
      <c r="I54" s="229"/>
      <c r="J54" s="229"/>
      <c r="K54" s="229"/>
      <c r="L54" s="230"/>
    </row>
    <row r="55" spans="1:12" ht="15.75" hidden="1" customHeight="1" thickBot="1" x14ac:dyDescent="0.3">
      <c r="A55" s="26"/>
      <c r="B55" s="189" t="s">
        <v>176</v>
      </c>
      <c r="C55" s="189"/>
      <c r="D55" s="189"/>
      <c r="E55" s="189"/>
      <c r="F55" s="189"/>
      <c r="G55" s="189"/>
      <c r="H55" s="189"/>
      <c r="I55" s="189"/>
      <c r="J55" s="189"/>
      <c r="K55" s="189"/>
      <c r="L55" s="189"/>
    </row>
    <row r="56" spans="1:12" hidden="1" x14ac:dyDescent="0.25">
      <c r="A56" s="190" t="s">
        <v>6</v>
      </c>
      <c r="B56" s="191" t="s">
        <v>152</v>
      </c>
      <c r="C56" s="192" t="s">
        <v>138</v>
      </c>
      <c r="D56" s="192"/>
      <c r="E56" s="193" t="s">
        <v>139</v>
      </c>
      <c r="F56" s="193"/>
      <c r="G56" s="193" t="s">
        <v>92</v>
      </c>
      <c r="H56" s="193"/>
      <c r="I56" s="193" t="s">
        <v>93</v>
      </c>
      <c r="J56" s="193"/>
      <c r="K56" s="193" t="s">
        <v>132</v>
      </c>
      <c r="L56" s="194"/>
    </row>
    <row r="57" spans="1:12" ht="15.75" hidden="1" thickBot="1" x14ac:dyDescent="0.3">
      <c r="A57" s="195"/>
      <c r="B57" s="196"/>
      <c r="C57" s="197" t="s">
        <v>153</v>
      </c>
      <c r="D57" s="197" t="s">
        <v>134</v>
      </c>
      <c r="E57" s="197" t="s">
        <v>153</v>
      </c>
      <c r="F57" s="197" t="s">
        <v>134</v>
      </c>
      <c r="G57" s="197" t="s">
        <v>153</v>
      </c>
      <c r="H57" s="197" t="s">
        <v>134</v>
      </c>
      <c r="I57" s="197" t="s">
        <v>153</v>
      </c>
      <c r="J57" s="197" t="s">
        <v>134</v>
      </c>
      <c r="K57" s="197" t="s">
        <v>153</v>
      </c>
      <c r="L57" s="198" t="s">
        <v>134</v>
      </c>
    </row>
    <row r="58" spans="1:12" hidden="1" x14ac:dyDescent="0.25">
      <c r="A58" s="199">
        <v>1</v>
      </c>
      <c r="B58" s="200" t="s">
        <v>154</v>
      </c>
      <c r="C58" s="201"/>
      <c r="D58" s="201"/>
      <c r="E58" s="201"/>
      <c r="F58" s="201"/>
      <c r="G58" s="201"/>
      <c r="H58" s="201"/>
      <c r="I58" s="201"/>
      <c r="J58" s="201"/>
      <c r="K58" s="201">
        <f>+C58+E58+G58+I58</f>
        <v>0</v>
      </c>
      <c r="L58" s="202">
        <f>+D58+F58+H58+J58</f>
        <v>0</v>
      </c>
    </row>
    <row r="59" spans="1:12" hidden="1" x14ac:dyDescent="0.25">
      <c r="A59" s="203">
        <v>2</v>
      </c>
      <c r="B59" s="204" t="s">
        <v>155</v>
      </c>
      <c r="C59" s="201"/>
      <c r="D59" s="201"/>
      <c r="E59" s="201"/>
      <c r="F59" s="201"/>
      <c r="G59" s="201"/>
      <c r="H59" s="201"/>
      <c r="I59" s="201"/>
      <c r="J59" s="201"/>
      <c r="K59" s="201">
        <f t="shared" ref="K59:L72" si="2">+C59+E59+G59+I59</f>
        <v>0</v>
      </c>
      <c r="L59" s="202">
        <f t="shared" si="2"/>
        <v>0</v>
      </c>
    </row>
    <row r="60" spans="1:12" hidden="1" x14ac:dyDescent="0.25">
      <c r="A60" s="203">
        <v>3</v>
      </c>
      <c r="B60" s="204" t="s">
        <v>156</v>
      </c>
      <c r="C60" s="201"/>
      <c r="D60" s="201"/>
      <c r="E60" s="201"/>
      <c r="F60" s="201"/>
      <c r="G60" s="201"/>
      <c r="H60" s="201"/>
      <c r="I60" s="201"/>
      <c r="J60" s="201"/>
      <c r="K60" s="201">
        <f t="shared" si="2"/>
        <v>0</v>
      </c>
      <c r="L60" s="202">
        <f t="shared" si="2"/>
        <v>0</v>
      </c>
    </row>
    <row r="61" spans="1:12" hidden="1" x14ac:dyDescent="0.25">
      <c r="A61" s="203">
        <v>4</v>
      </c>
      <c r="B61" s="204" t="s">
        <v>157</v>
      </c>
      <c r="C61" s="201"/>
      <c r="D61" s="201"/>
      <c r="E61" s="201"/>
      <c r="F61" s="201"/>
      <c r="G61" s="201"/>
      <c r="H61" s="201"/>
      <c r="I61" s="201"/>
      <c r="J61" s="201"/>
      <c r="K61" s="201">
        <f t="shared" si="2"/>
        <v>0</v>
      </c>
      <c r="L61" s="202">
        <f t="shared" si="2"/>
        <v>0</v>
      </c>
    </row>
    <row r="62" spans="1:12" hidden="1" x14ac:dyDescent="0.25">
      <c r="A62" s="203">
        <v>5</v>
      </c>
      <c r="B62" s="204" t="s">
        <v>158</v>
      </c>
      <c r="C62" s="201"/>
      <c r="D62" s="201"/>
      <c r="E62" s="201"/>
      <c r="F62" s="201"/>
      <c r="G62" s="201"/>
      <c r="H62" s="201"/>
      <c r="I62" s="201"/>
      <c r="J62" s="201"/>
      <c r="K62" s="201">
        <f t="shared" si="2"/>
        <v>0</v>
      </c>
      <c r="L62" s="202">
        <f t="shared" si="2"/>
        <v>0</v>
      </c>
    </row>
    <row r="63" spans="1:12" hidden="1" x14ac:dyDescent="0.25">
      <c r="A63" s="203">
        <v>6</v>
      </c>
      <c r="B63" s="204" t="s">
        <v>159</v>
      </c>
      <c r="C63" s="201"/>
      <c r="D63" s="201"/>
      <c r="E63" s="201"/>
      <c r="F63" s="201"/>
      <c r="G63" s="201"/>
      <c r="H63" s="201"/>
      <c r="I63" s="201"/>
      <c r="J63" s="201"/>
      <c r="K63" s="201">
        <f t="shared" si="2"/>
        <v>0</v>
      </c>
      <c r="L63" s="202">
        <f t="shared" si="2"/>
        <v>0</v>
      </c>
    </row>
    <row r="64" spans="1:12" hidden="1" x14ac:dyDescent="0.25">
      <c r="A64" s="203">
        <v>7</v>
      </c>
      <c r="B64" s="204" t="s">
        <v>160</v>
      </c>
      <c r="C64" s="201"/>
      <c r="D64" s="201"/>
      <c r="E64" s="201"/>
      <c r="F64" s="201"/>
      <c r="G64" s="201"/>
      <c r="H64" s="201"/>
      <c r="I64" s="201"/>
      <c r="J64" s="201"/>
      <c r="K64" s="201">
        <f t="shared" si="2"/>
        <v>0</v>
      </c>
      <c r="L64" s="202">
        <f t="shared" si="2"/>
        <v>0</v>
      </c>
    </row>
    <row r="65" spans="1:12" hidden="1" x14ac:dyDescent="0.25">
      <c r="A65" s="203">
        <v>8</v>
      </c>
      <c r="B65" s="204" t="s">
        <v>161</v>
      </c>
      <c r="C65" s="201"/>
      <c r="D65" s="201"/>
      <c r="E65" s="201"/>
      <c r="F65" s="201"/>
      <c r="G65" s="201"/>
      <c r="H65" s="201"/>
      <c r="I65" s="201"/>
      <c r="J65" s="201"/>
      <c r="K65" s="201">
        <f t="shared" si="2"/>
        <v>0</v>
      </c>
      <c r="L65" s="202">
        <f t="shared" si="2"/>
        <v>0</v>
      </c>
    </row>
    <row r="66" spans="1:12" hidden="1" x14ac:dyDescent="0.25">
      <c r="A66" s="203">
        <v>9</v>
      </c>
      <c r="B66" s="204" t="s">
        <v>162</v>
      </c>
      <c r="C66" s="201"/>
      <c r="D66" s="201"/>
      <c r="E66" s="201"/>
      <c r="F66" s="201"/>
      <c r="G66" s="201"/>
      <c r="H66" s="201"/>
      <c r="I66" s="201"/>
      <c r="J66" s="201"/>
      <c r="K66" s="201">
        <f t="shared" si="2"/>
        <v>0</v>
      </c>
      <c r="L66" s="202">
        <f t="shared" si="2"/>
        <v>0</v>
      </c>
    </row>
    <row r="67" spans="1:12" hidden="1" x14ac:dyDescent="0.25">
      <c r="A67" s="203">
        <v>10</v>
      </c>
      <c r="B67" s="204" t="s">
        <v>163</v>
      </c>
      <c r="C67" s="201"/>
      <c r="D67" s="201"/>
      <c r="E67" s="201"/>
      <c r="F67" s="201"/>
      <c r="G67" s="201"/>
      <c r="H67" s="201"/>
      <c r="I67" s="201"/>
      <c r="J67" s="201"/>
      <c r="K67" s="201">
        <f t="shared" si="2"/>
        <v>0</v>
      </c>
      <c r="L67" s="202">
        <f t="shared" si="2"/>
        <v>0</v>
      </c>
    </row>
    <row r="68" spans="1:12" hidden="1" x14ac:dyDescent="0.25">
      <c r="A68" s="203">
        <v>11</v>
      </c>
      <c r="B68" s="204" t="s">
        <v>164</v>
      </c>
      <c r="C68" s="201"/>
      <c r="D68" s="201"/>
      <c r="E68" s="201"/>
      <c r="F68" s="201"/>
      <c r="G68" s="201"/>
      <c r="H68" s="201"/>
      <c r="I68" s="201"/>
      <c r="J68" s="201"/>
      <c r="K68" s="201">
        <f t="shared" si="2"/>
        <v>0</v>
      </c>
      <c r="L68" s="202">
        <f t="shared" si="2"/>
        <v>0</v>
      </c>
    </row>
    <row r="69" spans="1:12" ht="24" hidden="1" x14ac:dyDescent="0.25">
      <c r="A69" s="203">
        <v>12</v>
      </c>
      <c r="B69" s="204" t="s">
        <v>165</v>
      </c>
      <c r="C69" s="201"/>
      <c r="D69" s="201"/>
      <c r="E69" s="201"/>
      <c r="F69" s="201"/>
      <c r="G69" s="201"/>
      <c r="H69" s="201"/>
      <c r="I69" s="201"/>
      <c r="J69" s="201"/>
      <c r="K69" s="201">
        <f t="shared" si="2"/>
        <v>0</v>
      </c>
      <c r="L69" s="202">
        <f t="shared" si="2"/>
        <v>0</v>
      </c>
    </row>
    <row r="70" spans="1:12" hidden="1" x14ac:dyDescent="0.25">
      <c r="A70" s="203">
        <v>13</v>
      </c>
      <c r="B70" s="205" t="s">
        <v>166</v>
      </c>
      <c r="C70" s="201"/>
      <c r="D70" s="201"/>
      <c r="E70" s="201"/>
      <c r="F70" s="201"/>
      <c r="G70" s="201"/>
      <c r="H70" s="201"/>
      <c r="I70" s="201"/>
      <c r="J70" s="201"/>
      <c r="K70" s="201">
        <f t="shared" si="2"/>
        <v>0</v>
      </c>
      <c r="L70" s="202">
        <f t="shared" si="2"/>
        <v>0</v>
      </c>
    </row>
    <row r="71" spans="1:12" hidden="1" x14ac:dyDescent="0.25">
      <c r="A71" s="203">
        <v>14</v>
      </c>
      <c r="B71" s="205" t="s">
        <v>167</v>
      </c>
      <c r="C71" s="201"/>
      <c r="D71" s="201"/>
      <c r="E71" s="201"/>
      <c r="F71" s="201"/>
      <c r="G71" s="201"/>
      <c r="H71" s="201"/>
      <c r="I71" s="201"/>
      <c r="J71" s="201"/>
      <c r="K71" s="201">
        <f t="shared" si="2"/>
        <v>0</v>
      </c>
      <c r="L71" s="202">
        <f t="shared" si="2"/>
        <v>0</v>
      </c>
    </row>
    <row r="72" spans="1:12" hidden="1" x14ac:dyDescent="0.25">
      <c r="A72" s="203">
        <v>15</v>
      </c>
      <c r="B72" s="205" t="s">
        <v>168</v>
      </c>
      <c r="C72" s="201"/>
      <c r="D72" s="201"/>
      <c r="E72" s="201"/>
      <c r="F72" s="201"/>
      <c r="G72" s="201"/>
      <c r="H72" s="201"/>
      <c r="I72" s="201"/>
      <c r="J72" s="201"/>
      <c r="K72" s="201">
        <f t="shared" si="2"/>
        <v>0</v>
      </c>
      <c r="L72" s="202">
        <f t="shared" si="2"/>
        <v>0</v>
      </c>
    </row>
    <row r="73" spans="1:12" ht="15.75" hidden="1" thickBot="1" x14ac:dyDescent="0.3">
      <c r="A73" s="206" t="s">
        <v>169</v>
      </c>
      <c r="B73" s="207"/>
      <c r="C73" s="208">
        <f t="shared" ref="C73:L73" si="3">SUM(C58:C72)</f>
        <v>0</v>
      </c>
      <c r="D73" s="208">
        <f t="shared" si="3"/>
        <v>0</v>
      </c>
      <c r="E73" s="208">
        <f>SUM(E58:E72)</f>
        <v>0</v>
      </c>
      <c r="F73" s="208">
        <f t="shared" si="3"/>
        <v>0</v>
      </c>
      <c r="G73" s="208">
        <f>SUM(G58:G72)</f>
        <v>0</v>
      </c>
      <c r="H73" s="208">
        <f t="shared" si="3"/>
        <v>0</v>
      </c>
      <c r="I73" s="208">
        <f>SUM(I58:I72)</f>
        <v>0</v>
      </c>
      <c r="J73" s="208">
        <f t="shared" si="3"/>
        <v>0</v>
      </c>
      <c r="K73" s="208">
        <f t="shared" si="3"/>
        <v>0</v>
      </c>
      <c r="L73" s="209">
        <f t="shared" si="3"/>
        <v>0</v>
      </c>
    </row>
    <row r="74" spans="1:12" hidden="1" x14ac:dyDescent="0.25">
      <c r="A74" s="240"/>
      <c r="B74" s="240"/>
      <c r="C74" s="145"/>
      <c r="D74" s="141"/>
      <c r="E74" s="141"/>
      <c r="F74" s="141"/>
      <c r="G74" s="141"/>
      <c r="H74" s="141"/>
      <c r="I74" s="141"/>
      <c r="J74" s="141"/>
      <c r="K74" s="141"/>
      <c r="L74" s="141"/>
    </row>
    <row r="75" spans="1:12" ht="15.75" hidden="1" customHeight="1" thickBot="1" x14ac:dyDescent="0.3">
      <c r="A75" s="26"/>
      <c r="B75" s="189" t="s">
        <v>177</v>
      </c>
      <c r="C75" s="189"/>
      <c r="D75" s="189"/>
      <c r="E75" s="189"/>
      <c r="F75" s="189"/>
      <c r="G75" s="189"/>
      <c r="H75" s="189"/>
      <c r="I75" s="189"/>
      <c r="J75" s="189"/>
      <c r="K75" s="189"/>
      <c r="L75" s="189"/>
    </row>
    <row r="76" spans="1:12" hidden="1" x14ac:dyDescent="0.25">
      <c r="A76" s="190" t="s">
        <v>6</v>
      </c>
      <c r="B76" s="191" t="s">
        <v>152</v>
      </c>
      <c r="C76" s="192" t="s">
        <v>94</v>
      </c>
      <c r="D76" s="192"/>
      <c r="E76" s="193" t="s">
        <v>140</v>
      </c>
      <c r="F76" s="193"/>
      <c r="G76" s="193" t="s">
        <v>141</v>
      </c>
      <c r="H76" s="193"/>
      <c r="I76" s="193" t="s">
        <v>142</v>
      </c>
      <c r="J76" s="193"/>
      <c r="K76" s="193" t="s">
        <v>132</v>
      </c>
      <c r="L76" s="194"/>
    </row>
    <row r="77" spans="1:12" ht="15.75" hidden="1" thickBot="1" x14ac:dyDescent="0.3">
      <c r="A77" s="195"/>
      <c r="B77" s="196"/>
      <c r="C77" s="197" t="s">
        <v>153</v>
      </c>
      <c r="D77" s="197" t="s">
        <v>134</v>
      </c>
      <c r="E77" s="197" t="s">
        <v>153</v>
      </c>
      <c r="F77" s="197" t="s">
        <v>134</v>
      </c>
      <c r="G77" s="197" t="s">
        <v>153</v>
      </c>
      <c r="H77" s="197" t="s">
        <v>134</v>
      </c>
      <c r="I77" s="197" t="s">
        <v>153</v>
      </c>
      <c r="J77" s="197" t="s">
        <v>134</v>
      </c>
      <c r="K77" s="197" t="s">
        <v>153</v>
      </c>
      <c r="L77" s="198" t="s">
        <v>134</v>
      </c>
    </row>
    <row r="78" spans="1:12" hidden="1" x14ac:dyDescent="0.25">
      <c r="A78" s="199">
        <v>1</v>
      </c>
      <c r="B78" s="200" t="s">
        <v>154</v>
      </c>
      <c r="C78" s="201"/>
      <c r="D78" s="201"/>
      <c r="E78" s="201"/>
      <c r="F78" s="201"/>
      <c r="G78" s="201"/>
      <c r="H78" s="201"/>
      <c r="I78" s="201"/>
      <c r="J78" s="201"/>
      <c r="K78" s="201">
        <f>+C78+E78+G78+I78</f>
        <v>0</v>
      </c>
      <c r="L78" s="202">
        <f>+D78+F78+H78+J78</f>
        <v>0</v>
      </c>
    </row>
    <row r="79" spans="1:12" hidden="1" x14ac:dyDescent="0.25">
      <c r="A79" s="203">
        <v>2</v>
      </c>
      <c r="B79" s="204" t="s">
        <v>155</v>
      </c>
      <c r="C79" s="201"/>
      <c r="D79" s="201"/>
      <c r="E79" s="201"/>
      <c r="F79" s="201"/>
      <c r="G79" s="201"/>
      <c r="H79" s="201"/>
      <c r="I79" s="201"/>
      <c r="J79" s="201"/>
      <c r="K79" s="201">
        <f t="shared" ref="K79:L92" si="4">+C79+E79+G79+I79</f>
        <v>0</v>
      </c>
      <c r="L79" s="202">
        <f t="shared" si="4"/>
        <v>0</v>
      </c>
    </row>
    <row r="80" spans="1:12" hidden="1" x14ac:dyDescent="0.25">
      <c r="A80" s="203">
        <v>3</v>
      </c>
      <c r="B80" s="204" t="s">
        <v>156</v>
      </c>
      <c r="C80" s="201"/>
      <c r="D80" s="201"/>
      <c r="E80" s="201"/>
      <c r="F80" s="201"/>
      <c r="G80" s="201"/>
      <c r="H80" s="201"/>
      <c r="I80" s="201"/>
      <c r="J80" s="201"/>
      <c r="K80" s="201">
        <f t="shared" si="4"/>
        <v>0</v>
      </c>
      <c r="L80" s="202">
        <f t="shared" si="4"/>
        <v>0</v>
      </c>
    </row>
    <row r="81" spans="1:12" hidden="1" x14ac:dyDescent="0.25">
      <c r="A81" s="203">
        <v>4</v>
      </c>
      <c r="B81" s="204" t="s">
        <v>157</v>
      </c>
      <c r="C81" s="201"/>
      <c r="D81" s="201"/>
      <c r="E81" s="201"/>
      <c r="F81" s="201"/>
      <c r="G81" s="201"/>
      <c r="H81" s="201"/>
      <c r="I81" s="201"/>
      <c r="J81" s="201"/>
      <c r="K81" s="201">
        <f t="shared" si="4"/>
        <v>0</v>
      </c>
      <c r="L81" s="202">
        <f t="shared" si="4"/>
        <v>0</v>
      </c>
    </row>
    <row r="82" spans="1:12" hidden="1" x14ac:dyDescent="0.25">
      <c r="A82" s="203">
        <v>5</v>
      </c>
      <c r="B82" s="204" t="s">
        <v>158</v>
      </c>
      <c r="C82" s="201"/>
      <c r="D82" s="201"/>
      <c r="E82" s="201"/>
      <c r="F82" s="201"/>
      <c r="G82" s="201"/>
      <c r="H82" s="201"/>
      <c r="I82" s="201"/>
      <c r="J82" s="201"/>
      <c r="K82" s="201">
        <f t="shared" si="4"/>
        <v>0</v>
      </c>
      <c r="L82" s="202">
        <f t="shared" si="4"/>
        <v>0</v>
      </c>
    </row>
    <row r="83" spans="1:12" hidden="1" x14ac:dyDescent="0.25">
      <c r="A83" s="203">
        <v>6</v>
      </c>
      <c r="B83" s="204" t="s">
        <v>159</v>
      </c>
      <c r="C83" s="201"/>
      <c r="D83" s="201"/>
      <c r="E83" s="201"/>
      <c r="F83" s="201"/>
      <c r="G83" s="201"/>
      <c r="H83" s="201"/>
      <c r="I83" s="201"/>
      <c r="J83" s="201"/>
      <c r="K83" s="201">
        <f t="shared" si="4"/>
        <v>0</v>
      </c>
      <c r="L83" s="202">
        <f t="shared" si="4"/>
        <v>0</v>
      </c>
    </row>
    <row r="84" spans="1:12" hidden="1" x14ac:dyDescent="0.25">
      <c r="A84" s="203">
        <v>7</v>
      </c>
      <c r="B84" s="204" t="s">
        <v>160</v>
      </c>
      <c r="C84" s="201"/>
      <c r="D84" s="201"/>
      <c r="E84" s="201"/>
      <c r="F84" s="201"/>
      <c r="G84" s="201"/>
      <c r="H84" s="201"/>
      <c r="I84" s="201"/>
      <c r="J84" s="201"/>
      <c r="K84" s="201">
        <f t="shared" si="4"/>
        <v>0</v>
      </c>
      <c r="L84" s="202">
        <f t="shared" si="4"/>
        <v>0</v>
      </c>
    </row>
    <row r="85" spans="1:12" hidden="1" x14ac:dyDescent="0.25">
      <c r="A85" s="203">
        <v>8</v>
      </c>
      <c r="B85" s="204" t="s">
        <v>161</v>
      </c>
      <c r="C85" s="201"/>
      <c r="D85" s="201"/>
      <c r="E85" s="201"/>
      <c r="F85" s="201"/>
      <c r="G85" s="201"/>
      <c r="H85" s="201"/>
      <c r="I85" s="201"/>
      <c r="J85" s="201"/>
      <c r="K85" s="201">
        <f t="shared" si="4"/>
        <v>0</v>
      </c>
      <c r="L85" s="202">
        <f t="shared" si="4"/>
        <v>0</v>
      </c>
    </row>
    <row r="86" spans="1:12" hidden="1" x14ac:dyDescent="0.25">
      <c r="A86" s="203">
        <v>9</v>
      </c>
      <c r="B86" s="204" t="s">
        <v>162</v>
      </c>
      <c r="C86" s="201"/>
      <c r="D86" s="201"/>
      <c r="E86" s="201"/>
      <c r="F86" s="201"/>
      <c r="G86" s="201"/>
      <c r="H86" s="201"/>
      <c r="I86" s="201"/>
      <c r="J86" s="201"/>
      <c r="K86" s="201">
        <f t="shared" si="4"/>
        <v>0</v>
      </c>
      <c r="L86" s="202">
        <f t="shared" si="4"/>
        <v>0</v>
      </c>
    </row>
    <row r="87" spans="1:12" hidden="1" x14ac:dyDescent="0.25">
      <c r="A87" s="203">
        <v>10</v>
      </c>
      <c r="B87" s="204" t="s">
        <v>163</v>
      </c>
      <c r="C87" s="201"/>
      <c r="D87" s="201"/>
      <c r="E87" s="201"/>
      <c r="F87" s="201"/>
      <c r="G87" s="201"/>
      <c r="H87" s="201"/>
      <c r="I87" s="201"/>
      <c r="J87" s="201"/>
      <c r="K87" s="201">
        <f t="shared" si="4"/>
        <v>0</v>
      </c>
      <c r="L87" s="202">
        <f t="shared" si="4"/>
        <v>0</v>
      </c>
    </row>
    <row r="88" spans="1:12" hidden="1" x14ac:dyDescent="0.25">
      <c r="A88" s="203">
        <v>11</v>
      </c>
      <c r="B88" s="204" t="s">
        <v>164</v>
      </c>
      <c r="C88" s="201"/>
      <c r="D88" s="201"/>
      <c r="E88" s="201"/>
      <c r="F88" s="201"/>
      <c r="G88" s="201"/>
      <c r="H88" s="201"/>
      <c r="I88" s="201"/>
      <c r="J88" s="201"/>
      <c r="K88" s="201">
        <f t="shared" si="4"/>
        <v>0</v>
      </c>
      <c r="L88" s="202">
        <f t="shared" si="4"/>
        <v>0</v>
      </c>
    </row>
    <row r="89" spans="1:12" ht="24" hidden="1" x14ac:dyDescent="0.25">
      <c r="A89" s="203">
        <v>12</v>
      </c>
      <c r="B89" s="204" t="s">
        <v>165</v>
      </c>
      <c r="C89" s="201"/>
      <c r="D89" s="201"/>
      <c r="E89" s="201"/>
      <c r="F89" s="201"/>
      <c r="G89" s="201"/>
      <c r="H89" s="201"/>
      <c r="I89" s="201"/>
      <c r="J89" s="201"/>
      <c r="K89" s="201">
        <f t="shared" si="4"/>
        <v>0</v>
      </c>
      <c r="L89" s="202">
        <f t="shared" si="4"/>
        <v>0</v>
      </c>
    </row>
    <row r="90" spans="1:12" hidden="1" x14ac:dyDescent="0.25">
      <c r="A90" s="203">
        <v>13</v>
      </c>
      <c r="B90" s="205" t="s">
        <v>166</v>
      </c>
      <c r="C90" s="201"/>
      <c r="D90" s="201"/>
      <c r="E90" s="201"/>
      <c r="F90" s="201"/>
      <c r="G90" s="201"/>
      <c r="H90" s="201"/>
      <c r="I90" s="201"/>
      <c r="J90" s="201"/>
      <c r="K90" s="201">
        <f t="shared" si="4"/>
        <v>0</v>
      </c>
      <c r="L90" s="202">
        <f t="shared" si="4"/>
        <v>0</v>
      </c>
    </row>
    <row r="91" spans="1:12" hidden="1" x14ac:dyDescent="0.25">
      <c r="A91" s="203">
        <v>14</v>
      </c>
      <c r="B91" s="205" t="s">
        <v>167</v>
      </c>
      <c r="C91" s="201"/>
      <c r="D91" s="201"/>
      <c r="E91" s="201"/>
      <c r="F91" s="201"/>
      <c r="G91" s="201"/>
      <c r="H91" s="201"/>
      <c r="I91" s="201"/>
      <c r="J91" s="201"/>
      <c r="K91" s="201">
        <f t="shared" si="4"/>
        <v>0</v>
      </c>
      <c r="L91" s="202">
        <f t="shared" si="4"/>
        <v>0</v>
      </c>
    </row>
    <row r="92" spans="1:12" hidden="1" x14ac:dyDescent="0.25">
      <c r="A92" s="203">
        <v>15</v>
      </c>
      <c r="B92" s="205" t="s">
        <v>168</v>
      </c>
      <c r="C92" s="201"/>
      <c r="D92" s="201"/>
      <c r="E92" s="201"/>
      <c r="F92" s="201"/>
      <c r="G92" s="201"/>
      <c r="H92" s="201"/>
      <c r="I92" s="201"/>
      <c r="J92" s="201"/>
      <c r="K92" s="201">
        <f t="shared" si="4"/>
        <v>0</v>
      </c>
      <c r="L92" s="202">
        <f t="shared" si="4"/>
        <v>0</v>
      </c>
    </row>
    <row r="93" spans="1:12" ht="15.75" hidden="1" thickBot="1" x14ac:dyDescent="0.3">
      <c r="A93" s="206" t="s">
        <v>169</v>
      </c>
      <c r="B93" s="207"/>
      <c r="C93" s="208">
        <f t="shared" ref="C93:L93" si="5">SUM(C78:C92)</f>
        <v>0</v>
      </c>
      <c r="D93" s="208">
        <f t="shared" si="5"/>
        <v>0</v>
      </c>
      <c r="E93" s="208">
        <f>SUM(E78:E92)</f>
        <v>0</v>
      </c>
      <c r="F93" s="208">
        <f t="shared" si="5"/>
        <v>0</v>
      </c>
      <c r="G93" s="208">
        <f>SUM(G78:G92)</f>
        <v>0</v>
      </c>
      <c r="H93" s="208">
        <f t="shared" si="5"/>
        <v>0</v>
      </c>
      <c r="I93" s="208">
        <f t="shared" si="5"/>
        <v>0</v>
      </c>
      <c r="J93" s="208">
        <f t="shared" si="5"/>
        <v>0</v>
      </c>
      <c r="K93" s="208">
        <f t="shared" si="5"/>
        <v>0</v>
      </c>
      <c r="L93" s="209">
        <f t="shared" si="5"/>
        <v>0</v>
      </c>
    </row>
    <row r="94" spans="1:12" hidden="1" x14ac:dyDescent="0.25">
      <c r="A94" s="240"/>
      <c r="B94" s="240"/>
      <c r="C94" s="241"/>
      <c r="D94" s="241"/>
      <c r="E94" s="241"/>
      <c r="F94" s="241"/>
      <c r="G94" s="241"/>
      <c r="H94" s="241"/>
      <c r="I94" s="241"/>
      <c r="J94" s="241"/>
      <c r="K94" s="241"/>
      <c r="L94" s="241"/>
    </row>
    <row r="95" spans="1:12" hidden="1" x14ac:dyDescent="0.25">
      <c r="A95" s="240"/>
      <c r="B95" s="240"/>
      <c r="C95" s="241"/>
      <c r="D95" s="241"/>
      <c r="E95" s="241"/>
      <c r="F95" s="241"/>
      <c r="G95" s="241"/>
      <c r="H95" s="241"/>
      <c r="I95" s="241"/>
      <c r="J95" s="241"/>
      <c r="K95" s="241"/>
      <c r="L95" s="241"/>
    </row>
    <row r="96" spans="1:12" hidden="1" x14ac:dyDescent="0.25">
      <c r="A96" s="240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</row>
    <row r="97" spans="1:12" hidden="1" x14ac:dyDescent="0.25">
      <c r="A97" s="240"/>
      <c r="B97" s="240"/>
      <c r="C97" s="241"/>
      <c r="D97" s="241"/>
      <c r="E97" s="241"/>
      <c r="F97" s="241"/>
      <c r="G97" s="241"/>
      <c r="H97" s="241"/>
      <c r="I97" s="241"/>
      <c r="J97" s="241"/>
      <c r="K97" s="241"/>
      <c r="L97" s="241"/>
    </row>
    <row r="98" spans="1:12" hidden="1" x14ac:dyDescent="0.25">
      <c r="A98" s="240"/>
      <c r="B98" s="240"/>
      <c r="C98" s="241"/>
      <c r="D98" s="241"/>
      <c r="E98" s="241"/>
      <c r="F98" s="241"/>
      <c r="G98" s="241"/>
      <c r="H98" s="241"/>
      <c r="I98" s="241"/>
      <c r="J98" s="241"/>
      <c r="K98" s="241"/>
      <c r="L98" s="241"/>
    </row>
    <row r="99" spans="1:12" hidden="1" x14ac:dyDescent="0.25">
      <c r="A99" s="240"/>
      <c r="B99" s="240"/>
      <c r="C99" s="241"/>
      <c r="D99" s="241"/>
      <c r="E99" s="241"/>
      <c r="F99" s="241"/>
      <c r="G99" s="241"/>
      <c r="H99" s="241"/>
      <c r="I99" s="241"/>
      <c r="J99" s="241"/>
      <c r="K99" s="241"/>
      <c r="L99" s="241"/>
    </row>
    <row r="100" spans="1:12" hidden="1" x14ac:dyDescent="0.25">
      <c r="A100" s="240"/>
      <c r="B100" s="240"/>
      <c r="C100" s="241"/>
      <c r="D100" s="241"/>
      <c r="E100" s="241"/>
      <c r="F100" s="241"/>
      <c r="G100" s="241"/>
      <c r="H100" s="241"/>
      <c r="I100" s="241"/>
      <c r="J100" s="241"/>
      <c r="K100" s="241"/>
      <c r="L100" s="241"/>
    </row>
    <row r="101" spans="1:12" hidden="1" x14ac:dyDescent="0.25">
      <c r="A101" s="240"/>
      <c r="B101" s="240"/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</row>
    <row r="102" spans="1:12" hidden="1" x14ac:dyDescent="0.25">
      <c r="A102" s="240"/>
      <c r="B102" s="240"/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</row>
    <row r="103" spans="1:12" hidden="1" x14ac:dyDescent="0.25">
      <c r="A103" s="240"/>
      <c r="B103" s="240"/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</row>
    <row r="104" spans="1:12" hidden="1" x14ac:dyDescent="0.25">
      <c r="A104" s="240"/>
      <c r="B104" s="240"/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</row>
    <row r="105" spans="1:12" hidden="1" x14ac:dyDescent="0.25">
      <c r="A105" s="240"/>
      <c r="B105" s="240"/>
      <c r="C105" s="241"/>
      <c r="D105" s="241"/>
      <c r="E105" s="241"/>
      <c r="F105" s="241"/>
      <c r="G105" s="241"/>
      <c r="H105" s="241"/>
      <c r="I105" s="241"/>
      <c r="J105" s="241"/>
      <c r="K105" s="241"/>
      <c r="L105" s="241"/>
    </row>
    <row r="106" spans="1:12" hidden="1" x14ac:dyDescent="0.25">
      <c r="A106" s="240"/>
      <c r="B106" s="240"/>
      <c r="C106" s="241"/>
      <c r="D106" s="241"/>
      <c r="E106" s="241"/>
      <c r="F106" s="241"/>
      <c r="G106" s="241"/>
      <c r="H106" s="241"/>
      <c r="I106" s="241"/>
      <c r="J106" s="241"/>
      <c r="K106" s="241"/>
      <c r="L106" s="241"/>
    </row>
    <row r="107" spans="1:12" hidden="1" x14ac:dyDescent="0.25">
      <c r="A107" s="240"/>
      <c r="B107" s="240"/>
      <c r="C107" s="241"/>
      <c r="D107" s="241"/>
      <c r="E107" s="241"/>
      <c r="F107" s="241"/>
      <c r="G107" s="241"/>
      <c r="H107" s="241"/>
      <c r="I107" s="241"/>
      <c r="J107" s="241"/>
      <c r="K107" s="241"/>
      <c r="L107" s="241"/>
    </row>
    <row r="108" spans="1:12" hidden="1" x14ac:dyDescent="0.25">
      <c r="A108" s="240"/>
      <c r="B108" s="240"/>
      <c r="C108" s="241"/>
      <c r="D108" s="241"/>
      <c r="E108" s="241"/>
      <c r="F108" s="241"/>
      <c r="G108" s="241"/>
      <c r="H108" s="241"/>
      <c r="I108" s="241"/>
      <c r="J108" s="241"/>
      <c r="K108" s="241"/>
      <c r="L108" s="241"/>
    </row>
    <row r="109" spans="1:12" x14ac:dyDescent="0.25">
      <c r="A109" s="240"/>
      <c r="B109" s="240"/>
      <c r="C109" s="145"/>
      <c r="D109" s="141"/>
      <c r="E109" s="141"/>
      <c r="F109" s="141"/>
      <c r="G109" s="141"/>
      <c r="H109" s="141"/>
      <c r="I109" s="141"/>
      <c r="J109" s="141"/>
      <c r="K109" s="141"/>
      <c r="L109" s="141"/>
    </row>
    <row r="110" spans="1:12" x14ac:dyDescent="0.25">
      <c r="A110" s="240"/>
      <c r="B110" s="240"/>
      <c r="C110" s="145"/>
      <c r="D110" s="141"/>
      <c r="E110" s="141"/>
      <c r="F110" s="141"/>
      <c r="G110" s="141"/>
      <c r="H110" s="141"/>
      <c r="I110" s="141"/>
      <c r="J110" s="141"/>
      <c r="K110" s="141"/>
      <c r="L110" s="141"/>
    </row>
    <row r="111" spans="1:12" x14ac:dyDescent="0.25">
      <c r="A111" s="240"/>
      <c r="B111" s="240"/>
      <c r="C111" s="145"/>
      <c r="D111" s="141"/>
      <c r="E111" s="141"/>
      <c r="F111" s="141"/>
      <c r="G111" s="141"/>
      <c r="H111" s="141"/>
      <c r="I111" s="141"/>
      <c r="J111" s="141"/>
      <c r="K111" s="141"/>
      <c r="L111" s="141"/>
    </row>
    <row r="112" spans="1:12" x14ac:dyDescent="0.25">
      <c r="A112" s="240"/>
      <c r="B112" s="240"/>
      <c r="C112" s="145"/>
      <c r="D112" s="141"/>
      <c r="E112" s="141"/>
      <c r="F112" s="141"/>
      <c r="G112" s="141"/>
      <c r="H112" s="141"/>
      <c r="I112" s="141"/>
      <c r="J112" s="141"/>
      <c r="K112" s="141"/>
      <c r="L112" s="141"/>
    </row>
    <row r="113" spans="1:12" x14ac:dyDescent="0.25">
      <c r="A113" s="240"/>
      <c r="B113" s="240"/>
      <c r="C113" s="145"/>
      <c r="D113" s="141"/>
      <c r="E113" s="141"/>
      <c r="F113" s="141"/>
      <c r="G113" s="141"/>
      <c r="H113" s="141"/>
      <c r="I113" s="141"/>
      <c r="J113" s="141"/>
      <c r="K113" s="141"/>
      <c r="L113" s="141"/>
    </row>
    <row r="114" spans="1:12" x14ac:dyDescent="0.25">
      <c r="A114" s="240"/>
      <c r="B114" s="240"/>
      <c r="C114" s="145"/>
      <c r="D114" s="141"/>
      <c r="E114" s="141"/>
      <c r="F114" s="141"/>
      <c r="G114" s="141"/>
      <c r="H114" s="141"/>
      <c r="I114" s="141"/>
      <c r="J114" s="141"/>
      <c r="K114" s="141"/>
      <c r="L114" s="141"/>
    </row>
    <row r="115" spans="1:12" x14ac:dyDescent="0.25">
      <c r="A115" s="240"/>
      <c r="B115" s="240"/>
      <c r="C115" s="145"/>
      <c r="D115" s="141"/>
      <c r="E115" s="141"/>
      <c r="F115" s="141"/>
      <c r="G115" s="141"/>
      <c r="H115" s="141"/>
      <c r="I115" s="141"/>
      <c r="J115" s="141"/>
      <c r="K115" s="141"/>
      <c r="L115" s="141"/>
    </row>
    <row r="116" spans="1:12" x14ac:dyDescent="0.25">
      <c r="A116" s="240"/>
      <c r="B116" s="240"/>
      <c r="C116" s="145"/>
      <c r="D116" s="141"/>
      <c r="E116" s="141"/>
      <c r="F116" s="141"/>
      <c r="G116" s="141"/>
      <c r="H116" s="141"/>
      <c r="I116" s="141"/>
      <c r="J116" s="141"/>
      <c r="K116" s="141"/>
      <c r="L116" s="141"/>
    </row>
    <row r="117" spans="1:12" x14ac:dyDescent="0.25">
      <c r="A117" s="240"/>
      <c r="B117" s="240"/>
      <c r="C117" s="145"/>
      <c r="D117" s="141"/>
      <c r="E117" s="141"/>
      <c r="F117" s="141"/>
      <c r="G117" s="141"/>
      <c r="H117" s="141"/>
      <c r="I117" s="141"/>
      <c r="J117" s="141"/>
      <c r="K117" s="141"/>
      <c r="L117" s="141"/>
    </row>
    <row r="118" spans="1:12" x14ac:dyDescent="0.25">
      <c r="A118" s="240"/>
      <c r="B118" s="240"/>
      <c r="C118" s="145"/>
      <c r="D118" s="141"/>
      <c r="E118" s="141"/>
      <c r="F118" s="141"/>
      <c r="G118" s="141"/>
      <c r="H118" s="141"/>
      <c r="I118" s="141"/>
      <c r="J118" s="141"/>
      <c r="K118" s="141"/>
      <c r="L118" s="141"/>
    </row>
    <row r="119" spans="1:12" x14ac:dyDescent="0.25">
      <c r="A119" s="240"/>
      <c r="B119" s="240"/>
      <c r="C119" s="145"/>
      <c r="D119" s="141"/>
      <c r="E119" s="141"/>
      <c r="F119" s="141"/>
      <c r="G119" s="141"/>
      <c r="H119" s="141"/>
      <c r="I119" s="141"/>
      <c r="J119" s="141"/>
      <c r="K119" s="141"/>
      <c r="L119" s="141"/>
    </row>
    <row r="120" spans="1:12" x14ac:dyDescent="0.25">
      <c r="A120" s="240"/>
      <c r="B120" s="240"/>
      <c r="C120" s="145"/>
      <c r="D120" s="141"/>
      <c r="E120" s="141"/>
      <c r="F120" s="141"/>
      <c r="G120" s="141"/>
      <c r="H120" s="141"/>
      <c r="I120" s="141"/>
      <c r="J120" s="141"/>
      <c r="K120" s="141"/>
      <c r="L120" s="141"/>
    </row>
    <row r="121" spans="1:12" x14ac:dyDescent="0.25">
      <c r="A121" s="240"/>
      <c r="B121" s="240"/>
      <c r="C121" s="145"/>
      <c r="D121" s="141"/>
      <c r="E121" s="141"/>
      <c r="F121" s="141"/>
      <c r="G121" s="141"/>
      <c r="H121" s="141"/>
      <c r="I121" s="141"/>
      <c r="J121" s="141"/>
      <c r="K121" s="141"/>
      <c r="L121" s="141"/>
    </row>
    <row r="122" spans="1:12" x14ac:dyDescent="0.25">
      <c r="A122" s="240"/>
      <c r="B122" s="240"/>
      <c r="C122" s="145"/>
      <c r="D122" s="141"/>
      <c r="E122" s="141"/>
      <c r="F122" s="141"/>
      <c r="G122" s="141"/>
      <c r="H122" s="141"/>
      <c r="I122" s="141"/>
      <c r="J122" s="141"/>
      <c r="K122" s="141"/>
      <c r="L122" s="141"/>
    </row>
    <row r="123" spans="1:12" x14ac:dyDescent="0.25">
      <c r="A123" s="240"/>
      <c r="B123" s="240"/>
      <c r="C123" s="145"/>
      <c r="D123" s="141"/>
      <c r="E123" s="141"/>
      <c r="F123" s="141"/>
      <c r="G123" s="141"/>
      <c r="H123" s="141"/>
      <c r="I123" s="141"/>
      <c r="J123" s="141"/>
      <c r="K123" s="141"/>
      <c r="L123" s="141"/>
    </row>
    <row r="124" spans="1:12" ht="15.75" thickBot="1" x14ac:dyDescent="0.3">
      <c r="A124" s="240"/>
      <c r="B124" s="240" t="s">
        <v>65</v>
      </c>
      <c r="C124" s="145"/>
      <c r="D124" s="141"/>
      <c r="E124" s="141"/>
      <c r="F124" s="141"/>
      <c r="G124" s="141"/>
      <c r="H124" s="141"/>
      <c r="I124" s="141"/>
      <c r="J124" s="141"/>
      <c r="K124" s="141"/>
      <c r="L124" s="141"/>
    </row>
    <row r="125" spans="1:12" x14ac:dyDescent="0.25">
      <c r="A125" s="102" t="s">
        <v>6</v>
      </c>
      <c r="B125" s="191" t="s">
        <v>152</v>
      </c>
      <c r="C125" s="193" t="s">
        <v>132</v>
      </c>
      <c r="D125" s="194"/>
      <c r="E125" s="141"/>
      <c r="F125" s="141"/>
      <c r="G125" s="141"/>
      <c r="H125" s="141"/>
      <c r="I125" s="141"/>
      <c r="J125" s="141"/>
      <c r="K125" s="141"/>
      <c r="L125" s="141"/>
    </row>
    <row r="126" spans="1:12" ht="15.75" thickBot="1" x14ac:dyDescent="0.3">
      <c r="A126" s="102"/>
      <c r="B126" s="196"/>
      <c r="C126" s="197" t="s">
        <v>153</v>
      </c>
      <c r="D126" s="198" t="s">
        <v>134</v>
      </c>
      <c r="E126" s="141"/>
      <c r="F126" s="141"/>
      <c r="G126" s="141"/>
      <c r="H126" s="141"/>
      <c r="I126" s="141"/>
      <c r="J126" s="141"/>
      <c r="K126" s="141"/>
      <c r="L126" s="141"/>
    </row>
    <row r="127" spans="1:12" x14ac:dyDescent="0.25">
      <c r="A127" s="199">
        <v>1</v>
      </c>
      <c r="B127" s="200" t="s">
        <v>154</v>
      </c>
      <c r="C127" s="201">
        <f>+K13+K58+K78</f>
        <v>26</v>
      </c>
      <c r="D127" s="202">
        <f>+L13+L58+L78</f>
        <v>44</v>
      </c>
      <c r="E127" s="141"/>
      <c r="F127" s="141"/>
      <c r="G127" s="141"/>
      <c r="H127" s="141"/>
      <c r="I127" s="141"/>
      <c r="J127" s="141"/>
      <c r="K127" s="141"/>
      <c r="L127" s="141"/>
    </row>
    <row r="128" spans="1:12" x14ac:dyDescent="0.25">
      <c r="A128" s="203">
        <v>2</v>
      </c>
      <c r="B128" s="204" t="s">
        <v>155</v>
      </c>
      <c r="C128" s="201">
        <f>+K14+K59+K79</f>
        <v>26</v>
      </c>
      <c r="D128" s="202">
        <f t="shared" ref="D128:D141" si="6">+L14+L59+L79</f>
        <v>28</v>
      </c>
      <c r="E128" s="141"/>
      <c r="F128" s="141"/>
      <c r="G128" s="141"/>
      <c r="H128" s="141"/>
      <c r="I128" s="141"/>
      <c r="J128" s="141"/>
      <c r="K128" s="141"/>
      <c r="L128" s="141"/>
    </row>
    <row r="129" spans="1:12" x14ac:dyDescent="0.25">
      <c r="A129" s="203">
        <v>3</v>
      </c>
      <c r="B129" s="204" t="s">
        <v>156</v>
      </c>
      <c r="C129" s="201">
        <f t="shared" ref="C129:C141" si="7">+K15+K60+K80</f>
        <v>102</v>
      </c>
      <c r="D129" s="202">
        <f t="shared" si="6"/>
        <v>129</v>
      </c>
      <c r="E129" s="141"/>
      <c r="F129" s="141"/>
      <c r="G129" s="141"/>
      <c r="H129" s="141"/>
      <c r="I129" s="141"/>
      <c r="J129" s="141"/>
      <c r="K129" s="141"/>
      <c r="L129" s="141"/>
    </row>
    <row r="130" spans="1:12" x14ac:dyDescent="0.25">
      <c r="A130" s="203">
        <v>4</v>
      </c>
      <c r="B130" s="204" t="s">
        <v>157</v>
      </c>
      <c r="C130" s="201">
        <f t="shared" si="7"/>
        <v>20</v>
      </c>
      <c r="D130" s="202">
        <f t="shared" si="6"/>
        <v>19</v>
      </c>
      <c r="E130" s="141"/>
      <c r="F130" s="141"/>
      <c r="G130" s="141"/>
      <c r="H130" s="141"/>
      <c r="I130" s="141"/>
      <c r="J130" s="141"/>
      <c r="K130" s="141"/>
      <c r="L130" s="141"/>
    </row>
    <row r="131" spans="1:12" x14ac:dyDescent="0.25">
      <c r="A131" s="203">
        <v>5</v>
      </c>
      <c r="B131" s="204" t="s">
        <v>158</v>
      </c>
      <c r="C131" s="201">
        <f t="shared" si="7"/>
        <v>634</v>
      </c>
      <c r="D131" s="202">
        <f t="shared" si="6"/>
        <v>760</v>
      </c>
      <c r="E131" s="141"/>
      <c r="F131" s="141"/>
      <c r="G131" s="141"/>
      <c r="H131" s="141"/>
      <c r="I131" s="141"/>
      <c r="J131" s="141"/>
      <c r="K131" s="141"/>
      <c r="L131" s="141"/>
    </row>
    <row r="132" spans="1:12" x14ac:dyDescent="0.25">
      <c r="A132" s="203">
        <v>6</v>
      </c>
      <c r="B132" s="204" t="s">
        <v>159</v>
      </c>
      <c r="C132" s="201">
        <f t="shared" si="7"/>
        <v>400</v>
      </c>
      <c r="D132" s="202">
        <f t="shared" si="6"/>
        <v>240</v>
      </c>
      <c r="E132" s="141"/>
      <c r="F132" s="141"/>
      <c r="G132" s="141"/>
      <c r="H132" s="141"/>
      <c r="I132" s="141"/>
      <c r="J132" s="141"/>
      <c r="K132" s="141"/>
      <c r="L132" s="141"/>
    </row>
    <row r="133" spans="1:12" x14ac:dyDescent="0.25">
      <c r="A133" s="203">
        <v>7</v>
      </c>
      <c r="B133" s="204" t="s">
        <v>160</v>
      </c>
      <c r="C133" s="201">
        <f t="shared" si="7"/>
        <v>252</v>
      </c>
      <c r="D133" s="202">
        <f t="shared" si="6"/>
        <v>245</v>
      </c>
      <c r="E133" s="141"/>
      <c r="F133" s="141"/>
      <c r="G133" s="141"/>
      <c r="H133" s="141"/>
      <c r="I133" s="141"/>
      <c r="J133" s="141"/>
      <c r="K133" s="141"/>
      <c r="L133" s="141"/>
    </row>
    <row r="134" spans="1:12" x14ac:dyDescent="0.25">
      <c r="A134" s="203">
        <v>8</v>
      </c>
      <c r="B134" s="204" t="s">
        <v>161</v>
      </c>
      <c r="C134" s="201">
        <f t="shared" si="7"/>
        <v>250</v>
      </c>
      <c r="D134" s="202">
        <f t="shared" si="6"/>
        <v>178</v>
      </c>
      <c r="E134" s="141"/>
      <c r="F134" s="141"/>
      <c r="G134" s="141"/>
      <c r="H134" s="141"/>
      <c r="I134" s="141"/>
      <c r="J134" s="141"/>
      <c r="K134" s="141"/>
      <c r="L134" s="141"/>
    </row>
    <row r="135" spans="1:12" x14ac:dyDescent="0.25">
      <c r="A135" s="203">
        <v>9</v>
      </c>
      <c r="B135" s="204" t="s">
        <v>162</v>
      </c>
      <c r="C135" s="201">
        <f t="shared" si="7"/>
        <v>1600</v>
      </c>
      <c r="D135" s="202">
        <f t="shared" si="6"/>
        <v>1705</v>
      </c>
      <c r="E135" s="141"/>
      <c r="F135" s="141"/>
      <c r="G135" s="141"/>
      <c r="H135" s="141"/>
      <c r="I135" s="141"/>
      <c r="J135" s="141"/>
      <c r="K135" s="141"/>
      <c r="L135" s="141"/>
    </row>
    <row r="136" spans="1:12" x14ac:dyDescent="0.25">
      <c r="A136" s="203">
        <v>10</v>
      </c>
      <c r="B136" s="204" t="s">
        <v>163</v>
      </c>
      <c r="C136" s="201">
        <f t="shared" si="7"/>
        <v>832</v>
      </c>
      <c r="D136" s="202">
        <f t="shared" si="6"/>
        <v>661</v>
      </c>
      <c r="E136" s="141"/>
      <c r="F136" s="141"/>
      <c r="G136" s="141"/>
      <c r="H136" s="141"/>
      <c r="I136" s="141"/>
      <c r="J136" s="141"/>
      <c r="K136" s="141"/>
      <c r="L136" s="141"/>
    </row>
    <row r="137" spans="1:12" x14ac:dyDescent="0.25">
      <c r="A137" s="203">
        <v>11</v>
      </c>
      <c r="B137" s="204" t="s">
        <v>164</v>
      </c>
      <c r="C137" s="201">
        <f t="shared" si="7"/>
        <v>80</v>
      </c>
      <c r="D137" s="202">
        <f t="shared" si="6"/>
        <v>85</v>
      </c>
      <c r="E137" s="141"/>
      <c r="F137" s="141"/>
      <c r="G137" s="141"/>
      <c r="H137" s="141"/>
      <c r="I137" s="141"/>
      <c r="J137" s="141"/>
      <c r="K137" s="141"/>
      <c r="L137" s="141"/>
    </row>
    <row r="138" spans="1:12" ht="24" x14ac:dyDescent="0.25">
      <c r="A138" s="203">
        <v>12</v>
      </c>
      <c r="B138" s="204" t="s">
        <v>165</v>
      </c>
      <c r="C138" s="201">
        <f t="shared" si="7"/>
        <v>41</v>
      </c>
      <c r="D138" s="202">
        <f t="shared" si="6"/>
        <v>41</v>
      </c>
      <c r="E138" s="141"/>
      <c r="F138" s="141"/>
      <c r="G138" s="141"/>
      <c r="H138" s="141"/>
      <c r="I138" s="141"/>
      <c r="J138" s="141"/>
      <c r="K138" s="141"/>
      <c r="L138" s="141"/>
    </row>
    <row r="139" spans="1:12" x14ac:dyDescent="0.25">
      <c r="A139" s="203">
        <v>13</v>
      </c>
      <c r="B139" s="205" t="s">
        <v>166</v>
      </c>
      <c r="C139" s="201">
        <f t="shared" si="7"/>
        <v>67</v>
      </c>
      <c r="D139" s="202">
        <f t="shared" si="6"/>
        <v>100</v>
      </c>
      <c r="E139" s="141"/>
      <c r="F139" s="141"/>
      <c r="G139" s="141"/>
      <c r="H139" s="141"/>
      <c r="I139" s="141"/>
      <c r="J139" s="141"/>
      <c r="K139" s="141"/>
      <c r="L139" s="141"/>
    </row>
    <row r="140" spans="1:12" x14ac:dyDescent="0.25">
      <c r="A140" s="203">
        <v>14</v>
      </c>
      <c r="B140" s="205" t="s">
        <v>167</v>
      </c>
      <c r="C140" s="201">
        <f t="shared" si="7"/>
        <v>3</v>
      </c>
      <c r="D140" s="202">
        <f t="shared" si="6"/>
        <v>4</v>
      </c>
      <c r="E140" s="141"/>
      <c r="F140" s="141"/>
      <c r="G140" s="141"/>
      <c r="H140" s="141"/>
      <c r="I140" s="141"/>
      <c r="J140" s="141"/>
      <c r="K140" s="141"/>
      <c r="L140" s="141"/>
    </row>
    <row r="141" spans="1:12" ht="15.75" thickBot="1" x14ac:dyDescent="0.3">
      <c r="A141" s="203">
        <v>15</v>
      </c>
      <c r="B141" s="205" t="s">
        <v>168</v>
      </c>
      <c r="C141" s="201">
        <f t="shared" si="7"/>
        <v>18</v>
      </c>
      <c r="D141" s="202">
        <f t="shared" si="6"/>
        <v>23</v>
      </c>
      <c r="E141" s="141"/>
      <c r="F141" s="141"/>
      <c r="G141" s="141"/>
      <c r="H141" s="141"/>
      <c r="I141" s="141"/>
      <c r="J141" s="141"/>
      <c r="K141" s="141"/>
      <c r="L141" s="141"/>
    </row>
    <row r="142" spans="1:12" ht="15.75" thickBot="1" x14ac:dyDescent="0.3">
      <c r="A142" s="206" t="s">
        <v>169</v>
      </c>
      <c r="B142" s="207"/>
      <c r="C142" s="242">
        <f>SUM(C127:C141)</f>
        <v>4351</v>
      </c>
      <c r="D142" s="243">
        <f>SUM(D127:D141)</f>
        <v>4262</v>
      </c>
      <c r="E142" s="141"/>
      <c r="F142" s="141"/>
      <c r="G142" s="141"/>
      <c r="H142" s="141"/>
      <c r="I142" s="141"/>
      <c r="J142" s="141"/>
      <c r="K142" s="141"/>
      <c r="L142" s="141"/>
    </row>
    <row r="143" spans="1:12" x14ac:dyDescent="0.25">
      <c r="A143" s="240"/>
      <c r="B143" s="240"/>
      <c r="C143" s="145"/>
      <c r="D143" s="141"/>
      <c r="E143" s="141"/>
      <c r="F143" s="141"/>
      <c r="G143" s="141"/>
      <c r="H143" s="141"/>
      <c r="I143" s="141"/>
      <c r="J143" s="141"/>
      <c r="K143" s="141"/>
      <c r="L143" s="141"/>
    </row>
    <row r="144" spans="1:12" hidden="1" x14ac:dyDescent="0.25">
      <c r="A144" s="240"/>
      <c r="B144" s="240"/>
      <c r="C144" s="145"/>
      <c r="D144" s="141"/>
      <c r="E144" s="141"/>
      <c r="F144" s="141"/>
      <c r="G144" s="141"/>
      <c r="H144" s="141"/>
      <c r="I144" s="141"/>
      <c r="J144" s="141"/>
      <c r="K144" s="141"/>
      <c r="L144" s="141"/>
    </row>
    <row r="145" spans="1:12" hidden="1" x14ac:dyDescent="0.25">
      <c r="A145" s="240"/>
      <c r="B145" s="240"/>
      <c r="C145" s="145"/>
      <c r="D145" s="141"/>
      <c r="E145" s="141"/>
      <c r="F145" s="141"/>
      <c r="G145" s="141"/>
      <c r="H145" s="141"/>
      <c r="I145" s="141"/>
      <c r="J145" s="141"/>
      <c r="K145" s="141"/>
      <c r="L145" s="141"/>
    </row>
    <row r="146" spans="1:12" hidden="1" x14ac:dyDescent="0.25">
      <c r="A146" s="240"/>
      <c r="B146" s="240"/>
      <c r="C146" s="145"/>
      <c r="D146" s="141"/>
      <c r="E146" s="141"/>
      <c r="F146" s="141"/>
      <c r="G146" s="141"/>
      <c r="H146" s="141"/>
      <c r="I146" s="141"/>
      <c r="J146" s="141"/>
      <c r="K146" s="141"/>
      <c r="L146" s="141"/>
    </row>
    <row r="147" spans="1:12" hidden="1" x14ac:dyDescent="0.25">
      <c r="A147" s="240"/>
      <c r="B147" s="240"/>
      <c r="C147" s="145"/>
      <c r="D147" s="141"/>
      <c r="E147" s="141"/>
      <c r="F147" s="141"/>
      <c r="G147" s="141"/>
      <c r="H147" s="141"/>
      <c r="I147" s="141"/>
      <c r="J147" s="141"/>
      <c r="K147" s="141"/>
      <c r="L147" s="141"/>
    </row>
    <row r="148" spans="1:12" hidden="1" x14ac:dyDescent="0.25">
      <c r="A148" s="240"/>
      <c r="B148" s="240"/>
      <c r="C148" s="145"/>
      <c r="D148" s="141"/>
      <c r="E148" s="141"/>
      <c r="F148" s="141"/>
      <c r="G148" s="141"/>
      <c r="H148" s="141"/>
      <c r="I148" s="141"/>
      <c r="J148" s="141"/>
      <c r="K148" s="141"/>
      <c r="L148" s="141"/>
    </row>
    <row r="149" spans="1:12" hidden="1" x14ac:dyDescent="0.25">
      <c r="A149" s="240"/>
      <c r="B149" s="240"/>
      <c r="C149" s="145"/>
      <c r="D149" s="141"/>
      <c r="E149" s="141"/>
      <c r="F149" s="141"/>
      <c r="G149" s="141"/>
      <c r="H149" s="141"/>
      <c r="I149" s="141"/>
      <c r="J149" s="141"/>
      <c r="K149" s="141"/>
      <c r="L149" s="141"/>
    </row>
    <row r="150" spans="1:12" hidden="1" x14ac:dyDescent="0.25">
      <c r="A150" s="240"/>
      <c r="B150" s="240"/>
      <c r="C150" s="145"/>
      <c r="D150" s="141"/>
      <c r="E150" s="141"/>
      <c r="F150" s="141"/>
      <c r="G150" s="141"/>
      <c r="H150" s="141"/>
      <c r="I150" s="141"/>
      <c r="J150" s="141"/>
      <c r="K150" s="141"/>
      <c r="L150" s="141"/>
    </row>
    <row r="151" spans="1:12" hidden="1" x14ac:dyDescent="0.25">
      <c r="A151" s="240"/>
      <c r="B151" s="240"/>
      <c r="C151" s="145"/>
      <c r="D151" s="141"/>
      <c r="E151" s="141"/>
      <c r="F151" s="141"/>
      <c r="G151" s="141"/>
      <c r="H151" s="141"/>
      <c r="I151" s="141"/>
      <c r="J151" s="141"/>
      <c r="K151" s="141"/>
      <c r="L151" s="141"/>
    </row>
    <row r="152" spans="1:12" hidden="1" x14ac:dyDescent="0.25">
      <c r="A152" s="240"/>
      <c r="B152" s="240"/>
      <c r="C152" s="145"/>
      <c r="D152" s="141"/>
      <c r="E152" s="141"/>
      <c r="F152" s="141"/>
      <c r="G152" s="141"/>
      <c r="H152" s="141"/>
      <c r="I152" s="141"/>
      <c r="J152" s="141"/>
      <c r="K152" s="141"/>
      <c r="L152" s="141"/>
    </row>
    <row r="153" spans="1:12" x14ac:dyDescent="0.25">
      <c r="A153" s="240"/>
      <c r="B153" s="240"/>
      <c r="C153" s="145"/>
      <c r="D153" s="141"/>
      <c r="E153" s="141"/>
      <c r="F153" s="141"/>
      <c r="G153" s="141"/>
      <c r="H153" s="141"/>
      <c r="I153" s="141"/>
      <c r="J153" s="141"/>
      <c r="K153" s="141"/>
      <c r="L153" s="141"/>
    </row>
    <row r="154" spans="1:12" x14ac:dyDescent="0.25">
      <c r="A154" s="240"/>
      <c r="B154" s="240"/>
      <c r="C154" s="145"/>
      <c r="D154" s="141"/>
      <c r="E154" s="141"/>
      <c r="F154" s="141"/>
      <c r="G154" s="141"/>
      <c r="H154" s="141"/>
      <c r="I154" s="141"/>
      <c r="J154" s="141"/>
      <c r="K154" s="141"/>
      <c r="L154" s="141"/>
    </row>
    <row r="155" spans="1:12" x14ac:dyDescent="0.25">
      <c r="A155" s="240"/>
      <c r="B155" s="240"/>
      <c r="C155" s="145"/>
      <c r="D155" s="141"/>
      <c r="E155" s="141"/>
      <c r="F155" s="141"/>
      <c r="G155" s="141"/>
      <c r="H155" s="141"/>
      <c r="I155" s="141"/>
      <c r="J155" s="141"/>
      <c r="K155" s="141"/>
      <c r="L155" s="141"/>
    </row>
    <row r="156" spans="1:12" x14ac:dyDescent="0.25">
      <c r="A156" s="240"/>
      <c r="B156" s="240"/>
      <c r="C156" s="145"/>
      <c r="D156" s="141"/>
      <c r="E156" s="141"/>
      <c r="F156" s="141"/>
      <c r="G156" s="141"/>
      <c r="H156" s="141"/>
      <c r="I156" s="141"/>
      <c r="J156" s="141"/>
      <c r="K156" s="141"/>
      <c r="L156" s="141"/>
    </row>
    <row r="157" spans="1:12" x14ac:dyDescent="0.25">
      <c r="A157" s="240"/>
      <c r="B157" s="240"/>
      <c r="C157" s="145"/>
      <c r="D157" s="141"/>
      <c r="E157" s="141"/>
      <c r="F157" s="141"/>
      <c r="G157" s="141"/>
      <c r="H157" s="141"/>
      <c r="I157" s="141"/>
      <c r="J157" s="141"/>
      <c r="K157" s="141"/>
      <c r="L157" s="141"/>
    </row>
    <row r="158" spans="1:12" x14ac:dyDescent="0.25">
      <c r="A158" s="240"/>
      <c r="B158" s="240"/>
      <c r="C158" s="145"/>
      <c r="D158" s="141"/>
      <c r="E158" s="141"/>
      <c r="F158" s="141"/>
      <c r="G158" s="141"/>
      <c r="H158" s="141"/>
      <c r="I158" s="141"/>
      <c r="J158" s="141"/>
      <c r="K158" s="141"/>
      <c r="L158" s="141"/>
    </row>
    <row r="159" spans="1:12" x14ac:dyDescent="0.25">
      <c r="A159" s="240"/>
      <c r="B159" s="240"/>
      <c r="C159" s="145"/>
      <c r="D159" s="141"/>
      <c r="E159" s="141"/>
      <c r="F159" s="141"/>
      <c r="G159" s="141"/>
      <c r="H159" s="141"/>
      <c r="I159" s="141"/>
      <c r="J159" s="141"/>
      <c r="K159" s="141"/>
      <c r="L159" s="141"/>
    </row>
    <row r="160" spans="1:12" x14ac:dyDescent="0.25">
      <c r="A160" s="240"/>
      <c r="B160" s="240"/>
      <c r="C160" s="145"/>
      <c r="D160" s="141"/>
      <c r="E160" s="141"/>
      <c r="F160" s="141"/>
      <c r="G160" s="141"/>
      <c r="H160" s="141"/>
      <c r="I160" s="141"/>
      <c r="J160" s="141"/>
      <c r="K160" s="141"/>
      <c r="L160" s="141"/>
    </row>
    <row r="161" spans="1:12" x14ac:dyDescent="0.25">
      <c r="A161" s="240"/>
      <c r="B161" s="240"/>
      <c r="C161" s="145"/>
      <c r="D161" s="141"/>
      <c r="E161" s="141"/>
      <c r="F161" s="141"/>
      <c r="G161" s="141"/>
      <c r="H161" s="141"/>
      <c r="I161" s="141"/>
      <c r="J161" s="141"/>
      <c r="K161" s="141"/>
      <c r="L161" s="141"/>
    </row>
    <row r="162" spans="1:12" x14ac:dyDescent="0.25">
      <c r="A162" s="240"/>
      <c r="B162" s="240"/>
      <c r="C162" s="145"/>
      <c r="D162" s="141"/>
      <c r="E162" s="141"/>
      <c r="F162" s="141"/>
      <c r="G162" s="141"/>
      <c r="H162" s="141"/>
      <c r="I162" s="141"/>
      <c r="J162" s="141"/>
      <c r="K162" s="141"/>
      <c r="L162" s="141"/>
    </row>
    <row r="163" spans="1:12" x14ac:dyDescent="0.25">
      <c r="A163" s="240"/>
      <c r="B163" s="240"/>
      <c r="C163" s="145"/>
      <c r="D163" s="141"/>
      <c r="E163" s="141"/>
      <c r="F163" s="141"/>
      <c r="G163" s="141"/>
      <c r="H163" s="141"/>
      <c r="I163" s="141"/>
      <c r="J163" s="141"/>
      <c r="K163" s="141"/>
      <c r="L163" s="141"/>
    </row>
    <row r="164" spans="1:12" x14ac:dyDescent="0.25">
      <c r="A164" s="240"/>
      <c r="B164" s="240"/>
      <c r="C164" s="145"/>
      <c r="D164" s="141"/>
      <c r="E164" s="141"/>
      <c r="F164" s="141"/>
      <c r="G164" s="141"/>
      <c r="H164" s="141"/>
      <c r="I164" s="141"/>
      <c r="J164" s="141"/>
      <c r="K164" s="141"/>
      <c r="L164" s="141"/>
    </row>
    <row r="166" spans="1:12" x14ac:dyDescent="0.25">
      <c r="B166" s="87" t="s">
        <v>72</v>
      </c>
      <c r="C166" s="26" t="s">
        <v>119</v>
      </c>
      <c r="D166" s="26"/>
      <c r="E166" s="26"/>
      <c r="F166" s="68" t="s">
        <v>178</v>
      </c>
      <c r="H166" t="s">
        <v>75</v>
      </c>
    </row>
    <row r="167" spans="1:12" ht="15" customHeight="1" x14ac:dyDescent="0.25">
      <c r="C167" s="88" t="s">
        <v>179</v>
      </c>
      <c r="D167" s="88"/>
      <c r="E167" s="88"/>
      <c r="F167" s="68"/>
      <c r="G167" s="68"/>
      <c r="H167" s="68" t="s">
        <v>77</v>
      </c>
      <c r="I167" s="68"/>
      <c r="J167" s="68"/>
      <c r="K167" s="68"/>
    </row>
    <row r="168" spans="1:12" ht="15" customHeight="1" x14ac:dyDescent="0.25">
      <c r="C168" s="88" t="s">
        <v>180</v>
      </c>
      <c r="D168" s="88"/>
      <c r="E168" s="88"/>
      <c r="F168" s="68"/>
      <c r="G168" s="68"/>
      <c r="H168" s="68" t="s">
        <v>79</v>
      </c>
      <c r="I168" s="68"/>
      <c r="J168" s="68"/>
      <c r="K168" s="68"/>
    </row>
    <row r="169" spans="1:12" x14ac:dyDescent="0.25">
      <c r="B169" s="87" t="s">
        <v>80</v>
      </c>
      <c r="C169" s="68" t="s">
        <v>183</v>
      </c>
      <c r="G169" s="68"/>
    </row>
  </sheetData>
  <mergeCells count="59">
    <mergeCell ref="C168:E168"/>
    <mergeCell ref="A93:B93"/>
    <mergeCell ref="A125:A126"/>
    <mergeCell ref="B125:B126"/>
    <mergeCell ref="C125:D125"/>
    <mergeCell ref="A142:B142"/>
    <mergeCell ref="C167:E167"/>
    <mergeCell ref="A73:B73"/>
    <mergeCell ref="B75:L75"/>
    <mergeCell ref="A76:A77"/>
    <mergeCell ref="B76:B77"/>
    <mergeCell ref="C76:D76"/>
    <mergeCell ref="E76:F76"/>
    <mergeCell ref="G76:H76"/>
    <mergeCell ref="I76:J76"/>
    <mergeCell ref="K76:L76"/>
    <mergeCell ref="A54:B54"/>
    <mergeCell ref="B55:L55"/>
    <mergeCell ref="A56:A57"/>
    <mergeCell ref="B56:B57"/>
    <mergeCell ref="C56:D56"/>
    <mergeCell ref="E56:F56"/>
    <mergeCell ref="G56:H56"/>
    <mergeCell ref="I56:J56"/>
    <mergeCell ref="K56:L56"/>
    <mergeCell ref="K39:L39"/>
    <mergeCell ref="A45:B45"/>
    <mergeCell ref="A48:A49"/>
    <mergeCell ref="B48:B49"/>
    <mergeCell ref="C48:D48"/>
    <mergeCell ref="E48:F48"/>
    <mergeCell ref="G48:H48"/>
    <mergeCell ref="K48:L48"/>
    <mergeCell ref="A36:B36"/>
    <mergeCell ref="A39:A40"/>
    <mergeCell ref="B39:B40"/>
    <mergeCell ref="C39:D39"/>
    <mergeCell ref="E39:F39"/>
    <mergeCell ref="G39:H39"/>
    <mergeCell ref="K11:L11"/>
    <mergeCell ref="A28:B28"/>
    <mergeCell ref="A30:A31"/>
    <mergeCell ref="B30:B31"/>
    <mergeCell ref="C30:D30"/>
    <mergeCell ref="E30:F30"/>
    <mergeCell ref="G30:H30"/>
    <mergeCell ref="K30:L30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55118110236220474" header="0" footer="0"/>
  <pageSetup scale="90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"/>
  <sheetViews>
    <sheetView topLeftCell="A134" workbookViewId="0">
      <selection activeCell="L25" sqref="L2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</cols>
  <sheetData>
    <row r="1" spans="1:12" ht="15.75" thickBot="1" x14ac:dyDescent="0.3"/>
    <row r="2" spans="1:12" ht="15.75" thickBot="1" x14ac:dyDescent="0.3">
      <c r="B2" s="19"/>
      <c r="C2" s="19"/>
      <c r="L2" s="187" t="s">
        <v>150</v>
      </c>
    </row>
    <row r="3" spans="1:12" ht="18.75" x14ac:dyDescent="0.3">
      <c r="H3" s="188"/>
      <c r="I3" s="188"/>
      <c r="J3" s="188"/>
    </row>
    <row r="4" spans="1:12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x14ac:dyDescent="0.2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6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x14ac:dyDescent="0.25">
      <c r="A8" s="7" t="s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10" spans="1:12" ht="15.75" customHeight="1" thickBot="1" x14ac:dyDescent="0.3">
      <c r="A10" s="26"/>
      <c r="B10" s="189" t="s">
        <v>151</v>
      </c>
      <c r="C10" s="189"/>
      <c r="D10" s="189"/>
      <c r="E10" s="189"/>
      <c r="F10" s="189"/>
      <c r="G10" s="189"/>
      <c r="H10" s="189"/>
      <c r="I10" s="189"/>
      <c r="J10" s="189"/>
      <c r="K10" s="189"/>
      <c r="L10" s="189"/>
    </row>
    <row r="11" spans="1:12" x14ac:dyDescent="0.25">
      <c r="A11" s="190" t="s">
        <v>6</v>
      </c>
      <c r="B11" s="191" t="s">
        <v>152</v>
      </c>
      <c r="C11" s="192" t="s">
        <v>128</v>
      </c>
      <c r="D11" s="192"/>
      <c r="E11" s="193" t="s">
        <v>129</v>
      </c>
      <c r="F11" s="193"/>
      <c r="G11" s="193" t="s">
        <v>130</v>
      </c>
      <c r="H11" s="193"/>
      <c r="I11" s="193" t="s">
        <v>131</v>
      </c>
      <c r="J11" s="193"/>
      <c r="K11" s="193" t="s">
        <v>182</v>
      </c>
      <c r="L11" s="194"/>
    </row>
    <row r="12" spans="1:12" ht="15.75" thickBot="1" x14ac:dyDescent="0.3">
      <c r="A12" s="195"/>
      <c r="B12" s="196"/>
      <c r="C12" s="197" t="s">
        <v>153</v>
      </c>
      <c r="D12" s="197" t="s">
        <v>134</v>
      </c>
      <c r="E12" s="197" t="s">
        <v>153</v>
      </c>
      <c r="F12" s="197" t="s">
        <v>134</v>
      </c>
      <c r="G12" s="197" t="s">
        <v>153</v>
      </c>
      <c r="H12" s="197" t="s">
        <v>134</v>
      </c>
      <c r="I12" s="197" t="s">
        <v>153</v>
      </c>
      <c r="J12" s="197" t="s">
        <v>134</v>
      </c>
      <c r="K12" s="197" t="s">
        <v>153</v>
      </c>
      <c r="L12" s="198" t="s">
        <v>134</v>
      </c>
    </row>
    <row r="13" spans="1:12" x14ac:dyDescent="0.25">
      <c r="A13" s="199">
        <v>1</v>
      </c>
      <c r="B13" s="200" t="s">
        <v>154</v>
      </c>
      <c r="C13" s="201">
        <v>13</v>
      </c>
      <c r="D13" s="201">
        <v>24</v>
      </c>
      <c r="E13" s="201">
        <v>13</v>
      </c>
      <c r="F13" s="201">
        <v>20</v>
      </c>
      <c r="G13" s="201">
        <v>13</v>
      </c>
      <c r="H13" s="201">
        <v>22</v>
      </c>
      <c r="I13" s="201"/>
      <c r="J13" s="201"/>
      <c r="K13" s="201">
        <f>+C13+E13+G13+I13</f>
        <v>39</v>
      </c>
      <c r="L13" s="202">
        <f>+D13+F13+H13+J13</f>
        <v>66</v>
      </c>
    </row>
    <row r="14" spans="1:12" x14ac:dyDescent="0.25">
      <c r="A14" s="203">
        <v>2</v>
      </c>
      <c r="B14" s="204" t="s">
        <v>155</v>
      </c>
      <c r="C14" s="201">
        <v>13</v>
      </c>
      <c r="D14" s="201">
        <v>11</v>
      </c>
      <c r="E14" s="201">
        <v>13</v>
      </c>
      <c r="F14" s="201">
        <v>17</v>
      </c>
      <c r="G14" s="201">
        <v>13</v>
      </c>
      <c r="H14" s="201">
        <v>22</v>
      </c>
      <c r="I14" s="201"/>
      <c r="J14" s="201"/>
      <c r="K14" s="201">
        <f t="shared" ref="K14:L27" si="0">+C14+E14+G14+I14</f>
        <v>39</v>
      </c>
      <c r="L14" s="202">
        <f t="shared" si="0"/>
        <v>50</v>
      </c>
    </row>
    <row r="15" spans="1:12" x14ac:dyDescent="0.25">
      <c r="A15" s="203">
        <v>3</v>
      </c>
      <c r="B15" s="204" t="s">
        <v>156</v>
      </c>
      <c r="C15" s="201">
        <v>51</v>
      </c>
      <c r="D15" s="201">
        <v>53</v>
      </c>
      <c r="E15" s="201">
        <v>51</v>
      </c>
      <c r="F15" s="201">
        <v>76</v>
      </c>
      <c r="G15" s="201">
        <v>51</v>
      </c>
      <c r="H15" s="201">
        <v>98</v>
      </c>
      <c r="I15" s="201"/>
      <c r="J15" s="201"/>
      <c r="K15" s="201">
        <f t="shared" si="0"/>
        <v>153</v>
      </c>
      <c r="L15" s="202">
        <f t="shared" si="0"/>
        <v>227</v>
      </c>
    </row>
    <row r="16" spans="1:12" x14ac:dyDescent="0.25">
      <c r="A16" s="203">
        <v>4</v>
      </c>
      <c r="B16" s="204" t="s">
        <v>157</v>
      </c>
      <c r="C16" s="201">
        <v>10</v>
      </c>
      <c r="D16" s="201">
        <v>2</v>
      </c>
      <c r="E16" s="201">
        <v>10</v>
      </c>
      <c r="F16" s="201">
        <v>17</v>
      </c>
      <c r="G16" s="201">
        <v>10</v>
      </c>
      <c r="H16" s="201">
        <v>19</v>
      </c>
      <c r="I16" s="201"/>
      <c r="J16" s="201"/>
      <c r="K16" s="201">
        <f t="shared" si="0"/>
        <v>30</v>
      </c>
      <c r="L16" s="202">
        <f t="shared" si="0"/>
        <v>38</v>
      </c>
    </row>
    <row r="17" spans="1:12" x14ac:dyDescent="0.25">
      <c r="A17" s="203">
        <v>5</v>
      </c>
      <c r="B17" s="204" t="s">
        <v>158</v>
      </c>
      <c r="C17" s="201">
        <v>317</v>
      </c>
      <c r="D17" s="201">
        <v>401</v>
      </c>
      <c r="E17" s="201">
        <v>317</v>
      </c>
      <c r="F17" s="201">
        <v>359</v>
      </c>
      <c r="G17" s="201">
        <v>317</v>
      </c>
      <c r="H17" s="201">
        <v>518</v>
      </c>
      <c r="I17" s="201"/>
      <c r="J17" s="201"/>
      <c r="K17" s="201">
        <f t="shared" si="0"/>
        <v>951</v>
      </c>
      <c r="L17" s="202">
        <f t="shared" si="0"/>
        <v>1278</v>
      </c>
    </row>
    <row r="18" spans="1:12" x14ac:dyDescent="0.25">
      <c r="A18" s="203">
        <v>6</v>
      </c>
      <c r="B18" s="204" t="s">
        <v>159</v>
      </c>
      <c r="C18" s="201">
        <v>200</v>
      </c>
      <c r="D18" s="201">
        <v>123</v>
      </c>
      <c r="E18" s="201">
        <v>200</v>
      </c>
      <c r="F18" s="201">
        <v>117</v>
      </c>
      <c r="G18" s="201">
        <v>200</v>
      </c>
      <c r="H18" s="201">
        <v>185</v>
      </c>
      <c r="I18" s="201"/>
      <c r="J18" s="201"/>
      <c r="K18" s="201">
        <f t="shared" si="0"/>
        <v>600</v>
      </c>
      <c r="L18" s="202">
        <f t="shared" si="0"/>
        <v>425</v>
      </c>
    </row>
    <row r="19" spans="1:12" x14ac:dyDescent="0.25">
      <c r="A19" s="203">
        <v>7</v>
      </c>
      <c r="B19" s="204" t="s">
        <v>160</v>
      </c>
      <c r="C19" s="201">
        <v>126</v>
      </c>
      <c r="D19" s="201">
        <v>119</v>
      </c>
      <c r="E19" s="201">
        <v>126</v>
      </c>
      <c r="F19" s="201">
        <v>126</v>
      </c>
      <c r="G19" s="201">
        <v>126</v>
      </c>
      <c r="H19" s="201">
        <v>154</v>
      </c>
      <c r="I19" s="201"/>
      <c r="J19" s="201"/>
      <c r="K19" s="201">
        <f t="shared" si="0"/>
        <v>378</v>
      </c>
      <c r="L19" s="202">
        <f t="shared" si="0"/>
        <v>399</v>
      </c>
    </row>
    <row r="20" spans="1:12" x14ac:dyDescent="0.25">
      <c r="A20" s="203">
        <v>8</v>
      </c>
      <c r="B20" s="204" t="s">
        <v>161</v>
      </c>
      <c r="C20" s="201">
        <v>125</v>
      </c>
      <c r="D20" s="201">
        <v>92</v>
      </c>
      <c r="E20" s="201">
        <v>125</v>
      </c>
      <c r="F20" s="201">
        <v>86</v>
      </c>
      <c r="G20" s="201">
        <v>125</v>
      </c>
      <c r="H20" s="201">
        <v>159</v>
      </c>
      <c r="I20" s="201"/>
      <c r="J20" s="201"/>
      <c r="K20" s="201">
        <f t="shared" si="0"/>
        <v>375</v>
      </c>
      <c r="L20" s="202">
        <f t="shared" si="0"/>
        <v>337</v>
      </c>
    </row>
    <row r="21" spans="1:12" x14ac:dyDescent="0.25">
      <c r="A21" s="203">
        <v>9</v>
      </c>
      <c r="B21" s="204" t="s">
        <v>162</v>
      </c>
      <c r="C21" s="201">
        <v>800</v>
      </c>
      <c r="D21" s="201">
        <v>979</v>
      </c>
      <c r="E21" s="201">
        <v>800</v>
      </c>
      <c r="F21" s="201">
        <v>726</v>
      </c>
      <c r="G21" s="201">
        <v>800</v>
      </c>
      <c r="H21" s="201">
        <v>1192</v>
      </c>
      <c r="I21" s="201"/>
      <c r="J21" s="201"/>
      <c r="K21" s="201">
        <f t="shared" si="0"/>
        <v>2400</v>
      </c>
      <c r="L21" s="202">
        <f t="shared" si="0"/>
        <v>2897</v>
      </c>
    </row>
    <row r="22" spans="1:12" x14ac:dyDescent="0.25">
      <c r="A22" s="203">
        <v>10</v>
      </c>
      <c r="B22" s="204" t="s">
        <v>163</v>
      </c>
      <c r="C22" s="201">
        <v>415</v>
      </c>
      <c r="D22" s="201">
        <v>320</v>
      </c>
      <c r="E22" s="201">
        <v>417</v>
      </c>
      <c r="F22" s="201">
        <v>341</v>
      </c>
      <c r="G22" s="201">
        <v>417</v>
      </c>
      <c r="H22" s="201">
        <v>562</v>
      </c>
      <c r="I22" s="201"/>
      <c r="J22" s="201"/>
      <c r="K22" s="201">
        <f t="shared" si="0"/>
        <v>1249</v>
      </c>
      <c r="L22" s="202">
        <f t="shared" si="0"/>
        <v>1223</v>
      </c>
    </row>
    <row r="23" spans="1:12" x14ac:dyDescent="0.25">
      <c r="A23" s="203">
        <v>11</v>
      </c>
      <c r="B23" s="204" t="s">
        <v>164</v>
      </c>
      <c r="C23" s="201">
        <v>40</v>
      </c>
      <c r="D23" s="201">
        <v>30</v>
      </c>
      <c r="E23" s="201">
        <v>40</v>
      </c>
      <c r="F23" s="201">
        <v>55</v>
      </c>
      <c r="G23" s="201">
        <v>40</v>
      </c>
      <c r="H23" s="201">
        <v>52</v>
      </c>
      <c r="I23" s="201"/>
      <c r="J23" s="201"/>
      <c r="K23" s="201">
        <f t="shared" si="0"/>
        <v>120</v>
      </c>
      <c r="L23" s="202">
        <f t="shared" si="0"/>
        <v>137</v>
      </c>
    </row>
    <row r="24" spans="1:12" ht="24" x14ac:dyDescent="0.25">
      <c r="A24" s="203">
        <v>12</v>
      </c>
      <c r="B24" s="204" t="s">
        <v>165</v>
      </c>
      <c r="C24" s="201">
        <v>21</v>
      </c>
      <c r="D24" s="201">
        <v>15</v>
      </c>
      <c r="E24" s="201">
        <v>20</v>
      </c>
      <c r="F24" s="201">
        <v>26</v>
      </c>
      <c r="G24" s="201">
        <v>20</v>
      </c>
      <c r="H24" s="201">
        <v>38</v>
      </c>
      <c r="I24" s="201"/>
      <c r="J24" s="201"/>
      <c r="K24" s="201">
        <f t="shared" si="0"/>
        <v>61</v>
      </c>
      <c r="L24" s="202">
        <f t="shared" si="0"/>
        <v>79</v>
      </c>
    </row>
    <row r="25" spans="1:12" x14ac:dyDescent="0.25">
      <c r="A25" s="203">
        <v>13</v>
      </c>
      <c r="B25" s="205" t="s">
        <v>166</v>
      </c>
      <c r="C25" s="201">
        <v>32</v>
      </c>
      <c r="D25" s="201">
        <v>37</v>
      </c>
      <c r="E25" s="201">
        <v>35</v>
      </c>
      <c r="F25" s="201">
        <v>63</v>
      </c>
      <c r="G25" s="201">
        <v>35</v>
      </c>
      <c r="H25" s="201">
        <v>81</v>
      </c>
      <c r="I25" s="201"/>
      <c r="J25" s="201"/>
      <c r="K25" s="201">
        <f t="shared" si="0"/>
        <v>102</v>
      </c>
      <c r="L25" s="202">
        <f t="shared" si="0"/>
        <v>181</v>
      </c>
    </row>
    <row r="26" spans="1:12" x14ac:dyDescent="0.25">
      <c r="A26" s="203">
        <v>14</v>
      </c>
      <c r="B26" s="205" t="s">
        <v>167</v>
      </c>
      <c r="C26" s="201">
        <v>1</v>
      </c>
      <c r="D26" s="201">
        <v>2</v>
      </c>
      <c r="E26" s="201">
        <v>2</v>
      </c>
      <c r="F26" s="201">
        <v>2</v>
      </c>
      <c r="G26" s="201">
        <v>2</v>
      </c>
      <c r="H26" s="201">
        <v>3</v>
      </c>
      <c r="I26" s="201"/>
      <c r="J26" s="201"/>
      <c r="K26" s="201">
        <f t="shared" si="0"/>
        <v>5</v>
      </c>
      <c r="L26" s="202">
        <f t="shared" si="0"/>
        <v>7</v>
      </c>
    </row>
    <row r="27" spans="1:12" ht="15.75" thickBot="1" x14ac:dyDescent="0.3">
      <c r="A27" s="203">
        <v>15</v>
      </c>
      <c r="B27" s="205" t="s">
        <v>168</v>
      </c>
      <c r="C27" s="201">
        <v>7</v>
      </c>
      <c r="D27" s="201">
        <v>7</v>
      </c>
      <c r="E27" s="201">
        <v>11</v>
      </c>
      <c r="F27" s="201">
        <v>16</v>
      </c>
      <c r="G27" s="201">
        <v>11</v>
      </c>
      <c r="H27" s="201">
        <v>18</v>
      </c>
      <c r="I27" s="201"/>
      <c r="J27" s="201"/>
      <c r="K27" s="201">
        <f t="shared" si="0"/>
        <v>29</v>
      </c>
      <c r="L27" s="202">
        <f t="shared" si="0"/>
        <v>41</v>
      </c>
    </row>
    <row r="28" spans="1:12" ht="15.75" thickBot="1" x14ac:dyDescent="0.3">
      <c r="A28" s="206" t="s">
        <v>169</v>
      </c>
      <c r="B28" s="207"/>
      <c r="C28" s="208">
        <f t="shared" ref="C28:H28" si="1">SUM(C13:C27)</f>
        <v>2171</v>
      </c>
      <c r="D28" s="208">
        <f t="shared" si="1"/>
        <v>2215</v>
      </c>
      <c r="E28" s="208">
        <f>SUM(E13:E27)</f>
        <v>2180</v>
      </c>
      <c r="F28" s="208">
        <f t="shared" si="1"/>
        <v>2047</v>
      </c>
      <c r="G28" s="208">
        <f>SUM(G13:G27)</f>
        <v>2180</v>
      </c>
      <c r="H28" s="208">
        <f t="shared" si="1"/>
        <v>3123</v>
      </c>
      <c r="I28" s="208">
        <f>SUM(I13:I27)</f>
        <v>0</v>
      </c>
      <c r="J28" s="208">
        <f>SUM(J13:J27)</f>
        <v>0</v>
      </c>
      <c r="K28" s="208">
        <f>SUM(K13:K27)</f>
        <v>6531</v>
      </c>
      <c r="L28" s="209">
        <f>SUM(L13:L27)</f>
        <v>7385</v>
      </c>
    </row>
    <row r="29" spans="1:12" x14ac:dyDescent="0.25">
      <c r="A29" s="210"/>
      <c r="B29" s="180"/>
      <c r="C29" s="145"/>
      <c r="D29" s="141"/>
      <c r="E29" s="141"/>
      <c r="F29" s="141"/>
      <c r="G29" s="141"/>
      <c r="H29" s="141"/>
      <c r="I29" s="141"/>
      <c r="J29" s="141"/>
      <c r="K29" s="141"/>
      <c r="L29" s="141"/>
    </row>
    <row r="30" spans="1:12" hidden="1" x14ac:dyDescent="0.25">
      <c r="A30" s="211" t="s">
        <v>170</v>
      </c>
      <c r="B30" s="212" t="s">
        <v>152</v>
      </c>
      <c r="C30" s="193" t="s">
        <v>131</v>
      </c>
      <c r="D30" s="193"/>
      <c r="E30" s="193" t="s">
        <v>138</v>
      </c>
      <c r="F30" s="193"/>
      <c r="G30" s="193" t="s">
        <v>139</v>
      </c>
      <c r="H30" s="193"/>
      <c r="I30" s="213"/>
      <c r="J30" s="213"/>
      <c r="K30" s="193" t="s">
        <v>132</v>
      </c>
      <c r="L30" s="194"/>
    </row>
    <row r="31" spans="1:12" ht="15.75" hidden="1" thickBot="1" x14ac:dyDescent="0.3">
      <c r="A31" s="214"/>
      <c r="B31" s="215"/>
      <c r="C31" s="216" t="s">
        <v>153</v>
      </c>
      <c r="D31" s="216" t="s">
        <v>134</v>
      </c>
      <c r="E31" s="216" t="s">
        <v>153</v>
      </c>
      <c r="F31" s="216" t="s">
        <v>134</v>
      </c>
      <c r="G31" s="216" t="s">
        <v>153</v>
      </c>
      <c r="H31" s="216" t="s">
        <v>134</v>
      </c>
      <c r="I31" s="216"/>
      <c r="J31" s="216"/>
      <c r="K31" s="216" t="s">
        <v>153</v>
      </c>
      <c r="L31" s="216" t="s">
        <v>134</v>
      </c>
    </row>
    <row r="32" spans="1:12" hidden="1" x14ac:dyDescent="0.25">
      <c r="A32" s="217">
        <v>1</v>
      </c>
      <c r="B32" s="218" t="s">
        <v>171</v>
      </c>
      <c r="C32" s="219"/>
      <c r="D32" s="219"/>
      <c r="E32" s="219"/>
      <c r="F32" s="219"/>
      <c r="G32" s="219"/>
      <c r="H32" s="219"/>
      <c r="I32" s="219"/>
      <c r="J32" s="219"/>
      <c r="K32" s="219"/>
      <c r="L32" s="220"/>
    </row>
    <row r="33" spans="1:12" hidden="1" x14ac:dyDescent="0.25">
      <c r="A33" s="217">
        <v>2</v>
      </c>
      <c r="B33" s="181" t="s">
        <v>172</v>
      </c>
      <c r="C33" s="219"/>
      <c r="D33" s="219"/>
      <c r="E33" s="219"/>
      <c r="F33" s="219"/>
      <c r="G33" s="219"/>
      <c r="H33" s="219"/>
      <c r="I33" s="219"/>
      <c r="J33" s="219"/>
      <c r="K33" s="219"/>
      <c r="L33" s="220"/>
    </row>
    <row r="34" spans="1:12" hidden="1" x14ac:dyDescent="0.25">
      <c r="A34" s="217">
        <v>3</v>
      </c>
      <c r="B34" s="181" t="s">
        <v>173</v>
      </c>
      <c r="C34" s="221"/>
      <c r="D34" s="222"/>
      <c r="E34" s="222"/>
      <c r="F34" s="222"/>
      <c r="G34" s="222"/>
      <c r="H34" s="222"/>
      <c r="I34" s="222"/>
      <c r="J34" s="222"/>
      <c r="K34" s="222"/>
      <c r="L34" s="223"/>
    </row>
    <row r="35" spans="1:12" hidden="1" x14ac:dyDescent="0.25">
      <c r="A35" s="101">
        <v>4</v>
      </c>
      <c r="B35" s="224" t="s">
        <v>174</v>
      </c>
      <c r="C35" s="225"/>
      <c r="D35" s="226"/>
      <c r="E35" s="226"/>
      <c r="F35" s="226"/>
      <c r="G35" s="226"/>
      <c r="H35" s="226"/>
      <c r="I35" s="226"/>
      <c r="J35" s="226"/>
      <c r="K35" s="226"/>
      <c r="L35" s="227"/>
    </row>
    <row r="36" spans="1:12" ht="15.75" hidden="1" thickBot="1" x14ac:dyDescent="0.3">
      <c r="A36" s="206" t="s">
        <v>169</v>
      </c>
      <c r="B36" s="207"/>
      <c r="C36" s="228"/>
      <c r="D36" s="229"/>
      <c r="E36" s="229"/>
      <c r="F36" s="229"/>
      <c r="G36" s="229"/>
      <c r="H36" s="229"/>
      <c r="I36" s="229"/>
      <c r="J36" s="229"/>
      <c r="K36" s="229"/>
      <c r="L36" s="230"/>
    </row>
    <row r="37" spans="1:12" hidden="1" x14ac:dyDescent="0.25">
      <c r="A37" s="68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</row>
    <row r="38" spans="1:12" hidden="1" x14ac:dyDescent="0.25">
      <c r="A38" s="68"/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</row>
    <row r="39" spans="1:12" hidden="1" x14ac:dyDescent="0.25">
      <c r="A39" s="231" t="s">
        <v>6</v>
      </c>
      <c r="B39" s="232" t="s">
        <v>152</v>
      </c>
      <c r="C39" s="193" t="s">
        <v>92</v>
      </c>
      <c r="D39" s="193"/>
      <c r="E39" s="193" t="s">
        <v>93</v>
      </c>
      <c r="F39" s="193"/>
      <c r="G39" s="193" t="s">
        <v>94</v>
      </c>
      <c r="H39" s="193"/>
      <c r="I39" s="213"/>
      <c r="J39" s="213"/>
      <c r="K39" s="193" t="s">
        <v>132</v>
      </c>
      <c r="L39" s="194"/>
    </row>
    <row r="40" spans="1:12" ht="15.75" hidden="1" thickBot="1" x14ac:dyDescent="0.3">
      <c r="A40" s="233"/>
      <c r="B40" s="133"/>
      <c r="C40" s="216" t="s">
        <v>153</v>
      </c>
      <c r="D40" s="216" t="s">
        <v>134</v>
      </c>
      <c r="E40" s="216" t="s">
        <v>153</v>
      </c>
      <c r="F40" s="216" t="s">
        <v>134</v>
      </c>
      <c r="G40" s="216" t="s">
        <v>153</v>
      </c>
      <c r="H40" s="216" t="s">
        <v>134</v>
      </c>
      <c r="I40" s="216"/>
      <c r="J40" s="216"/>
      <c r="K40" s="216" t="s">
        <v>153</v>
      </c>
      <c r="L40" s="216" t="s">
        <v>134</v>
      </c>
    </row>
    <row r="41" spans="1:12" hidden="1" x14ac:dyDescent="0.25">
      <c r="A41" s="217">
        <v>1</v>
      </c>
      <c r="B41" s="218" t="s">
        <v>171</v>
      </c>
      <c r="C41" s="221"/>
      <c r="D41" s="222"/>
      <c r="E41" s="222"/>
      <c r="F41" s="222"/>
      <c r="G41" s="222"/>
      <c r="H41" s="222"/>
      <c r="I41" s="222"/>
      <c r="J41" s="222"/>
      <c r="K41" s="222"/>
      <c r="L41" s="223"/>
    </row>
    <row r="42" spans="1:12" hidden="1" x14ac:dyDescent="0.25">
      <c r="A42" s="217">
        <v>2</v>
      </c>
      <c r="B42" s="181" t="s">
        <v>172</v>
      </c>
      <c r="C42" s="221"/>
      <c r="D42" s="222"/>
      <c r="E42" s="222"/>
      <c r="F42" s="222"/>
      <c r="G42" s="222"/>
      <c r="H42" s="222"/>
      <c r="I42" s="222"/>
      <c r="J42" s="222"/>
      <c r="K42" s="222"/>
      <c r="L42" s="223"/>
    </row>
    <row r="43" spans="1:12" hidden="1" x14ac:dyDescent="0.25">
      <c r="A43" s="217">
        <v>3</v>
      </c>
      <c r="B43" s="181" t="s">
        <v>173</v>
      </c>
      <c r="C43" s="221"/>
      <c r="D43" s="222"/>
      <c r="E43" s="222"/>
      <c r="F43" s="222"/>
      <c r="G43" s="222"/>
      <c r="H43" s="222"/>
      <c r="I43" s="222"/>
      <c r="J43" s="222"/>
      <c r="K43" s="222"/>
      <c r="L43" s="223"/>
    </row>
    <row r="44" spans="1:12" ht="15.75" hidden="1" thickBot="1" x14ac:dyDescent="0.3">
      <c r="A44" s="234">
        <v>4</v>
      </c>
      <c r="B44" s="235" t="s">
        <v>174</v>
      </c>
      <c r="C44" s="225"/>
      <c r="D44" s="226"/>
      <c r="E44" s="226"/>
      <c r="F44" s="226"/>
      <c r="G44" s="226"/>
      <c r="H44" s="226"/>
      <c r="I44" s="226"/>
      <c r="J44" s="226"/>
      <c r="K44" s="226"/>
      <c r="L44" s="227"/>
    </row>
    <row r="45" spans="1:12" ht="15.75" hidden="1" thickBot="1" x14ac:dyDescent="0.3">
      <c r="A45" s="206" t="s">
        <v>169</v>
      </c>
      <c r="B45" s="207"/>
      <c r="C45" s="228"/>
      <c r="D45" s="229"/>
      <c r="E45" s="229"/>
      <c r="F45" s="229"/>
      <c r="G45" s="229"/>
      <c r="H45" s="229"/>
      <c r="I45" s="229"/>
      <c r="J45" s="229"/>
      <c r="K45" s="229"/>
      <c r="L45" s="230"/>
    </row>
    <row r="46" spans="1:12" hidden="1" x14ac:dyDescent="0.25">
      <c r="A46" s="210"/>
      <c r="B46" s="180"/>
      <c r="C46" s="145"/>
      <c r="D46" s="141"/>
      <c r="E46" s="141"/>
      <c r="F46" s="141"/>
      <c r="G46" s="141"/>
      <c r="H46" s="141"/>
      <c r="I46" s="141"/>
      <c r="J46" s="141"/>
      <c r="K46" s="141"/>
      <c r="L46" s="141"/>
    </row>
    <row r="47" spans="1:12" hidden="1" x14ac:dyDescent="0.25">
      <c r="A47" s="210"/>
      <c r="B47" s="180"/>
      <c r="C47" s="145"/>
      <c r="D47" s="141"/>
      <c r="E47" s="141"/>
      <c r="F47" s="141"/>
      <c r="G47" s="141"/>
      <c r="H47" s="141"/>
      <c r="I47" s="141"/>
      <c r="J47" s="141"/>
      <c r="K47" s="141"/>
      <c r="L47" s="141"/>
    </row>
    <row r="48" spans="1:12" hidden="1" x14ac:dyDescent="0.25">
      <c r="A48" s="236" t="s">
        <v>6</v>
      </c>
      <c r="B48" s="232" t="s">
        <v>175</v>
      </c>
      <c r="C48" s="192" t="s">
        <v>140</v>
      </c>
      <c r="D48" s="192"/>
      <c r="E48" s="193" t="s">
        <v>141</v>
      </c>
      <c r="F48" s="193"/>
      <c r="G48" s="193" t="s">
        <v>142</v>
      </c>
      <c r="H48" s="193"/>
      <c r="I48" s="213"/>
      <c r="J48" s="213"/>
      <c r="K48" s="193" t="s">
        <v>132</v>
      </c>
      <c r="L48" s="194"/>
    </row>
    <row r="49" spans="1:12" ht="15.75" hidden="1" thickBot="1" x14ac:dyDescent="0.3">
      <c r="A49" s="237"/>
      <c r="B49" s="133"/>
      <c r="C49" s="216" t="s">
        <v>153</v>
      </c>
      <c r="D49" s="216" t="s">
        <v>134</v>
      </c>
      <c r="E49" s="216" t="s">
        <v>153</v>
      </c>
      <c r="F49" s="216" t="s">
        <v>134</v>
      </c>
      <c r="G49" s="216" t="s">
        <v>153</v>
      </c>
      <c r="H49" s="216" t="s">
        <v>134</v>
      </c>
      <c r="I49" s="216"/>
      <c r="J49" s="216"/>
      <c r="K49" s="216" t="s">
        <v>153</v>
      </c>
      <c r="L49" s="216" t="s">
        <v>134</v>
      </c>
    </row>
    <row r="50" spans="1:12" hidden="1" x14ac:dyDescent="0.25">
      <c r="A50" s="101">
        <v>1</v>
      </c>
      <c r="B50" s="218" t="s">
        <v>171</v>
      </c>
      <c r="C50" s="221"/>
      <c r="D50" s="222"/>
      <c r="E50" s="222"/>
      <c r="F50" s="222"/>
      <c r="G50" s="222"/>
      <c r="H50" s="222"/>
      <c r="I50" s="222"/>
      <c r="J50" s="222"/>
      <c r="K50" s="222"/>
      <c r="L50" s="223"/>
    </row>
    <row r="51" spans="1:12" hidden="1" x14ac:dyDescent="0.25">
      <c r="A51" s="101">
        <v>2</v>
      </c>
      <c r="B51" s="181" t="s">
        <v>172</v>
      </c>
      <c r="C51" s="221"/>
      <c r="D51" s="222"/>
      <c r="E51" s="222"/>
      <c r="F51" s="222"/>
      <c r="G51" s="222"/>
      <c r="H51" s="222"/>
      <c r="I51" s="222"/>
      <c r="J51" s="222"/>
      <c r="K51" s="222"/>
      <c r="L51" s="223"/>
    </row>
    <row r="52" spans="1:12" hidden="1" x14ac:dyDescent="0.25">
      <c r="A52" s="101">
        <v>3</v>
      </c>
      <c r="B52" s="181" t="s">
        <v>173</v>
      </c>
      <c r="C52" s="221"/>
      <c r="D52" s="222"/>
      <c r="E52" s="222"/>
      <c r="F52" s="222"/>
      <c r="G52" s="222"/>
      <c r="H52" s="222"/>
      <c r="I52" s="222"/>
      <c r="J52" s="222"/>
      <c r="K52" s="222"/>
      <c r="L52" s="223"/>
    </row>
    <row r="53" spans="1:12" hidden="1" x14ac:dyDescent="0.25">
      <c r="A53" s="238">
        <v>4</v>
      </c>
      <c r="B53" s="239" t="s">
        <v>174</v>
      </c>
      <c r="C53" s="225"/>
      <c r="D53" s="226"/>
      <c r="E53" s="226"/>
      <c r="F53" s="226"/>
      <c r="G53" s="226"/>
      <c r="H53" s="226"/>
      <c r="I53" s="226"/>
      <c r="J53" s="226"/>
      <c r="K53" s="226"/>
      <c r="L53" s="227"/>
    </row>
    <row r="54" spans="1:12" ht="15.75" hidden="1" thickBot="1" x14ac:dyDescent="0.3">
      <c r="A54" s="206" t="s">
        <v>169</v>
      </c>
      <c r="B54" s="207"/>
      <c r="C54" s="228"/>
      <c r="D54" s="229"/>
      <c r="E54" s="229"/>
      <c r="F54" s="229"/>
      <c r="G54" s="229"/>
      <c r="H54" s="229"/>
      <c r="I54" s="229"/>
      <c r="J54" s="229"/>
      <c r="K54" s="229"/>
      <c r="L54" s="230"/>
    </row>
    <row r="55" spans="1:12" ht="15.75" hidden="1" customHeight="1" thickBot="1" x14ac:dyDescent="0.3">
      <c r="A55" s="26"/>
      <c r="B55" s="189" t="s">
        <v>176</v>
      </c>
      <c r="C55" s="189"/>
      <c r="D55" s="189"/>
      <c r="E55" s="189"/>
      <c r="F55" s="189"/>
      <c r="G55" s="189"/>
      <c r="H55" s="189"/>
      <c r="I55" s="189"/>
      <c r="J55" s="189"/>
      <c r="K55" s="189"/>
      <c r="L55" s="189"/>
    </row>
    <row r="56" spans="1:12" hidden="1" x14ac:dyDescent="0.25">
      <c r="A56" s="190" t="s">
        <v>6</v>
      </c>
      <c r="B56" s="191" t="s">
        <v>152</v>
      </c>
      <c r="C56" s="192" t="s">
        <v>138</v>
      </c>
      <c r="D56" s="192"/>
      <c r="E56" s="193" t="s">
        <v>139</v>
      </c>
      <c r="F56" s="193"/>
      <c r="G56" s="193" t="s">
        <v>92</v>
      </c>
      <c r="H56" s="193"/>
      <c r="I56" s="193" t="s">
        <v>93</v>
      </c>
      <c r="J56" s="193"/>
      <c r="K56" s="193" t="s">
        <v>132</v>
      </c>
      <c r="L56" s="194"/>
    </row>
    <row r="57" spans="1:12" ht="15.75" hidden="1" thickBot="1" x14ac:dyDescent="0.3">
      <c r="A57" s="195"/>
      <c r="B57" s="196"/>
      <c r="C57" s="197" t="s">
        <v>153</v>
      </c>
      <c r="D57" s="197" t="s">
        <v>134</v>
      </c>
      <c r="E57" s="197" t="s">
        <v>153</v>
      </c>
      <c r="F57" s="197" t="s">
        <v>134</v>
      </c>
      <c r="G57" s="197" t="s">
        <v>153</v>
      </c>
      <c r="H57" s="197" t="s">
        <v>134</v>
      </c>
      <c r="I57" s="197" t="s">
        <v>153</v>
      </c>
      <c r="J57" s="197" t="s">
        <v>134</v>
      </c>
      <c r="K57" s="197" t="s">
        <v>153</v>
      </c>
      <c r="L57" s="198" t="s">
        <v>134</v>
      </c>
    </row>
    <row r="58" spans="1:12" hidden="1" x14ac:dyDescent="0.25">
      <c r="A58" s="199">
        <v>1</v>
      </c>
      <c r="B58" s="200" t="s">
        <v>154</v>
      </c>
      <c r="C58" s="201"/>
      <c r="D58" s="201"/>
      <c r="E58" s="201"/>
      <c r="F58" s="201"/>
      <c r="G58" s="201"/>
      <c r="H58" s="201"/>
      <c r="I58" s="201"/>
      <c r="J58" s="201"/>
      <c r="K58" s="201">
        <f>+C58+E58+G58+I58</f>
        <v>0</v>
      </c>
      <c r="L58" s="202">
        <f>+D58+F58+H58+J58</f>
        <v>0</v>
      </c>
    </row>
    <row r="59" spans="1:12" hidden="1" x14ac:dyDescent="0.25">
      <c r="A59" s="203">
        <v>2</v>
      </c>
      <c r="B59" s="204" t="s">
        <v>155</v>
      </c>
      <c r="C59" s="201"/>
      <c r="D59" s="201"/>
      <c r="E59" s="201"/>
      <c r="F59" s="201"/>
      <c r="G59" s="201"/>
      <c r="H59" s="201"/>
      <c r="I59" s="201"/>
      <c r="J59" s="201"/>
      <c r="K59" s="201">
        <f t="shared" ref="K59:L72" si="2">+C59+E59+G59+I59</f>
        <v>0</v>
      </c>
      <c r="L59" s="202">
        <f t="shared" si="2"/>
        <v>0</v>
      </c>
    </row>
    <row r="60" spans="1:12" hidden="1" x14ac:dyDescent="0.25">
      <c r="A60" s="203">
        <v>3</v>
      </c>
      <c r="B60" s="204" t="s">
        <v>156</v>
      </c>
      <c r="C60" s="201"/>
      <c r="D60" s="201"/>
      <c r="E60" s="201"/>
      <c r="F60" s="201"/>
      <c r="G60" s="201"/>
      <c r="H60" s="201"/>
      <c r="I60" s="201"/>
      <c r="J60" s="201"/>
      <c r="K60" s="201">
        <f t="shared" si="2"/>
        <v>0</v>
      </c>
      <c r="L60" s="202">
        <f t="shared" si="2"/>
        <v>0</v>
      </c>
    </row>
    <row r="61" spans="1:12" hidden="1" x14ac:dyDescent="0.25">
      <c r="A61" s="203">
        <v>4</v>
      </c>
      <c r="B61" s="204" t="s">
        <v>157</v>
      </c>
      <c r="C61" s="201"/>
      <c r="D61" s="201"/>
      <c r="E61" s="201"/>
      <c r="F61" s="201"/>
      <c r="G61" s="201"/>
      <c r="H61" s="201"/>
      <c r="I61" s="201"/>
      <c r="J61" s="201"/>
      <c r="K61" s="201">
        <f t="shared" si="2"/>
        <v>0</v>
      </c>
      <c r="L61" s="202">
        <f t="shared" si="2"/>
        <v>0</v>
      </c>
    </row>
    <row r="62" spans="1:12" hidden="1" x14ac:dyDescent="0.25">
      <c r="A62" s="203">
        <v>5</v>
      </c>
      <c r="B62" s="204" t="s">
        <v>158</v>
      </c>
      <c r="C62" s="201"/>
      <c r="D62" s="201"/>
      <c r="E62" s="201"/>
      <c r="F62" s="201"/>
      <c r="G62" s="201"/>
      <c r="H62" s="201"/>
      <c r="I62" s="201"/>
      <c r="J62" s="201"/>
      <c r="K62" s="201">
        <f t="shared" si="2"/>
        <v>0</v>
      </c>
      <c r="L62" s="202">
        <f t="shared" si="2"/>
        <v>0</v>
      </c>
    </row>
    <row r="63" spans="1:12" hidden="1" x14ac:dyDescent="0.25">
      <c r="A63" s="203">
        <v>6</v>
      </c>
      <c r="B63" s="204" t="s">
        <v>159</v>
      </c>
      <c r="C63" s="201"/>
      <c r="D63" s="201"/>
      <c r="E63" s="201"/>
      <c r="F63" s="201"/>
      <c r="G63" s="201"/>
      <c r="H63" s="201"/>
      <c r="I63" s="201"/>
      <c r="J63" s="201"/>
      <c r="K63" s="201">
        <f t="shared" si="2"/>
        <v>0</v>
      </c>
      <c r="L63" s="202">
        <f t="shared" si="2"/>
        <v>0</v>
      </c>
    </row>
    <row r="64" spans="1:12" hidden="1" x14ac:dyDescent="0.25">
      <c r="A64" s="203">
        <v>7</v>
      </c>
      <c r="B64" s="204" t="s">
        <v>160</v>
      </c>
      <c r="C64" s="201"/>
      <c r="D64" s="201"/>
      <c r="E64" s="201"/>
      <c r="F64" s="201"/>
      <c r="G64" s="201"/>
      <c r="H64" s="201"/>
      <c r="I64" s="201"/>
      <c r="J64" s="201"/>
      <c r="K64" s="201">
        <f t="shared" si="2"/>
        <v>0</v>
      </c>
      <c r="L64" s="202">
        <f t="shared" si="2"/>
        <v>0</v>
      </c>
    </row>
    <row r="65" spans="1:12" hidden="1" x14ac:dyDescent="0.25">
      <c r="A65" s="203">
        <v>8</v>
      </c>
      <c r="B65" s="204" t="s">
        <v>161</v>
      </c>
      <c r="C65" s="201"/>
      <c r="D65" s="201"/>
      <c r="E65" s="201"/>
      <c r="F65" s="201"/>
      <c r="G65" s="201"/>
      <c r="H65" s="201"/>
      <c r="I65" s="201"/>
      <c r="J65" s="201"/>
      <c r="K65" s="201">
        <f t="shared" si="2"/>
        <v>0</v>
      </c>
      <c r="L65" s="202">
        <f t="shared" si="2"/>
        <v>0</v>
      </c>
    </row>
    <row r="66" spans="1:12" hidden="1" x14ac:dyDescent="0.25">
      <c r="A66" s="203">
        <v>9</v>
      </c>
      <c r="B66" s="204" t="s">
        <v>162</v>
      </c>
      <c r="C66" s="201"/>
      <c r="D66" s="201"/>
      <c r="E66" s="201"/>
      <c r="F66" s="201"/>
      <c r="G66" s="201"/>
      <c r="H66" s="201"/>
      <c r="I66" s="201"/>
      <c r="J66" s="201"/>
      <c r="K66" s="201">
        <f t="shared" si="2"/>
        <v>0</v>
      </c>
      <c r="L66" s="202">
        <f t="shared" si="2"/>
        <v>0</v>
      </c>
    </row>
    <row r="67" spans="1:12" hidden="1" x14ac:dyDescent="0.25">
      <c r="A67" s="203">
        <v>10</v>
      </c>
      <c r="B67" s="204" t="s">
        <v>163</v>
      </c>
      <c r="C67" s="201"/>
      <c r="D67" s="201"/>
      <c r="E67" s="201"/>
      <c r="F67" s="201"/>
      <c r="G67" s="201"/>
      <c r="H67" s="201"/>
      <c r="I67" s="201"/>
      <c r="J67" s="201"/>
      <c r="K67" s="201">
        <f t="shared" si="2"/>
        <v>0</v>
      </c>
      <c r="L67" s="202">
        <f t="shared" si="2"/>
        <v>0</v>
      </c>
    </row>
    <row r="68" spans="1:12" hidden="1" x14ac:dyDescent="0.25">
      <c r="A68" s="203">
        <v>11</v>
      </c>
      <c r="B68" s="204" t="s">
        <v>164</v>
      </c>
      <c r="C68" s="201"/>
      <c r="D68" s="201"/>
      <c r="E68" s="201"/>
      <c r="F68" s="201"/>
      <c r="G68" s="201"/>
      <c r="H68" s="201"/>
      <c r="I68" s="201"/>
      <c r="J68" s="201"/>
      <c r="K68" s="201">
        <f t="shared" si="2"/>
        <v>0</v>
      </c>
      <c r="L68" s="202">
        <f t="shared" si="2"/>
        <v>0</v>
      </c>
    </row>
    <row r="69" spans="1:12" ht="24" hidden="1" x14ac:dyDescent="0.25">
      <c r="A69" s="203">
        <v>12</v>
      </c>
      <c r="B69" s="204" t="s">
        <v>165</v>
      </c>
      <c r="C69" s="201"/>
      <c r="D69" s="201"/>
      <c r="E69" s="201"/>
      <c r="F69" s="201"/>
      <c r="G69" s="201"/>
      <c r="H69" s="201"/>
      <c r="I69" s="201"/>
      <c r="J69" s="201"/>
      <c r="K69" s="201">
        <f t="shared" si="2"/>
        <v>0</v>
      </c>
      <c r="L69" s="202">
        <f t="shared" si="2"/>
        <v>0</v>
      </c>
    </row>
    <row r="70" spans="1:12" hidden="1" x14ac:dyDescent="0.25">
      <c r="A70" s="203">
        <v>13</v>
      </c>
      <c r="B70" s="205" t="s">
        <v>166</v>
      </c>
      <c r="C70" s="201"/>
      <c r="D70" s="201"/>
      <c r="E70" s="201"/>
      <c r="F70" s="201"/>
      <c r="G70" s="201"/>
      <c r="H70" s="201"/>
      <c r="I70" s="201"/>
      <c r="J70" s="201"/>
      <c r="K70" s="201">
        <f t="shared" si="2"/>
        <v>0</v>
      </c>
      <c r="L70" s="202">
        <f t="shared" si="2"/>
        <v>0</v>
      </c>
    </row>
    <row r="71" spans="1:12" hidden="1" x14ac:dyDescent="0.25">
      <c r="A71" s="203">
        <v>14</v>
      </c>
      <c r="B71" s="205" t="s">
        <v>167</v>
      </c>
      <c r="C71" s="201"/>
      <c r="D71" s="201"/>
      <c r="E71" s="201"/>
      <c r="F71" s="201"/>
      <c r="G71" s="201"/>
      <c r="H71" s="201"/>
      <c r="I71" s="201"/>
      <c r="J71" s="201"/>
      <c r="K71" s="201">
        <f t="shared" si="2"/>
        <v>0</v>
      </c>
      <c r="L71" s="202">
        <f t="shared" si="2"/>
        <v>0</v>
      </c>
    </row>
    <row r="72" spans="1:12" hidden="1" x14ac:dyDescent="0.25">
      <c r="A72" s="203">
        <v>15</v>
      </c>
      <c r="B72" s="205" t="s">
        <v>168</v>
      </c>
      <c r="C72" s="201"/>
      <c r="D72" s="201"/>
      <c r="E72" s="201"/>
      <c r="F72" s="201"/>
      <c r="G72" s="201"/>
      <c r="H72" s="201"/>
      <c r="I72" s="201"/>
      <c r="J72" s="201"/>
      <c r="K72" s="201">
        <f t="shared" si="2"/>
        <v>0</v>
      </c>
      <c r="L72" s="202">
        <f t="shared" si="2"/>
        <v>0</v>
      </c>
    </row>
    <row r="73" spans="1:12" ht="15.75" hidden="1" thickBot="1" x14ac:dyDescent="0.3">
      <c r="A73" s="206" t="s">
        <v>169</v>
      </c>
      <c r="B73" s="207"/>
      <c r="C73" s="208">
        <f t="shared" ref="C73:L73" si="3">SUM(C58:C72)</f>
        <v>0</v>
      </c>
      <c r="D73" s="208">
        <f t="shared" si="3"/>
        <v>0</v>
      </c>
      <c r="E73" s="208">
        <f>SUM(E58:E72)</f>
        <v>0</v>
      </c>
      <c r="F73" s="208">
        <f t="shared" si="3"/>
        <v>0</v>
      </c>
      <c r="G73" s="208">
        <f>SUM(G58:G72)</f>
        <v>0</v>
      </c>
      <c r="H73" s="208">
        <f t="shared" si="3"/>
        <v>0</v>
      </c>
      <c r="I73" s="208">
        <f>SUM(I58:I72)</f>
        <v>0</v>
      </c>
      <c r="J73" s="208">
        <f t="shared" si="3"/>
        <v>0</v>
      </c>
      <c r="K73" s="208">
        <f t="shared" si="3"/>
        <v>0</v>
      </c>
      <c r="L73" s="209">
        <f t="shared" si="3"/>
        <v>0</v>
      </c>
    </row>
    <row r="74" spans="1:12" hidden="1" x14ac:dyDescent="0.25">
      <c r="A74" s="240"/>
      <c r="B74" s="240"/>
      <c r="C74" s="145"/>
      <c r="D74" s="141"/>
      <c r="E74" s="141"/>
      <c r="F74" s="141"/>
      <c r="G74" s="141"/>
      <c r="H74" s="141"/>
      <c r="I74" s="141"/>
      <c r="J74" s="141"/>
      <c r="K74" s="141"/>
      <c r="L74" s="141"/>
    </row>
    <row r="75" spans="1:12" ht="15.75" hidden="1" customHeight="1" thickBot="1" x14ac:dyDescent="0.3">
      <c r="A75" s="26"/>
      <c r="B75" s="189" t="s">
        <v>177</v>
      </c>
      <c r="C75" s="189"/>
      <c r="D75" s="189"/>
      <c r="E75" s="189"/>
      <c r="F75" s="189"/>
      <c r="G75" s="189"/>
      <c r="H75" s="189"/>
      <c r="I75" s="189"/>
      <c r="J75" s="189"/>
      <c r="K75" s="189"/>
      <c r="L75" s="189"/>
    </row>
    <row r="76" spans="1:12" hidden="1" x14ac:dyDescent="0.25">
      <c r="A76" s="190" t="s">
        <v>6</v>
      </c>
      <c r="B76" s="191" t="s">
        <v>152</v>
      </c>
      <c r="C76" s="192" t="s">
        <v>94</v>
      </c>
      <c r="D76" s="192"/>
      <c r="E76" s="193" t="s">
        <v>140</v>
      </c>
      <c r="F76" s="193"/>
      <c r="G76" s="193" t="s">
        <v>141</v>
      </c>
      <c r="H76" s="193"/>
      <c r="I76" s="193" t="s">
        <v>142</v>
      </c>
      <c r="J76" s="193"/>
      <c r="K76" s="193" t="s">
        <v>132</v>
      </c>
      <c r="L76" s="194"/>
    </row>
    <row r="77" spans="1:12" ht="15.75" hidden="1" thickBot="1" x14ac:dyDescent="0.3">
      <c r="A77" s="195"/>
      <c r="B77" s="196"/>
      <c r="C77" s="197" t="s">
        <v>153</v>
      </c>
      <c r="D77" s="197" t="s">
        <v>134</v>
      </c>
      <c r="E77" s="197" t="s">
        <v>153</v>
      </c>
      <c r="F77" s="197" t="s">
        <v>134</v>
      </c>
      <c r="G77" s="197" t="s">
        <v>153</v>
      </c>
      <c r="H77" s="197" t="s">
        <v>134</v>
      </c>
      <c r="I77" s="197" t="s">
        <v>153</v>
      </c>
      <c r="J77" s="197" t="s">
        <v>134</v>
      </c>
      <c r="K77" s="197" t="s">
        <v>153</v>
      </c>
      <c r="L77" s="198" t="s">
        <v>134</v>
      </c>
    </row>
    <row r="78" spans="1:12" hidden="1" x14ac:dyDescent="0.25">
      <c r="A78" s="199">
        <v>1</v>
      </c>
      <c r="B78" s="200" t="s">
        <v>154</v>
      </c>
      <c r="C78" s="201"/>
      <c r="D78" s="201"/>
      <c r="E78" s="201"/>
      <c r="F78" s="201"/>
      <c r="G78" s="201"/>
      <c r="H78" s="201"/>
      <c r="I78" s="201"/>
      <c r="J78" s="201"/>
      <c r="K78" s="201">
        <f>+C78+E78+G78+I78</f>
        <v>0</v>
      </c>
      <c r="L78" s="202">
        <f>+D78+F78+H78+J78</f>
        <v>0</v>
      </c>
    </row>
    <row r="79" spans="1:12" hidden="1" x14ac:dyDescent="0.25">
      <c r="A79" s="203">
        <v>2</v>
      </c>
      <c r="B79" s="204" t="s">
        <v>155</v>
      </c>
      <c r="C79" s="201"/>
      <c r="D79" s="201"/>
      <c r="E79" s="201"/>
      <c r="F79" s="201"/>
      <c r="G79" s="201"/>
      <c r="H79" s="201"/>
      <c r="I79" s="201"/>
      <c r="J79" s="201"/>
      <c r="K79" s="201">
        <f t="shared" ref="K79:L92" si="4">+C79+E79+G79+I79</f>
        <v>0</v>
      </c>
      <c r="L79" s="202">
        <f t="shared" si="4"/>
        <v>0</v>
      </c>
    </row>
    <row r="80" spans="1:12" hidden="1" x14ac:dyDescent="0.25">
      <c r="A80" s="203">
        <v>3</v>
      </c>
      <c r="B80" s="204" t="s">
        <v>156</v>
      </c>
      <c r="C80" s="201"/>
      <c r="D80" s="201"/>
      <c r="E80" s="201"/>
      <c r="F80" s="201"/>
      <c r="G80" s="201"/>
      <c r="H80" s="201"/>
      <c r="I80" s="201"/>
      <c r="J80" s="201"/>
      <c r="K80" s="201">
        <f t="shared" si="4"/>
        <v>0</v>
      </c>
      <c r="L80" s="202">
        <f t="shared" si="4"/>
        <v>0</v>
      </c>
    </row>
    <row r="81" spans="1:12" hidden="1" x14ac:dyDescent="0.25">
      <c r="A81" s="203">
        <v>4</v>
      </c>
      <c r="B81" s="204" t="s">
        <v>157</v>
      </c>
      <c r="C81" s="201"/>
      <c r="D81" s="201"/>
      <c r="E81" s="201"/>
      <c r="F81" s="201"/>
      <c r="G81" s="201"/>
      <c r="H81" s="201"/>
      <c r="I81" s="201"/>
      <c r="J81" s="201"/>
      <c r="K81" s="201">
        <f t="shared" si="4"/>
        <v>0</v>
      </c>
      <c r="L81" s="202">
        <f t="shared" si="4"/>
        <v>0</v>
      </c>
    </row>
    <row r="82" spans="1:12" hidden="1" x14ac:dyDescent="0.25">
      <c r="A82" s="203">
        <v>5</v>
      </c>
      <c r="B82" s="204" t="s">
        <v>158</v>
      </c>
      <c r="C82" s="201"/>
      <c r="D82" s="201"/>
      <c r="E82" s="201"/>
      <c r="F82" s="201"/>
      <c r="G82" s="201"/>
      <c r="H82" s="201"/>
      <c r="I82" s="201"/>
      <c r="J82" s="201"/>
      <c r="K82" s="201">
        <f t="shared" si="4"/>
        <v>0</v>
      </c>
      <c r="L82" s="202">
        <f t="shared" si="4"/>
        <v>0</v>
      </c>
    </row>
    <row r="83" spans="1:12" hidden="1" x14ac:dyDescent="0.25">
      <c r="A83" s="203">
        <v>6</v>
      </c>
      <c r="B83" s="204" t="s">
        <v>159</v>
      </c>
      <c r="C83" s="201"/>
      <c r="D83" s="201"/>
      <c r="E83" s="201"/>
      <c r="F83" s="201"/>
      <c r="G83" s="201"/>
      <c r="H83" s="201"/>
      <c r="I83" s="201"/>
      <c r="J83" s="201"/>
      <c r="K83" s="201">
        <f t="shared" si="4"/>
        <v>0</v>
      </c>
      <c r="L83" s="202">
        <f t="shared" si="4"/>
        <v>0</v>
      </c>
    </row>
    <row r="84" spans="1:12" hidden="1" x14ac:dyDescent="0.25">
      <c r="A84" s="203">
        <v>7</v>
      </c>
      <c r="B84" s="204" t="s">
        <v>160</v>
      </c>
      <c r="C84" s="201"/>
      <c r="D84" s="201"/>
      <c r="E84" s="201"/>
      <c r="F84" s="201"/>
      <c r="G84" s="201"/>
      <c r="H84" s="201"/>
      <c r="I84" s="201"/>
      <c r="J84" s="201"/>
      <c r="K84" s="201">
        <f t="shared" si="4"/>
        <v>0</v>
      </c>
      <c r="L84" s="202">
        <f t="shared" si="4"/>
        <v>0</v>
      </c>
    </row>
    <row r="85" spans="1:12" hidden="1" x14ac:dyDescent="0.25">
      <c r="A85" s="203">
        <v>8</v>
      </c>
      <c r="B85" s="204" t="s">
        <v>161</v>
      </c>
      <c r="C85" s="201"/>
      <c r="D85" s="201"/>
      <c r="E85" s="201"/>
      <c r="F85" s="201"/>
      <c r="G85" s="201"/>
      <c r="H85" s="201"/>
      <c r="I85" s="201"/>
      <c r="J85" s="201"/>
      <c r="K85" s="201">
        <f t="shared" si="4"/>
        <v>0</v>
      </c>
      <c r="L85" s="202">
        <f t="shared" si="4"/>
        <v>0</v>
      </c>
    </row>
    <row r="86" spans="1:12" hidden="1" x14ac:dyDescent="0.25">
      <c r="A86" s="203">
        <v>9</v>
      </c>
      <c r="B86" s="204" t="s">
        <v>162</v>
      </c>
      <c r="C86" s="201"/>
      <c r="D86" s="201"/>
      <c r="E86" s="201"/>
      <c r="F86" s="201"/>
      <c r="G86" s="201"/>
      <c r="H86" s="201"/>
      <c r="I86" s="201"/>
      <c r="J86" s="201"/>
      <c r="K86" s="201">
        <f t="shared" si="4"/>
        <v>0</v>
      </c>
      <c r="L86" s="202">
        <f t="shared" si="4"/>
        <v>0</v>
      </c>
    </row>
    <row r="87" spans="1:12" hidden="1" x14ac:dyDescent="0.25">
      <c r="A87" s="203">
        <v>10</v>
      </c>
      <c r="B87" s="204" t="s">
        <v>163</v>
      </c>
      <c r="C87" s="201"/>
      <c r="D87" s="201"/>
      <c r="E87" s="201"/>
      <c r="F87" s="201"/>
      <c r="G87" s="201"/>
      <c r="H87" s="201"/>
      <c r="I87" s="201"/>
      <c r="J87" s="201"/>
      <c r="K87" s="201">
        <f t="shared" si="4"/>
        <v>0</v>
      </c>
      <c r="L87" s="202">
        <f t="shared" si="4"/>
        <v>0</v>
      </c>
    </row>
    <row r="88" spans="1:12" hidden="1" x14ac:dyDescent="0.25">
      <c r="A88" s="203">
        <v>11</v>
      </c>
      <c r="B88" s="204" t="s">
        <v>164</v>
      </c>
      <c r="C88" s="201"/>
      <c r="D88" s="201"/>
      <c r="E88" s="201"/>
      <c r="F88" s="201"/>
      <c r="G88" s="201"/>
      <c r="H88" s="201"/>
      <c r="I88" s="201"/>
      <c r="J88" s="201"/>
      <c r="K88" s="201">
        <f t="shared" si="4"/>
        <v>0</v>
      </c>
      <c r="L88" s="202">
        <f t="shared" si="4"/>
        <v>0</v>
      </c>
    </row>
    <row r="89" spans="1:12" ht="24" hidden="1" x14ac:dyDescent="0.25">
      <c r="A89" s="203">
        <v>12</v>
      </c>
      <c r="B89" s="204" t="s">
        <v>165</v>
      </c>
      <c r="C89" s="201"/>
      <c r="D89" s="201"/>
      <c r="E89" s="201"/>
      <c r="F89" s="201"/>
      <c r="G89" s="201"/>
      <c r="H89" s="201"/>
      <c r="I89" s="201"/>
      <c r="J89" s="201"/>
      <c r="K89" s="201">
        <f t="shared" si="4"/>
        <v>0</v>
      </c>
      <c r="L89" s="202">
        <f t="shared" si="4"/>
        <v>0</v>
      </c>
    </row>
    <row r="90" spans="1:12" hidden="1" x14ac:dyDescent="0.25">
      <c r="A90" s="203">
        <v>13</v>
      </c>
      <c r="B90" s="205" t="s">
        <v>166</v>
      </c>
      <c r="C90" s="201"/>
      <c r="D90" s="201"/>
      <c r="E90" s="201"/>
      <c r="F90" s="201"/>
      <c r="G90" s="201"/>
      <c r="H90" s="201"/>
      <c r="I90" s="201"/>
      <c r="J90" s="201"/>
      <c r="K90" s="201">
        <f t="shared" si="4"/>
        <v>0</v>
      </c>
      <c r="L90" s="202">
        <f t="shared" si="4"/>
        <v>0</v>
      </c>
    </row>
    <row r="91" spans="1:12" hidden="1" x14ac:dyDescent="0.25">
      <c r="A91" s="203">
        <v>14</v>
      </c>
      <c r="B91" s="205" t="s">
        <v>167</v>
      </c>
      <c r="C91" s="201"/>
      <c r="D91" s="201"/>
      <c r="E91" s="201"/>
      <c r="F91" s="201"/>
      <c r="G91" s="201"/>
      <c r="H91" s="201"/>
      <c r="I91" s="201"/>
      <c r="J91" s="201"/>
      <c r="K91" s="201">
        <f t="shared" si="4"/>
        <v>0</v>
      </c>
      <c r="L91" s="202">
        <f t="shared" si="4"/>
        <v>0</v>
      </c>
    </row>
    <row r="92" spans="1:12" hidden="1" x14ac:dyDescent="0.25">
      <c r="A92" s="203">
        <v>15</v>
      </c>
      <c r="B92" s="205" t="s">
        <v>168</v>
      </c>
      <c r="C92" s="201"/>
      <c r="D92" s="201"/>
      <c r="E92" s="201"/>
      <c r="F92" s="201"/>
      <c r="G92" s="201"/>
      <c r="H92" s="201"/>
      <c r="I92" s="201"/>
      <c r="J92" s="201"/>
      <c r="K92" s="201">
        <f t="shared" si="4"/>
        <v>0</v>
      </c>
      <c r="L92" s="202">
        <f t="shared" si="4"/>
        <v>0</v>
      </c>
    </row>
    <row r="93" spans="1:12" ht="15.75" hidden="1" thickBot="1" x14ac:dyDescent="0.3">
      <c r="A93" s="206" t="s">
        <v>169</v>
      </c>
      <c r="B93" s="207"/>
      <c r="C93" s="208">
        <f t="shared" ref="C93:L93" si="5">SUM(C78:C92)</f>
        <v>0</v>
      </c>
      <c r="D93" s="208">
        <f t="shared" si="5"/>
        <v>0</v>
      </c>
      <c r="E93" s="208">
        <f>SUM(E78:E92)</f>
        <v>0</v>
      </c>
      <c r="F93" s="208">
        <f t="shared" si="5"/>
        <v>0</v>
      </c>
      <c r="G93" s="208">
        <f>SUM(G78:G92)</f>
        <v>0</v>
      </c>
      <c r="H93" s="208">
        <f t="shared" si="5"/>
        <v>0</v>
      </c>
      <c r="I93" s="208">
        <f t="shared" si="5"/>
        <v>0</v>
      </c>
      <c r="J93" s="208">
        <f t="shared" si="5"/>
        <v>0</v>
      </c>
      <c r="K93" s="208">
        <f t="shared" si="5"/>
        <v>0</v>
      </c>
      <c r="L93" s="209">
        <f t="shared" si="5"/>
        <v>0</v>
      </c>
    </row>
    <row r="94" spans="1:12" hidden="1" x14ac:dyDescent="0.25">
      <c r="A94" s="240"/>
      <c r="B94" s="240"/>
      <c r="C94" s="241"/>
      <c r="D94" s="241"/>
      <c r="E94" s="241"/>
      <c r="F94" s="241"/>
      <c r="G94" s="241"/>
      <c r="H94" s="241"/>
      <c r="I94" s="241"/>
      <c r="J94" s="241"/>
      <c r="K94" s="241"/>
      <c r="L94" s="241"/>
    </row>
    <row r="95" spans="1:12" hidden="1" x14ac:dyDescent="0.25">
      <c r="A95" s="240"/>
      <c r="B95" s="240"/>
      <c r="C95" s="241"/>
      <c r="D95" s="241"/>
      <c r="E95" s="241"/>
      <c r="F95" s="241"/>
      <c r="G95" s="241"/>
      <c r="H95" s="241"/>
      <c r="I95" s="241"/>
      <c r="J95" s="241"/>
      <c r="K95" s="241"/>
      <c r="L95" s="241"/>
    </row>
    <row r="96" spans="1:12" hidden="1" x14ac:dyDescent="0.25">
      <c r="A96" s="240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</row>
    <row r="97" spans="1:12" hidden="1" x14ac:dyDescent="0.25">
      <c r="A97" s="240"/>
      <c r="B97" s="240"/>
      <c r="C97" s="241"/>
      <c r="D97" s="241"/>
      <c r="E97" s="241"/>
      <c r="F97" s="241"/>
      <c r="G97" s="241"/>
      <c r="H97" s="241"/>
      <c r="I97" s="241"/>
      <c r="J97" s="241"/>
      <c r="K97" s="241"/>
      <c r="L97" s="241"/>
    </row>
    <row r="98" spans="1:12" hidden="1" x14ac:dyDescent="0.25">
      <c r="A98" s="240"/>
      <c r="B98" s="240"/>
      <c r="C98" s="241"/>
      <c r="D98" s="241"/>
      <c r="E98" s="241"/>
      <c r="F98" s="241"/>
      <c r="G98" s="241"/>
      <c r="H98" s="241"/>
      <c r="I98" s="241"/>
      <c r="J98" s="241"/>
      <c r="K98" s="241"/>
      <c r="L98" s="241"/>
    </row>
    <row r="99" spans="1:12" hidden="1" x14ac:dyDescent="0.25">
      <c r="A99" s="240"/>
      <c r="B99" s="240"/>
      <c r="C99" s="241"/>
      <c r="D99" s="241"/>
      <c r="E99" s="241"/>
      <c r="F99" s="241"/>
      <c r="G99" s="241"/>
      <c r="H99" s="241"/>
      <c r="I99" s="241"/>
      <c r="J99" s="241"/>
      <c r="K99" s="241"/>
      <c r="L99" s="241"/>
    </row>
    <row r="100" spans="1:12" hidden="1" x14ac:dyDescent="0.25">
      <c r="A100" s="240"/>
      <c r="B100" s="240"/>
      <c r="C100" s="241"/>
      <c r="D100" s="241"/>
      <c r="E100" s="241"/>
      <c r="F100" s="241"/>
      <c r="G100" s="241"/>
      <c r="H100" s="241"/>
      <c r="I100" s="241"/>
      <c r="J100" s="241"/>
      <c r="K100" s="241"/>
      <c r="L100" s="241"/>
    </row>
    <row r="101" spans="1:12" hidden="1" x14ac:dyDescent="0.25">
      <c r="A101" s="240"/>
      <c r="B101" s="240"/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</row>
    <row r="102" spans="1:12" hidden="1" x14ac:dyDescent="0.25">
      <c r="A102" s="240"/>
      <c r="B102" s="240"/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</row>
    <row r="103" spans="1:12" hidden="1" x14ac:dyDescent="0.25">
      <c r="A103" s="240"/>
      <c r="B103" s="240"/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</row>
    <row r="104" spans="1:12" hidden="1" x14ac:dyDescent="0.25">
      <c r="A104" s="240"/>
      <c r="B104" s="240"/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</row>
    <row r="105" spans="1:12" hidden="1" x14ac:dyDescent="0.25">
      <c r="A105" s="240"/>
      <c r="B105" s="240"/>
      <c r="C105" s="241"/>
      <c r="D105" s="241"/>
      <c r="E105" s="241"/>
      <c r="F105" s="241"/>
      <c r="G105" s="241"/>
      <c r="H105" s="241"/>
      <c r="I105" s="241"/>
      <c r="J105" s="241"/>
      <c r="K105" s="241"/>
      <c r="L105" s="241"/>
    </row>
    <row r="106" spans="1:12" hidden="1" x14ac:dyDescent="0.25">
      <c r="A106" s="240"/>
      <c r="B106" s="240"/>
      <c r="C106" s="241"/>
      <c r="D106" s="241"/>
      <c r="E106" s="241"/>
      <c r="F106" s="241"/>
      <c r="G106" s="241"/>
      <c r="H106" s="241"/>
      <c r="I106" s="241"/>
      <c r="J106" s="241"/>
      <c r="K106" s="241"/>
      <c r="L106" s="241"/>
    </row>
    <row r="107" spans="1:12" hidden="1" x14ac:dyDescent="0.25">
      <c r="A107" s="240"/>
      <c r="B107" s="240"/>
      <c r="C107" s="241"/>
      <c r="D107" s="241"/>
      <c r="E107" s="241"/>
      <c r="F107" s="241"/>
      <c r="G107" s="241"/>
      <c r="H107" s="241"/>
      <c r="I107" s="241"/>
      <c r="J107" s="241"/>
      <c r="K107" s="241"/>
      <c r="L107" s="241"/>
    </row>
    <row r="108" spans="1:12" hidden="1" x14ac:dyDescent="0.25">
      <c r="A108" s="240"/>
      <c r="B108" s="240"/>
      <c r="C108" s="241"/>
      <c r="D108" s="241"/>
      <c r="E108" s="241"/>
      <c r="F108" s="241"/>
      <c r="G108" s="241"/>
      <c r="H108" s="241"/>
      <c r="I108" s="241"/>
      <c r="J108" s="241"/>
      <c r="K108" s="241"/>
      <c r="L108" s="241"/>
    </row>
    <row r="109" spans="1:12" x14ac:dyDescent="0.25">
      <c r="A109" s="240"/>
      <c r="B109" s="240"/>
      <c r="C109" s="145"/>
      <c r="D109" s="141"/>
      <c r="E109" s="141"/>
      <c r="F109" s="141"/>
      <c r="G109" s="141"/>
      <c r="H109" s="141"/>
      <c r="I109" s="141"/>
      <c r="J109" s="141"/>
      <c r="K109" s="141"/>
      <c r="L109" s="141"/>
    </row>
    <row r="110" spans="1:12" x14ac:dyDescent="0.25">
      <c r="A110" s="240"/>
      <c r="B110" s="240"/>
      <c r="C110" s="145"/>
      <c r="D110" s="141"/>
      <c r="E110" s="141"/>
      <c r="F110" s="141"/>
      <c r="G110" s="141"/>
      <c r="H110" s="141"/>
      <c r="I110" s="141"/>
      <c r="J110" s="141"/>
      <c r="K110" s="141"/>
      <c r="L110" s="141"/>
    </row>
    <row r="111" spans="1:12" x14ac:dyDescent="0.25">
      <c r="A111" s="240"/>
      <c r="B111" s="240"/>
      <c r="C111" s="145"/>
      <c r="D111" s="141"/>
      <c r="E111" s="141"/>
      <c r="F111" s="141"/>
      <c r="G111" s="141"/>
      <c r="H111" s="141"/>
      <c r="I111" s="141"/>
      <c r="J111" s="141"/>
      <c r="K111" s="141"/>
      <c r="L111" s="141"/>
    </row>
    <row r="112" spans="1:12" x14ac:dyDescent="0.25">
      <c r="A112" s="240"/>
      <c r="B112" s="240"/>
      <c r="C112" s="145"/>
      <c r="D112" s="141"/>
      <c r="E112" s="141"/>
      <c r="F112" s="141"/>
      <c r="G112" s="141"/>
      <c r="H112" s="141"/>
      <c r="I112" s="141"/>
      <c r="J112" s="141"/>
      <c r="K112" s="141"/>
      <c r="L112" s="141"/>
    </row>
    <row r="113" spans="1:12" x14ac:dyDescent="0.25">
      <c r="A113" s="240"/>
      <c r="B113" s="240"/>
      <c r="C113" s="145"/>
      <c r="D113" s="141"/>
      <c r="E113" s="141"/>
      <c r="F113" s="141"/>
      <c r="G113" s="141"/>
      <c r="H113" s="141"/>
      <c r="I113" s="141"/>
      <c r="J113" s="141"/>
      <c r="K113" s="141"/>
      <c r="L113" s="141"/>
    </row>
    <row r="114" spans="1:12" x14ac:dyDescent="0.25">
      <c r="A114" s="240"/>
      <c r="B114" s="240"/>
      <c r="C114" s="145"/>
      <c r="D114" s="141"/>
      <c r="E114" s="141"/>
      <c r="F114" s="141"/>
      <c r="G114" s="141"/>
      <c r="H114" s="141"/>
      <c r="I114" s="141"/>
      <c r="J114" s="141"/>
      <c r="K114" s="141"/>
      <c r="L114" s="141"/>
    </row>
    <row r="115" spans="1:12" x14ac:dyDescent="0.25">
      <c r="A115" s="240"/>
      <c r="B115" s="240"/>
      <c r="C115" s="145"/>
      <c r="D115" s="141"/>
      <c r="E115" s="141"/>
      <c r="F115" s="141"/>
      <c r="G115" s="141"/>
      <c r="H115" s="141"/>
      <c r="I115" s="141"/>
      <c r="J115" s="141"/>
      <c r="K115" s="141"/>
      <c r="L115" s="141"/>
    </row>
    <row r="116" spans="1:12" x14ac:dyDescent="0.25">
      <c r="A116" s="240"/>
      <c r="B116" s="240"/>
      <c r="C116" s="145"/>
      <c r="D116" s="141"/>
      <c r="E116" s="141"/>
      <c r="F116" s="141"/>
      <c r="G116" s="141"/>
      <c r="H116" s="141"/>
      <c r="I116" s="141"/>
      <c r="J116" s="141"/>
      <c r="K116" s="141"/>
      <c r="L116" s="141"/>
    </row>
    <row r="117" spans="1:12" x14ac:dyDescent="0.25">
      <c r="A117" s="240"/>
      <c r="B117" s="240"/>
      <c r="C117" s="145"/>
      <c r="D117" s="141"/>
      <c r="E117" s="141"/>
      <c r="F117" s="141"/>
      <c r="G117" s="141"/>
      <c r="H117" s="141"/>
      <c r="I117" s="141"/>
      <c r="J117" s="141"/>
      <c r="K117" s="141"/>
      <c r="L117" s="141"/>
    </row>
    <row r="118" spans="1:12" x14ac:dyDescent="0.25">
      <c r="A118" s="240"/>
      <c r="B118" s="240"/>
      <c r="C118" s="145"/>
      <c r="D118" s="141"/>
      <c r="E118" s="141"/>
      <c r="F118" s="141"/>
      <c r="G118" s="141"/>
      <c r="H118" s="141"/>
      <c r="I118" s="141"/>
      <c r="J118" s="141"/>
      <c r="K118" s="141"/>
      <c r="L118" s="141"/>
    </row>
    <row r="119" spans="1:12" x14ac:dyDescent="0.25">
      <c r="A119" s="240"/>
      <c r="B119" s="240"/>
      <c r="C119" s="145"/>
      <c r="D119" s="141"/>
      <c r="E119" s="141"/>
      <c r="F119" s="141"/>
      <c r="G119" s="141"/>
      <c r="H119" s="141"/>
      <c r="I119" s="141"/>
      <c r="J119" s="141"/>
      <c r="K119" s="141"/>
      <c r="L119" s="141"/>
    </row>
    <row r="120" spans="1:12" x14ac:dyDescent="0.25">
      <c r="A120" s="240"/>
      <c r="B120" s="240"/>
      <c r="C120" s="145"/>
      <c r="D120" s="141"/>
      <c r="E120" s="141"/>
      <c r="F120" s="141"/>
      <c r="G120" s="141"/>
      <c r="H120" s="141"/>
      <c r="I120" s="141"/>
      <c r="J120" s="141"/>
      <c r="K120" s="141"/>
      <c r="L120" s="141"/>
    </row>
    <row r="121" spans="1:12" x14ac:dyDescent="0.25">
      <c r="A121" s="240"/>
      <c r="B121" s="240"/>
      <c r="C121" s="145"/>
      <c r="D121" s="141"/>
      <c r="E121" s="141"/>
      <c r="F121" s="141"/>
      <c r="G121" s="141"/>
      <c r="H121" s="141"/>
      <c r="I121" s="141"/>
      <c r="J121" s="141"/>
      <c r="K121" s="141"/>
      <c r="L121" s="141"/>
    </row>
    <row r="122" spans="1:12" x14ac:dyDescent="0.25">
      <c r="A122" s="240"/>
      <c r="B122" s="240"/>
      <c r="C122" s="145"/>
      <c r="D122" s="141"/>
      <c r="E122" s="141"/>
      <c r="F122" s="141"/>
      <c r="G122" s="141"/>
      <c r="H122" s="141"/>
      <c r="I122" s="141"/>
      <c r="J122" s="141"/>
      <c r="K122" s="141"/>
      <c r="L122" s="141"/>
    </row>
    <row r="123" spans="1:12" x14ac:dyDescent="0.25">
      <c r="A123" s="240"/>
      <c r="B123" s="240"/>
      <c r="C123" s="145"/>
      <c r="D123" s="141"/>
      <c r="E123" s="141"/>
      <c r="F123" s="141"/>
      <c r="G123" s="141"/>
      <c r="H123" s="141"/>
      <c r="I123" s="141"/>
      <c r="J123" s="141"/>
      <c r="K123" s="141"/>
      <c r="L123" s="141"/>
    </row>
    <row r="124" spans="1:12" ht="15.75" thickBot="1" x14ac:dyDescent="0.3">
      <c r="A124" s="240"/>
      <c r="B124" s="240" t="s">
        <v>65</v>
      </c>
      <c r="C124" s="145"/>
      <c r="D124" s="141"/>
      <c r="E124" s="141"/>
      <c r="F124" s="141"/>
      <c r="G124" s="141"/>
      <c r="H124" s="141"/>
      <c r="I124" s="141"/>
      <c r="J124" s="141"/>
      <c r="K124" s="141"/>
      <c r="L124" s="141"/>
    </row>
    <row r="125" spans="1:12" x14ac:dyDescent="0.25">
      <c r="A125" s="102" t="s">
        <v>6</v>
      </c>
      <c r="B125" s="191" t="s">
        <v>152</v>
      </c>
      <c r="C125" s="193" t="s">
        <v>132</v>
      </c>
      <c r="D125" s="194"/>
      <c r="E125" s="141"/>
      <c r="F125" s="141"/>
      <c r="G125" s="141"/>
      <c r="H125" s="141"/>
      <c r="I125" s="141"/>
      <c r="J125" s="141"/>
      <c r="K125" s="141"/>
      <c r="L125" s="141"/>
    </row>
    <row r="126" spans="1:12" ht="15.75" thickBot="1" x14ac:dyDescent="0.3">
      <c r="A126" s="102"/>
      <c r="B126" s="196"/>
      <c r="C126" s="197" t="s">
        <v>153</v>
      </c>
      <c r="D126" s="198" t="s">
        <v>134</v>
      </c>
      <c r="E126" s="141"/>
      <c r="F126" s="141"/>
      <c r="G126" s="141"/>
      <c r="H126" s="141"/>
      <c r="I126" s="141"/>
      <c r="J126" s="141"/>
      <c r="K126" s="141"/>
      <c r="L126" s="141"/>
    </row>
    <row r="127" spans="1:12" x14ac:dyDescent="0.25">
      <c r="A127" s="199">
        <v>1</v>
      </c>
      <c r="B127" s="200" t="s">
        <v>154</v>
      </c>
      <c r="C127" s="201">
        <f>+K13+K58+K78</f>
        <v>39</v>
      </c>
      <c r="D127" s="202">
        <f>+L13+L58+L78</f>
        <v>66</v>
      </c>
      <c r="E127" s="141"/>
      <c r="F127" s="141"/>
      <c r="G127" s="141"/>
      <c r="H127" s="141"/>
      <c r="I127" s="141"/>
      <c r="J127" s="141"/>
      <c r="K127" s="141"/>
      <c r="L127" s="141"/>
    </row>
    <row r="128" spans="1:12" x14ac:dyDescent="0.25">
      <c r="A128" s="203">
        <v>2</v>
      </c>
      <c r="B128" s="204" t="s">
        <v>155</v>
      </c>
      <c r="C128" s="201">
        <f>+K14+K59+K79</f>
        <v>39</v>
      </c>
      <c r="D128" s="202">
        <f t="shared" ref="D128:D141" si="6">+L14+L59+L79</f>
        <v>50</v>
      </c>
      <c r="E128" s="141"/>
      <c r="F128" s="141"/>
      <c r="G128" s="141"/>
      <c r="H128" s="141"/>
      <c r="I128" s="141"/>
      <c r="J128" s="141"/>
      <c r="K128" s="141"/>
      <c r="L128" s="141"/>
    </row>
    <row r="129" spans="1:12" x14ac:dyDescent="0.25">
      <c r="A129" s="203">
        <v>3</v>
      </c>
      <c r="B129" s="204" t="s">
        <v>156</v>
      </c>
      <c r="C129" s="201">
        <f t="shared" ref="C129:C141" si="7">+K15+K60+K80</f>
        <v>153</v>
      </c>
      <c r="D129" s="202">
        <f t="shared" si="6"/>
        <v>227</v>
      </c>
      <c r="E129" s="141"/>
      <c r="F129" s="141"/>
      <c r="G129" s="141"/>
      <c r="H129" s="141"/>
      <c r="I129" s="141"/>
      <c r="J129" s="141"/>
      <c r="K129" s="141"/>
      <c r="L129" s="141"/>
    </row>
    <row r="130" spans="1:12" x14ac:dyDescent="0.25">
      <c r="A130" s="203">
        <v>4</v>
      </c>
      <c r="B130" s="204" t="s">
        <v>157</v>
      </c>
      <c r="C130" s="201">
        <f t="shared" si="7"/>
        <v>30</v>
      </c>
      <c r="D130" s="202">
        <f t="shared" si="6"/>
        <v>38</v>
      </c>
      <c r="E130" s="141"/>
      <c r="F130" s="141"/>
      <c r="G130" s="141"/>
      <c r="H130" s="141"/>
      <c r="I130" s="141"/>
      <c r="J130" s="141"/>
      <c r="K130" s="141"/>
      <c r="L130" s="141"/>
    </row>
    <row r="131" spans="1:12" x14ac:dyDescent="0.25">
      <c r="A131" s="203">
        <v>5</v>
      </c>
      <c r="B131" s="204" t="s">
        <v>158</v>
      </c>
      <c r="C131" s="201">
        <f t="shared" si="7"/>
        <v>951</v>
      </c>
      <c r="D131" s="202">
        <f t="shared" si="6"/>
        <v>1278</v>
      </c>
      <c r="E131" s="141"/>
      <c r="F131" s="141"/>
      <c r="G131" s="141"/>
      <c r="H131" s="141"/>
      <c r="I131" s="141"/>
      <c r="J131" s="141"/>
      <c r="K131" s="141"/>
      <c r="L131" s="141"/>
    </row>
    <row r="132" spans="1:12" x14ac:dyDescent="0.25">
      <c r="A132" s="203">
        <v>6</v>
      </c>
      <c r="B132" s="204" t="s">
        <v>159</v>
      </c>
      <c r="C132" s="201">
        <f t="shared" si="7"/>
        <v>600</v>
      </c>
      <c r="D132" s="202">
        <f t="shared" si="6"/>
        <v>425</v>
      </c>
      <c r="E132" s="141"/>
      <c r="F132" s="141"/>
      <c r="G132" s="141"/>
      <c r="H132" s="141"/>
      <c r="I132" s="141"/>
      <c r="J132" s="141"/>
      <c r="K132" s="141"/>
      <c r="L132" s="141"/>
    </row>
    <row r="133" spans="1:12" x14ac:dyDescent="0.25">
      <c r="A133" s="203">
        <v>7</v>
      </c>
      <c r="B133" s="204" t="s">
        <v>160</v>
      </c>
      <c r="C133" s="201">
        <f t="shared" si="7"/>
        <v>378</v>
      </c>
      <c r="D133" s="202">
        <f t="shared" si="6"/>
        <v>399</v>
      </c>
      <c r="E133" s="141"/>
      <c r="F133" s="141"/>
      <c r="G133" s="141"/>
      <c r="H133" s="141"/>
      <c r="I133" s="141"/>
      <c r="J133" s="141"/>
      <c r="K133" s="141"/>
      <c r="L133" s="141"/>
    </row>
    <row r="134" spans="1:12" x14ac:dyDescent="0.25">
      <c r="A134" s="203">
        <v>8</v>
      </c>
      <c r="B134" s="204" t="s">
        <v>161</v>
      </c>
      <c r="C134" s="201">
        <f t="shared" si="7"/>
        <v>375</v>
      </c>
      <c r="D134" s="202">
        <f t="shared" si="6"/>
        <v>337</v>
      </c>
      <c r="E134" s="141"/>
      <c r="F134" s="141"/>
      <c r="G134" s="141"/>
      <c r="H134" s="141"/>
      <c r="I134" s="141"/>
      <c r="J134" s="141"/>
      <c r="K134" s="141"/>
      <c r="L134" s="141"/>
    </row>
    <row r="135" spans="1:12" x14ac:dyDescent="0.25">
      <c r="A135" s="203">
        <v>9</v>
      </c>
      <c r="B135" s="204" t="s">
        <v>162</v>
      </c>
      <c r="C135" s="201">
        <f t="shared" si="7"/>
        <v>2400</v>
      </c>
      <c r="D135" s="202">
        <f t="shared" si="6"/>
        <v>2897</v>
      </c>
      <c r="E135" s="141"/>
      <c r="F135" s="141"/>
      <c r="G135" s="141"/>
      <c r="H135" s="141"/>
      <c r="I135" s="141"/>
      <c r="J135" s="141"/>
      <c r="K135" s="141"/>
      <c r="L135" s="141"/>
    </row>
    <row r="136" spans="1:12" x14ac:dyDescent="0.25">
      <c r="A136" s="203">
        <v>10</v>
      </c>
      <c r="B136" s="204" t="s">
        <v>163</v>
      </c>
      <c r="C136" s="201">
        <f t="shared" si="7"/>
        <v>1249</v>
      </c>
      <c r="D136" s="202">
        <f t="shared" si="6"/>
        <v>1223</v>
      </c>
      <c r="E136" s="141"/>
      <c r="F136" s="141"/>
      <c r="G136" s="141"/>
      <c r="H136" s="141"/>
      <c r="I136" s="141"/>
      <c r="J136" s="141"/>
      <c r="K136" s="141"/>
      <c r="L136" s="141"/>
    </row>
    <row r="137" spans="1:12" x14ac:dyDescent="0.25">
      <c r="A137" s="203">
        <v>11</v>
      </c>
      <c r="B137" s="204" t="s">
        <v>164</v>
      </c>
      <c r="C137" s="201">
        <f t="shared" si="7"/>
        <v>120</v>
      </c>
      <c r="D137" s="202">
        <f t="shared" si="6"/>
        <v>137</v>
      </c>
      <c r="E137" s="141"/>
      <c r="F137" s="141"/>
      <c r="G137" s="141"/>
      <c r="H137" s="141"/>
      <c r="I137" s="141"/>
      <c r="J137" s="141"/>
      <c r="K137" s="141"/>
      <c r="L137" s="141"/>
    </row>
    <row r="138" spans="1:12" ht="24" x14ac:dyDescent="0.25">
      <c r="A138" s="203">
        <v>12</v>
      </c>
      <c r="B138" s="204" t="s">
        <v>165</v>
      </c>
      <c r="C138" s="201">
        <f t="shared" si="7"/>
        <v>61</v>
      </c>
      <c r="D138" s="202">
        <f t="shared" si="6"/>
        <v>79</v>
      </c>
      <c r="E138" s="141"/>
      <c r="F138" s="141"/>
      <c r="G138" s="141"/>
      <c r="H138" s="141"/>
      <c r="I138" s="141"/>
      <c r="J138" s="141"/>
      <c r="K138" s="141"/>
      <c r="L138" s="141"/>
    </row>
    <row r="139" spans="1:12" x14ac:dyDescent="0.25">
      <c r="A139" s="203">
        <v>13</v>
      </c>
      <c r="B139" s="205" t="s">
        <v>166</v>
      </c>
      <c r="C139" s="201">
        <f t="shared" si="7"/>
        <v>102</v>
      </c>
      <c r="D139" s="202">
        <f t="shared" si="6"/>
        <v>181</v>
      </c>
      <c r="E139" s="141"/>
      <c r="F139" s="141"/>
      <c r="G139" s="141"/>
      <c r="H139" s="141"/>
      <c r="I139" s="141"/>
      <c r="J139" s="141"/>
      <c r="K139" s="141"/>
      <c r="L139" s="141"/>
    </row>
    <row r="140" spans="1:12" x14ac:dyDescent="0.25">
      <c r="A140" s="203">
        <v>14</v>
      </c>
      <c r="B140" s="205" t="s">
        <v>167</v>
      </c>
      <c r="C140" s="201">
        <f t="shared" si="7"/>
        <v>5</v>
      </c>
      <c r="D140" s="202">
        <f t="shared" si="6"/>
        <v>7</v>
      </c>
      <c r="E140" s="141"/>
      <c r="F140" s="141"/>
      <c r="G140" s="141"/>
      <c r="H140" s="141"/>
      <c r="I140" s="141"/>
      <c r="J140" s="141"/>
      <c r="K140" s="141"/>
      <c r="L140" s="141"/>
    </row>
    <row r="141" spans="1:12" ht="15.75" thickBot="1" x14ac:dyDescent="0.3">
      <c r="A141" s="203">
        <v>15</v>
      </c>
      <c r="B141" s="205" t="s">
        <v>168</v>
      </c>
      <c r="C141" s="201">
        <f t="shared" si="7"/>
        <v>29</v>
      </c>
      <c r="D141" s="202">
        <f t="shared" si="6"/>
        <v>41</v>
      </c>
      <c r="E141" s="141"/>
      <c r="F141" s="141"/>
      <c r="G141" s="141"/>
      <c r="H141" s="141"/>
      <c r="I141" s="141"/>
      <c r="J141" s="141"/>
      <c r="K141" s="141"/>
      <c r="L141" s="141"/>
    </row>
    <row r="142" spans="1:12" ht="15.75" thickBot="1" x14ac:dyDescent="0.3">
      <c r="A142" s="206" t="s">
        <v>169</v>
      </c>
      <c r="B142" s="207"/>
      <c r="C142" s="242">
        <f>SUM(C127:C141)</f>
        <v>6531</v>
      </c>
      <c r="D142" s="243">
        <f>SUM(D127:D141)</f>
        <v>7385</v>
      </c>
      <c r="E142" s="141"/>
      <c r="F142" s="141"/>
      <c r="G142" s="141"/>
      <c r="H142" s="141"/>
      <c r="I142" s="141"/>
      <c r="J142" s="141"/>
      <c r="K142" s="141"/>
      <c r="L142" s="141"/>
    </row>
    <row r="143" spans="1:12" x14ac:dyDescent="0.25">
      <c r="A143" s="240"/>
      <c r="B143" s="240"/>
      <c r="C143" s="145"/>
      <c r="D143" s="141"/>
      <c r="E143" s="141"/>
      <c r="F143" s="141"/>
      <c r="G143" s="141"/>
      <c r="H143" s="141"/>
      <c r="I143" s="141"/>
      <c r="J143" s="141"/>
      <c r="K143" s="141"/>
      <c r="L143" s="141"/>
    </row>
    <row r="144" spans="1:12" hidden="1" x14ac:dyDescent="0.25">
      <c r="A144" s="240"/>
      <c r="B144" s="240"/>
      <c r="C144" s="145"/>
      <c r="D144" s="141"/>
      <c r="E144" s="141"/>
      <c r="F144" s="141"/>
      <c r="G144" s="141"/>
      <c r="H144" s="141"/>
      <c r="I144" s="141"/>
      <c r="J144" s="141"/>
      <c r="K144" s="141"/>
      <c r="L144" s="141"/>
    </row>
    <row r="145" spans="1:12" hidden="1" x14ac:dyDescent="0.25">
      <c r="A145" s="240"/>
      <c r="B145" s="240"/>
      <c r="C145" s="145"/>
      <c r="D145" s="141"/>
      <c r="E145" s="141"/>
      <c r="F145" s="141"/>
      <c r="G145" s="141"/>
      <c r="H145" s="141"/>
      <c r="I145" s="141"/>
      <c r="J145" s="141"/>
      <c r="K145" s="141"/>
      <c r="L145" s="141"/>
    </row>
    <row r="146" spans="1:12" hidden="1" x14ac:dyDescent="0.25">
      <c r="A146" s="240"/>
      <c r="B146" s="240"/>
      <c r="C146" s="145"/>
      <c r="D146" s="141"/>
      <c r="E146" s="141"/>
      <c r="F146" s="141"/>
      <c r="G146" s="141"/>
      <c r="H146" s="141"/>
      <c r="I146" s="141"/>
      <c r="J146" s="141"/>
      <c r="K146" s="141"/>
      <c r="L146" s="141"/>
    </row>
    <row r="147" spans="1:12" hidden="1" x14ac:dyDescent="0.25">
      <c r="A147" s="240"/>
      <c r="B147" s="240"/>
      <c r="C147" s="145"/>
      <c r="D147" s="141"/>
      <c r="E147" s="141"/>
      <c r="F147" s="141"/>
      <c r="G147" s="141"/>
      <c r="H147" s="141"/>
      <c r="I147" s="141"/>
      <c r="J147" s="141"/>
      <c r="K147" s="141"/>
      <c r="L147" s="141"/>
    </row>
    <row r="148" spans="1:12" hidden="1" x14ac:dyDescent="0.25">
      <c r="A148" s="240"/>
      <c r="B148" s="240"/>
      <c r="C148" s="145"/>
      <c r="D148" s="141"/>
      <c r="E148" s="141"/>
      <c r="F148" s="141"/>
      <c r="G148" s="141"/>
      <c r="H148" s="141"/>
      <c r="I148" s="141"/>
      <c r="J148" s="141"/>
      <c r="K148" s="141"/>
      <c r="L148" s="141"/>
    </row>
    <row r="149" spans="1:12" hidden="1" x14ac:dyDescent="0.25">
      <c r="A149" s="240"/>
      <c r="B149" s="240"/>
      <c r="C149" s="145"/>
      <c r="D149" s="141"/>
      <c r="E149" s="141"/>
      <c r="F149" s="141"/>
      <c r="G149" s="141"/>
      <c r="H149" s="141"/>
      <c r="I149" s="141"/>
      <c r="J149" s="141"/>
      <c r="K149" s="141"/>
      <c r="L149" s="141"/>
    </row>
    <row r="150" spans="1:12" hidden="1" x14ac:dyDescent="0.25">
      <c r="A150" s="240"/>
      <c r="B150" s="240"/>
      <c r="C150" s="145"/>
      <c r="D150" s="141"/>
      <c r="E150" s="141"/>
      <c r="F150" s="141"/>
      <c r="G150" s="141"/>
      <c r="H150" s="141"/>
      <c r="I150" s="141"/>
      <c r="J150" s="141"/>
      <c r="K150" s="141"/>
      <c r="L150" s="141"/>
    </row>
    <row r="151" spans="1:12" hidden="1" x14ac:dyDescent="0.25">
      <c r="A151" s="240"/>
      <c r="B151" s="240"/>
      <c r="C151" s="145"/>
      <c r="D151" s="141"/>
      <c r="E151" s="141"/>
      <c r="F151" s="141"/>
      <c r="G151" s="141"/>
      <c r="H151" s="141"/>
      <c r="I151" s="141"/>
      <c r="J151" s="141"/>
      <c r="K151" s="141"/>
      <c r="L151" s="141"/>
    </row>
    <row r="152" spans="1:12" hidden="1" x14ac:dyDescent="0.25">
      <c r="A152" s="240"/>
      <c r="B152" s="240"/>
      <c r="C152" s="145"/>
      <c r="D152" s="141"/>
      <c r="E152" s="141"/>
      <c r="F152" s="141"/>
      <c r="G152" s="141"/>
      <c r="H152" s="141"/>
      <c r="I152" s="141"/>
      <c r="J152" s="141"/>
      <c r="K152" s="141"/>
      <c r="L152" s="141"/>
    </row>
    <row r="153" spans="1:12" x14ac:dyDescent="0.25">
      <c r="A153" s="240"/>
      <c r="B153" s="240"/>
      <c r="C153" s="145"/>
      <c r="D153" s="141"/>
      <c r="E153" s="141"/>
      <c r="F153" s="141"/>
      <c r="G153" s="141"/>
      <c r="H153" s="141"/>
      <c r="I153" s="141"/>
      <c r="J153" s="141"/>
      <c r="K153" s="141"/>
      <c r="L153" s="141"/>
    </row>
    <row r="154" spans="1:12" x14ac:dyDescent="0.25">
      <c r="A154" s="240"/>
      <c r="B154" s="240"/>
      <c r="C154" s="145"/>
      <c r="D154" s="141"/>
      <c r="E154" s="141"/>
      <c r="F154" s="141"/>
      <c r="G154" s="141"/>
      <c r="H154" s="141"/>
      <c r="I154" s="141"/>
      <c r="J154" s="141"/>
      <c r="K154" s="141"/>
      <c r="L154" s="141"/>
    </row>
    <row r="155" spans="1:12" x14ac:dyDescent="0.25">
      <c r="A155" s="240"/>
      <c r="B155" s="240"/>
      <c r="C155" s="145"/>
      <c r="D155" s="141"/>
      <c r="E155" s="141"/>
      <c r="F155" s="141"/>
      <c r="G155" s="141"/>
      <c r="H155" s="141"/>
      <c r="I155" s="141"/>
      <c r="J155" s="141"/>
      <c r="K155" s="141"/>
      <c r="L155" s="141"/>
    </row>
    <row r="156" spans="1:12" x14ac:dyDescent="0.25">
      <c r="A156" s="240"/>
      <c r="B156" s="240"/>
      <c r="C156" s="145"/>
      <c r="D156" s="141"/>
      <c r="E156" s="141"/>
      <c r="F156" s="141"/>
      <c r="G156" s="141"/>
      <c r="H156" s="141"/>
      <c r="I156" s="141"/>
      <c r="J156" s="141"/>
      <c r="K156" s="141"/>
      <c r="L156" s="141"/>
    </row>
    <row r="157" spans="1:12" x14ac:dyDescent="0.25">
      <c r="A157" s="240"/>
      <c r="B157" s="240"/>
      <c r="C157" s="145"/>
      <c r="D157" s="141"/>
      <c r="E157" s="141"/>
      <c r="F157" s="141"/>
      <c r="G157" s="141"/>
      <c r="H157" s="141"/>
      <c r="I157" s="141"/>
      <c r="J157" s="141"/>
      <c r="K157" s="141"/>
      <c r="L157" s="141"/>
    </row>
    <row r="158" spans="1:12" x14ac:dyDescent="0.25">
      <c r="A158" s="240"/>
      <c r="B158" s="240"/>
      <c r="C158" s="145"/>
      <c r="D158" s="141"/>
      <c r="E158" s="141"/>
      <c r="F158" s="141"/>
      <c r="G158" s="141"/>
      <c r="H158" s="141"/>
      <c r="I158" s="141"/>
      <c r="J158" s="141"/>
      <c r="K158" s="141"/>
      <c r="L158" s="141"/>
    </row>
    <row r="159" spans="1:12" x14ac:dyDescent="0.25">
      <c r="A159" s="240"/>
      <c r="B159" s="240"/>
      <c r="C159" s="145"/>
      <c r="D159" s="141"/>
      <c r="E159" s="141"/>
      <c r="F159" s="141"/>
      <c r="G159" s="141"/>
      <c r="H159" s="141"/>
      <c r="I159" s="141"/>
      <c r="J159" s="141"/>
      <c r="K159" s="141"/>
      <c r="L159" s="141"/>
    </row>
    <row r="160" spans="1:12" x14ac:dyDescent="0.25">
      <c r="A160" s="240"/>
      <c r="B160" s="240"/>
      <c r="C160" s="145"/>
      <c r="D160" s="141"/>
      <c r="E160" s="141"/>
      <c r="F160" s="141"/>
      <c r="G160" s="141"/>
      <c r="H160" s="141"/>
      <c r="I160" s="141"/>
      <c r="J160" s="141"/>
      <c r="K160" s="141"/>
      <c r="L160" s="141"/>
    </row>
    <row r="161" spans="1:12" x14ac:dyDescent="0.25">
      <c r="A161" s="240"/>
      <c r="B161" s="240"/>
      <c r="C161" s="145"/>
      <c r="D161" s="141"/>
      <c r="E161" s="141"/>
      <c r="F161" s="141"/>
      <c r="G161" s="141"/>
      <c r="H161" s="141"/>
      <c r="I161" s="141"/>
      <c r="J161" s="141"/>
      <c r="K161" s="141"/>
      <c r="L161" s="141"/>
    </row>
    <row r="162" spans="1:12" x14ac:dyDescent="0.25">
      <c r="A162" s="240"/>
      <c r="B162" s="240"/>
      <c r="C162" s="145"/>
      <c r="D162" s="141"/>
      <c r="E162" s="141"/>
      <c r="F162" s="141"/>
      <c r="G162" s="141"/>
      <c r="H162" s="141"/>
      <c r="I162" s="141"/>
      <c r="J162" s="141"/>
      <c r="K162" s="141"/>
      <c r="L162" s="141"/>
    </row>
    <row r="163" spans="1:12" x14ac:dyDescent="0.25">
      <c r="A163" s="240"/>
      <c r="B163" s="240"/>
      <c r="C163" s="145"/>
      <c r="D163" s="141"/>
      <c r="E163" s="141"/>
      <c r="F163" s="141"/>
      <c r="G163" s="141"/>
      <c r="H163" s="141"/>
      <c r="I163" s="141"/>
      <c r="J163" s="141"/>
      <c r="K163" s="141"/>
      <c r="L163" s="141"/>
    </row>
    <row r="164" spans="1:12" x14ac:dyDescent="0.25">
      <c r="A164" s="240"/>
      <c r="B164" s="240"/>
      <c r="C164" s="145"/>
      <c r="D164" s="141"/>
      <c r="E164" s="141"/>
      <c r="F164" s="141"/>
      <c r="G164" s="141"/>
      <c r="H164" s="141"/>
      <c r="I164" s="141"/>
      <c r="J164" s="141"/>
      <c r="K164" s="141"/>
      <c r="L164" s="141"/>
    </row>
    <row r="166" spans="1:12" x14ac:dyDescent="0.25">
      <c r="B166" s="87" t="s">
        <v>72</v>
      </c>
      <c r="C166" s="26" t="s">
        <v>119</v>
      </c>
      <c r="D166" s="26"/>
      <c r="E166" s="26"/>
      <c r="F166" s="68" t="s">
        <v>178</v>
      </c>
      <c r="H166" t="s">
        <v>75</v>
      </c>
    </row>
    <row r="167" spans="1:12" ht="15" customHeight="1" x14ac:dyDescent="0.25">
      <c r="C167" s="88" t="s">
        <v>179</v>
      </c>
      <c r="D167" s="88"/>
      <c r="E167" s="88"/>
      <c r="F167" s="68"/>
      <c r="G167" s="68"/>
      <c r="H167" s="68" t="s">
        <v>77</v>
      </c>
      <c r="I167" s="68"/>
      <c r="J167" s="68"/>
      <c r="K167" s="68"/>
    </row>
    <row r="168" spans="1:12" ht="15" customHeight="1" x14ac:dyDescent="0.25">
      <c r="C168" s="88" t="s">
        <v>180</v>
      </c>
      <c r="D168" s="88"/>
      <c r="E168" s="88"/>
      <c r="F168" s="68"/>
      <c r="G168" s="68"/>
      <c r="H168" s="68" t="s">
        <v>79</v>
      </c>
      <c r="I168" s="68"/>
      <c r="J168" s="68"/>
      <c r="K168" s="68"/>
    </row>
    <row r="169" spans="1:12" x14ac:dyDescent="0.25">
      <c r="B169" s="87" t="s">
        <v>80</v>
      </c>
      <c r="C169" s="68" t="s">
        <v>184</v>
      </c>
      <c r="G169" s="68"/>
    </row>
  </sheetData>
  <mergeCells count="59">
    <mergeCell ref="C168:E168"/>
    <mergeCell ref="A93:B93"/>
    <mergeCell ref="A125:A126"/>
    <mergeCell ref="B125:B126"/>
    <mergeCell ref="C125:D125"/>
    <mergeCell ref="A142:B142"/>
    <mergeCell ref="C167:E167"/>
    <mergeCell ref="A73:B73"/>
    <mergeCell ref="B75:L75"/>
    <mergeCell ref="A76:A77"/>
    <mergeCell ref="B76:B77"/>
    <mergeCell ref="C76:D76"/>
    <mergeCell ref="E76:F76"/>
    <mergeCell ref="G76:H76"/>
    <mergeCell ref="I76:J76"/>
    <mergeCell ref="K76:L76"/>
    <mergeCell ref="A54:B54"/>
    <mergeCell ref="B55:L55"/>
    <mergeCell ref="A56:A57"/>
    <mergeCell ref="B56:B57"/>
    <mergeCell ref="C56:D56"/>
    <mergeCell ref="E56:F56"/>
    <mergeCell ref="G56:H56"/>
    <mergeCell ref="I56:J56"/>
    <mergeCell ref="K56:L56"/>
    <mergeCell ref="K39:L39"/>
    <mergeCell ref="A45:B45"/>
    <mergeCell ref="A48:A49"/>
    <mergeCell ref="B48:B49"/>
    <mergeCell ref="C48:D48"/>
    <mergeCell ref="E48:F48"/>
    <mergeCell ref="G48:H48"/>
    <mergeCell ref="K48:L48"/>
    <mergeCell ref="A36:B36"/>
    <mergeCell ref="A39:A40"/>
    <mergeCell ref="B39:B40"/>
    <mergeCell ref="C39:D39"/>
    <mergeCell ref="E39:F39"/>
    <mergeCell ref="G39:H39"/>
    <mergeCell ref="K11:L11"/>
    <mergeCell ref="A28:B28"/>
    <mergeCell ref="A30:A31"/>
    <mergeCell ref="B30:B31"/>
    <mergeCell ref="C30:D30"/>
    <mergeCell ref="E30:F30"/>
    <mergeCell ref="G30:H30"/>
    <mergeCell ref="K30:L30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55118110236220474" header="0" footer="0"/>
  <pageSetup scale="90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"/>
  <sheetViews>
    <sheetView topLeftCell="A127" workbookViewId="0">
      <selection activeCell="L25" sqref="L2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</cols>
  <sheetData>
    <row r="1" spans="1:12" ht="15.75" thickBot="1" x14ac:dyDescent="0.3"/>
    <row r="2" spans="1:12" ht="15.75" thickBot="1" x14ac:dyDescent="0.3">
      <c r="B2" s="19"/>
      <c r="C2" s="19"/>
      <c r="L2" s="187" t="s">
        <v>150</v>
      </c>
    </row>
    <row r="3" spans="1:12" ht="18.75" x14ac:dyDescent="0.3">
      <c r="H3" s="188"/>
      <c r="I3" s="188"/>
      <c r="J3" s="188"/>
    </row>
    <row r="4" spans="1:12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x14ac:dyDescent="0.2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5">
      <c r="A7" s="6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x14ac:dyDescent="0.25">
      <c r="A8" s="7" t="s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10" spans="1:12" ht="15.75" customHeight="1" thickBot="1" x14ac:dyDescent="0.3">
      <c r="A10" s="26"/>
      <c r="B10" s="189" t="s">
        <v>151</v>
      </c>
      <c r="C10" s="189"/>
      <c r="D10" s="189"/>
      <c r="E10" s="189"/>
      <c r="F10" s="189"/>
      <c r="G10" s="189"/>
      <c r="H10" s="189"/>
      <c r="I10" s="189"/>
      <c r="J10" s="189"/>
      <c r="K10" s="189"/>
      <c r="L10" s="189"/>
    </row>
    <row r="11" spans="1:12" x14ac:dyDescent="0.25">
      <c r="A11" s="190" t="s">
        <v>6</v>
      </c>
      <c r="B11" s="191" t="s">
        <v>152</v>
      </c>
      <c r="C11" s="192" t="s">
        <v>128</v>
      </c>
      <c r="D11" s="192"/>
      <c r="E11" s="193" t="s">
        <v>129</v>
      </c>
      <c r="F11" s="193"/>
      <c r="G11" s="193" t="s">
        <v>130</v>
      </c>
      <c r="H11" s="193"/>
      <c r="I11" s="193" t="s">
        <v>131</v>
      </c>
      <c r="J11" s="193"/>
      <c r="K11" s="193" t="s">
        <v>182</v>
      </c>
      <c r="L11" s="194"/>
    </row>
    <row r="12" spans="1:12" ht="15.75" thickBot="1" x14ac:dyDescent="0.3">
      <c r="A12" s="195"/>
      <c r="B12" s="196"/>
      <c r="C12" s="197" t="s">
        <v>153</v>
      </c>
      <c r="D12" s="197" t="s">
        <v>134</v>
      </c>
      <c r="E12" s="197" t="s">
        <v>153</v>
      </c>
      <c r="F12" s="197" t="s">
        <v>134</v>
      </c>
      <c r="G12" s="197" t="s">
        <v>153</v>
      </c>
      <c r="H12" s="197" t="s">
        <v>134</v>
      </c>
      <c r="I12" s="197" t="s">
        <v>153</v>
      </c>
      <c r="J12" s="197" t="s">
        <v>134</v>
      </c>
      <c r="K12" s="197" t="s">
        <v>153</v>
      </c>
      <c r="L12" s="198" t="s">
        <v>134</v>
      </c>
    </row>
    <row r="13" spans="1:12" x14ac:dyDescent="0.25">
      <c r="A13" s="199">
        <v>1</v>
      </c>
      <c r="B13" s="200" t="s">
        <v>154</v>
      </c>
      <c r="C13" s="201">
        <v>13</v>
      </c>
      <c r="D13" s="201">
        <v>24</v>
      </c>
      <c r="E13" s="201">
        <v>13</v>
      </c>
      <c r="F13" s="201">
        <v>20</v>
      </c>
      <c r="G13" s="201">
        <v>13</v>
      </c>
      <c r="H13" s="201">
        <v>22</v>
      </c>
      <c r="I13" s="201">
        <v>13</v>
      </c>
      <c r="J13" s="201">
        <v>24</v>
      </c>
      <c r="K13" s="201">
        <f>+C13+E13+G13+I13</f>
        <v>52</v>
      </c>
      <c r="L13" s="202">
        <f>+D13+F13+H13+J13</f>
        <v>90</v>
      </c>
    </row>
    <row r="14" spans="1:12" x14ac:dyDescent="0.25">
      <c r="A14" s="203">
        <v>2</v>
      </c>
      <c r="B14" s="204" t="s">
        <v>155</v>
      </c>
      <c r="C14" s="201">
        <v>13</v>
      </c>
      <c r="D14" s="201">
        <v>11</v>
      </c>
      <c r="E14" s="201">
        <v>13</v>
      </c>
      <c r="F14" s="201">
        <v>17</v>
      </c>
      <c r="G14" s="201">
        <v>13</v>
      </c>
      <c r="H14" s="201">
        <v>22</v>
      </c>
      <c r="I14" s="201">
        <v>13</v>
      </c>
      <c r="J14" s="201">
        <v>17</v>
      </c>
      <c r="K14" s="201">
        <f t="shared" ref="K14:L27" si="0">+C14+E14+G14+I14</f>
        <v>52</v>
      </c>
      <c r="L14" s="202">
        <f t="shared" si="0"/>
        <v>67</v>
      </c>
    </row>
    <row r="15" spans="1:12" x14ac:dyDescent="0.25">
      <c r="A15" s="203">
        <v>3</v>
      </c>
      <c r="B15" s="204" t="s">
        <v>156</v>
      </c>
      <c r="C15" s="201">
        <v>51</v>
      </c>
      <c r="D15" s="201">
        <v>53</v>
      </c>
      <c r="E15" s="201">
        <v>51</v>
      </c>
      <c r="F15" s="201">
        <v>76</v>
      </c>
      <c r="G15" s="201">
        <v>51</v>
      </c>
      <c r="H15" s="201">
        <v>98</v>
      </c>
      <c r="I15" s="201">
        <v>51</v>
      </c>
      <c r="J15" s="201">
        <v>85</v>
      </c>
      <c r="K15" s="201">
        <f t="shared" si="0"/>
        <v>204</v>
      </c>
      <c r="L15" s="202">
        <f t="shared" si="0"/>
        <v>312</v>
      </c>
    </row>
    <row r="16" spans="1:12" x14ac:dyDescent="0.25">
      <c r="A16" s="203">
        <v>4</v>
      </c>
      <c r="B16" s="204" t="s">
        <v>157</v>
      </c>
      <c r="C16" s="201">
        <v>10</v>
      </c>
      <c r="D16" s="201">
        <v>2</v>
      </c>
      <c r="E16" s="201">
        <v>10</v>
      </c>
      <c r="F16" s="201">
        <v>17</v>
      </c>
      <c r="G16" s="201">
        <v>10</v>
      </c>
      <c r="H16" s="201">
        <v>19</v>
      </c>
      <c r="I16" s="201">
        <v>10</v>
      </c>
      <c r="J16" s="201">
        <v>16</v>
      </c>
      <c r="K16" s="201">
        <f t="shared" si="0"/>
        <v>40</v>
      </c>
      <c r="L16" s="202">
        <f t="shared" si="0"/>
        <v>54</v>
      </c>
    </row>
    <row r="17" spans="1:12" x14ac:dyDescent="0.25">
      <c r="A17" s="203">
        <v>5</v>
      </c>
      <c r="B17" s="204" t="s">
        <v>158</v>
      </c>
      <c r="C17" s="201">
        <v>317</v>
      </c>
      <c r="D17" s="201">
        <v>401</v>
      </c>
      <c r="E17" s="201">
        <v>317</v>
      </c>
      <c r="F17" s="201">
        <v>359</v>
      </c>
      <c r="G17" s="201">
        <v>317</v>
      </c>
      <c r="H17" s="201">
        <v>518</v>
      </c>
      <c r="I17" s="201">
        <v>317</v>
      </c>
      <c r="J17" s="201">
        <v>421</v>
      </c>
      <c r="K17" s="201">
        <f t="shared" si="0"/>
        <v>1268</v>
      </c>
      <c r="L17" s="202">
        <f t="shared" si="0"/>
        <v>1699</v>
      </c>
    </row>
    <row r="18" spans="1:12" x14ac:dyDescent="0.25">
      <c r="A18" s="203">
        <v>6</v>
      </c>
      <c r="B18" s="204" t="s">
        <v>159</v>
      </c>
      <c r="C18" s="201">
        <v>200</v>
      </c>
      <c r="D18" s="201">
        <v>123</v>
      </c>
      <c r="E18" s="201">
        <v>200</v>
      </c>
      <c r="F18" s="201">
        <v>117</v>
      </c>
      <c r="G18" s="201">
        <v>200</v>
      </c>
      <c r="H18" s="201">
        <v>185</v>
      </c>
      <c r="I18" s="201">
        <v>200</v>
      </c>
      <c r="J18" s="201">
        <v>150</v>
      </c>
      <c r="K18" s="201">
        <f t="shared" si="0"/>
        <v>800</v>
      </c>
      <c r="L18" s="202">
        <f t="shared" si="0"/>
        <v>575</v>
      </c>
    </row>
    <row r="19" spans="1:12" x14ac:dyDescent="0.25">
      <c r="A19" s="203">
        <v>7</v>
      </c>
      <c r="B19" s="204" t="s">
        <v>160</v>
      </c>
      <c r="C19" s="201">
        <v>126</v>
      </c>
      <c r="D19" s="201">
        <v>119</v>
      </c>
      <c r="E19" s="201">
        <v>126</v>
      </c>
      <c r="F19" s="201">
        <v>126</v>
      </c>
      <c r="G19" s="201">
        <v>126</v>
      </c>
      <c r="H19" s="201">
        <v>154</v>
      </c>
      <c r="I19" s="201">
        <v>126</v>
      </c>
      <c r="J19" s="201">
        <v>125</v>
      </c>
      <c r="K19" s="201">
        <f t="shared" si="0"/>
        <v>504</v>
      </c>
      <c r="L19" s="202">
        <f t="shared" si="0"/>
        <v>524</v>
      </c>
    </row>
    <row r="20" spans="1:12" x14ac:dyDescent="0.25">
      <c r="A20" s="203">
        <v>8</v>
      </c>
      <c r="B20" s="204" t="s">
        <v>161</v>
      </c>
      <c r="C20" s="201">
        <v>125</v>
      </c>
      <c r="D20" s="201">
        <v>92</v>
      </c>
      <c r="E20" s="201">
        <v>125</v>
      </c>
      <c r="F20" s="201">
        <v>86</v>
      </c>
      <c r="G20" s="201">
        <v>125</v>
      </c>
      <c r="H20" s="201">
        <v>159</v>
      </c>
      <c r="I20" s="201">
        <v>125</v>
      </c>
      <c r="J20" s="201">
        <v>152</v>
      </c>
      <c r="K20" s="201">
        <f t="shared" si="0"/>
        <v>500</v>
      </c>
      <c r="L20" s="202">
        <f t="shared" si="0"/>
        <v>489</v>
      </c>
    </row>
    <row r="21" spans="1:12" x14ac:dyDescent="0.25">
      <c r="A21" s="203">
        <v>9</v>
      </c>
      <c r="B21" s="204" t="s">
        <v>162</v>
      </c>
      <c r="C21" s="201">
        <v>800</v>
      </c>
      <c r="D21" s="201">
        <v>979</v>
      </c>
      <c r="E21" s="201">
        <v>800</v>
      </c>
      <c r="F21" s="201">
        <v>726</v>
      </c>
      <c r="G21" s="201">
        <v>800</v>
      </c>
      <c r="H21" s="201">
        <v>1192</v>
      </c>
      <c r="I21" s="201">
        <v>800</v>
      </c>
      <c r="J21" s="201">
        <v>982</v>
      </c>
      <c r="K21" s="201">
        <f t="shared" si="0"/>
        <v>3200</v>
      </c>
      <c r="L21" s="202">
        <f t="shared" si="0"/>
        <v>3879</v>
      </c>
    </row>
    <row r="22" spans="1:12" x14ac:dyDescent="0.25">
      <c r="A22" s="203">
        <v>10</v>
      </c>
      <c r="B22" s="204" t="s">
        <v>163</v>
      </c>
      <c r="C22" s="201">
        <v>415</v>
      </c>
      <c r="D22" s="201">
        <v>320</v>
      </c>
      <c r="E22" s="201">
        <v>417</v>
      </c>
      <c r="F22" s="201">
        <v>341</v>
      </c>
      <c r="G22" s="201">
        <v>417</v>
      </c>
      <c r="H22" s="201">
        <v>562</v>
      </c>
      <c r="I22" s="201">
        <v>417</v>
      </c>
      <c r="J22" s="201">
        <v>479</v>
      </c>
      <c r="K22" s="201">
        <f t="shared" si="0"/>
        <v>1666</v>
      </c>
      <c r="L22" s="202">
        <f t="shared" si="0"/>
        <v>1702</v>
      </c>
    </row>
    <row r="23" spans="1:12" x14ac:dyDescent="0.25">
      <c r="A23" s="203">
        <v>11</v>
      </c>
      <c r="B23" s="204" t="s">
        <v>164</v>
      </c>
      <c r="C23" s="201">
        <v>40</v>
      </c>
      <c r="D23" s="201">
        <v>30</v>
      </c>
      <c r="E23" s="201">
        <v>40</v>
      </c>
      <c r="F23" s="201">
        <v>55</v>
      </c>
      <c r="G23" s="201">
        <v>40</v>
      </c>
      <c r="H23" s="201">
        <v>52</v>
      </c>
      <c r="I23" s="201">
        <v>40</v>
      </c>
      <c r="J23" s="201">
        <v>49</v>
      </c>
      <c r="K23" s="201">
        <f t="shared" si="0"/>
        <v>160</v>
      </c>
      <c r="L23" s="202">
        <f t="shared" si="0"/>
        <v>186</v>
      </c>
    </row>
    <row r="24" spans="1:12" ht="24" x14ac:dyDescent="0.25">
      <c r="A24" s="203">
        <v>12</v>
      </c>
      <c r="B24" s="204" t="s">
        <v>165</v>
      </c>
      <c r="C24" s="201">
        <v>21</v>
      </c>
      <c r="D24" s="201">
        <v>15</v>
      </c>
      <c r="E24" s="201">
        <v>20</v>
      </c>
      <c r="F24" s="201">
        <v>26</v>
      </c>
      <c r="G24" s="201">
        <v>20</v>
      </c>
      <c r="H24" s="201">
        <v>38</v>
      </c>
      <c r="I24" s="201">
        <v>20</v>
      </c>
      <c r="J24" s="201">
        <v>36</v>
      </c>
      <c r="K24" s="201">
        <f t="shared" si="0"/>
        <v>81</v>
      </c>
      <c r="L24" s="202">
        <f t="shared" si="0"/>
        <v>115</v>
      </c>
    </row>
    <row r="25" spans="1:12" x14ac:dyDescent="0.25">
      <c r="A25" s="203">
        <v>13</v>
      </c>
      <c r="B25" s="205" t="s">
        <v>166</v>
      </c>
      <c r="C25" s="201">
        <v>32</v>
      </c>
      <c r="D25" s="201">
        <v>37</v>
      </c>
      <c r="E25" s="201">
        <v>35</v>
      </c>
      <c r="F25" s="201">
        <v>63</v>
      </c>
      <c r="G25" s="201">
        <v>35</v>
      </c>
      <c r="H25" s="201">
        <v>81</v>
      </c>
      <c r="I25" s="201">
        <v>35</v>
      </c>
      <c r="J25" s="201">
        <v>65</v>
      </c>
      <c r="K25" s="201">
        <f t="shared" si="0"/>
        <v>137</v>
      </c>
      <c r="L25" s="202">
        <f t="shared" si="0"/>
        <v>246</v>
      </c>
    </row>
    <row r="26" spans="1:12" x14ac:dyDescent="0.25">
      <c r="A26" s="203">
        <v>14</v>
      </c>
      <c r="B26" s="205" t="s">
        <v>167</v>
      </c>
      <c r="C26" s="201">
        <v>1</v>
      </c>
      <c r="D26" s="201">
        <v>2</v>
      </c>
      <c r="E26" s="201">
        <v>2</v>
      </c>
      <c r="F26" s="201">
        <v>2</v>
      </c>
      <c r="G26" s="201">
        <v>2</v>
      </c>
      <c r="H26" s="201">
        <v>3</v>
      </c>
      <c r="I26" s="201">
        <v>2</v>
      </c>
      <c r="J26" s="201">
        <v>4</v>
      </c>
      <c r="K26" s="201">
        <f t="shared" si="0"/>
        <v>7</v>
      </c>
      <c r="L26" s="202">
        <f t="shared" si="0"/>
        <v>11</v>
      </c>
    </row>
    <row r="27" spans="1:12" ht="15.75" thickBot="1" x14ac:dyDescent="0.3">
      <c r="A27" s="203">
        <v>15</v>
      </c>
      <c r="B27" s="205" t="s">
        <v>168</v>
      </c>
      <c r="C27" s="201">
        <v>7</v>
      </c>
      <c r="D27" s="201">
        <v>7</v>
      </c>
      <c r="E27" s="201">
        <v>11</v>
      </c>
      <c r="F27" s="201">
        <v>16</v>
      </c>
      <c r="G27" s="201">
        <v>11</v>
      </c>
      <c r="H27" s="201">
        <v>18</v>
      </c>
      <c r="I27" s="201">
        <v>11</v>
      </c>
      <c r="J27" s="201">
        <v>17</v>
      </c>
      <c r="K27" s="201">
        <f t="shared" si="0"/>
        <v>40</v>
      </c>
      <c r="L27" s="202">
        <f t="shared" si="0"/>
        <v>58</v>
      </c>
    </row>
    <row r="28" spans="1:12" ht="15.75" thickBot="1" x14ac:dyDescent="0.3">
      <c r="A28" s="206" t="s">
        <v>169</v>
      </c>
      <c r="B28" s="207"/>
      <c r="C28" s="208">
        <f t="shared" ref="C28:H28" si="1">SUM(C13:C27)</f>
        <v>2171</v>
      </c>
      <c r="D28" s="208">
        <f t="shared" si="1"/>
        <v>2215</v>
      </c>
      <c r="E28" s="208">
        <f>SUM(E13:E27)</f>
        <v>2180</v>
      </c>
      <c r="F28" s="208">
        <f t="shared" si="1"/>
        <v>2047</v>
      </c>
      <c r="G28" s="208">
        <f>SUM(G13:G27)</f>
        <v>2180</v>
      </c>
      <c r="H28" s="208">
        <f t="shared" si="1"/>
        <v>3123</v>
      </c>
      <c r="I28" s="208">
        <f>SUM(I13:I27)</f>
        <v>2180</v>
      </c>
      <c r="J28" s="208">
        <f>SUM(J13:J27)</f>
        <v>2622</v>
      </c>
      <c r="K28" s="208">
        <f>SUM(K13:K27)</f>
        <v>8711</v>
      </c>
      <c r="L28" s="209">
        <f>SUM(L13:L27)</f>
        <v>10007</v>
      </c>
    </row>
    <row r="29" spans="1:12" x14ac:dyDescent="0.25">
      <c r="A29" s="210"/>
      <c r="B29" s="180"/>
      <c r="C29" s="145"/>
      <c r="D29" s="141"/>
      <c r="E29" s="141"/>
      <c r="F29" s="141"/>
      <c r="G29" s="141"/>
      <c r="H29" s="141"/>
      <c r="I29" s="141"/>
      <c r="J29" s="141"/>
      <c r="K29" s="141"/>
      <c r="L29" s="141"/>
    </row>
    <row r="30" spans="1:12" hidden="1" x14ac:dyDescent="0.25">
      <c r="A30" s="211" t="s">
        <v>170</v>
      </c>
      <c r="B30" s="212" t="s">
        <v>152</v>
      </c>
      <c r="C30" s="193" t="s">
        <v>131</v>
      </c>
      <c r="D30" s="193"/>
      <c r="E30" s="193" t="s">
        <v>138</v>
      </c>
      <c r="F30" s="193"/>
      <c r="G30" s="193" t="s">
        <v>139</v>
      </c>
      <c r="H30" s="193"/>
      <c r="I30" s="213"/>
      <c r="J30" s="213"/>
      <c r="K30" s="193" t="s">
        <v>132</v>
      </c>
      <c r="L30" s="194"/>
    </row>
    <row r="31" spans="1:12" ht="15.75" hidden="1" thickBot="1" x14ac:dyDescent="0.3">
      <c r="A31" s="214"/>
      <c r="B31" s="215"/>
      <c r="C31" s="216" t="s">
        <v>153</v>
      </c>
      <c r="D31" s="216" t="s">
        <v>134</v>
      </c>
      <c r="E31" s="216" t="s">
        <v>153</v>
      </c>
      <c r="F31" s="216" t="s">
        <v>134</v>
      </c>
      <c r="G31" s="216" t="s">
        <v>153</v>
      </c>
      <c r="H31" s="216" t="s">
        <v>134</v>
      </c>
      <c r="I31" s="216"/>
      <c r="J31" s="216"/>
      <c r="K31" s="216" t="s">
        <v>153</v>
      </c>
      <c r="L31" s="216" t="s">
        <v>134</v>
      </c>
    </row>
    <row r="32" spans="1:12" hidden="1" x14ac:dyDescent="0.25">
      <c r="A32" s="217">
        <v>1</v>
      </c>
      <c r="B32" s="218" t="s">
        <v>171</v>
      </c>
      <c r="C32" s="219"/>
      <c r="D32" s="219"/>
      <c r="E32" s="219"/>
      <c r="F32" s="219"/>
      <c r="G32" s="219"/>
      <c r="H32" s="219"/>
      <c r="I32" s="219"/>
      <c r="J32" s="219"/>
      <c r="K32" s="219"/>
      <c r="L32" s="220"/>
    </row>
    <row r="33" spans="1:12" hidden="1" x14ac:dyDescent="0.25">
      <c r="A33" s="217">
        <v>2</v>
      </c>
      <c r="B33" s="181" t="s">
        <v>172</v>
      </c>
      <c r="C33" s="219"/>
      <c r="D33" s="219"/>
      <c r="E33" s="219"/>
      <c r="F33" s="219"/>
      <c r="G33" s="219"/>
      <c r="H33" s="219"/>
      <c r="I33" s="219"/>
      <c r="J33" s="219"/>
      <c r="K33" s="219"/>
      <c r="L33" s="220"/>
    </row>
    <row r="34" spans="1:12" hidden="1" x14ac:dyDescent="0.25">
      <c r="A34" s="217">
        <v>3</v>
      </c>
      <c r="B34" s="181" t="s">
        <v>173</v>
      </c>
      <c r="C34" s="221"/>
      <c r="D34" s="222"/>
      <c r="E34" s="222"/>
      <c r="F34" s="222"/>
      <c r="G34" s="222"/>
      <c r="H34" s="222"/>
      <c r="I34" s="222"/>
      <c r="J34" s="222"/>
      <c r="K34" s="222"/>
      <c r="L34" s="223"/>
    </row>
    <row r="35" spans="1:12" hidden="1" x14ac:dyDescent="0.25">
      <c r="A35" s="101">
        <v>4</v>
      </c>
      <c r="B35" s="224" t="s">
        <v>174</v>
      </c>
      <c r="C35" s="225"/>
      <c r="D35" s="226"/>
      <c r="E35" s="226"/>
      <c r="F35" s="226"/>
      <c r="G35" s="226"/>
      <c r="H35" s="226"/>
      <c r="I35" s="226"/>
      <c r="J35" s="226"/>
      <c r="K35" s="226"/>
      <c r="L35" s="227"/>
    </row>
    <row r="36" spans="1:12" ht="15.75" hidden="1" thickBot="1" x14ac:dyDescent="0.3">
      <c r="A36" s="206" t="s">
        <v>169</v>
      </c>
      <c r="B36" s="207"/>
      <c r="C36" s="228"/>
      <c r="D36" s="229"/>
      <c r="E36" s="229"/>
      <c r="F36" s="229"/>
      <c r="G36" s="229"/>
      <c r="H36" s="229"/>
      <c r="I36" s="229"/>
      <c r="J36" s="229"/>
      <c r="K36" s="229"/>
      <c r="L36" s="230"/>
    </row>
    <row r="37" spans="1:12" hidden="1" x14ac:dyDescent="0.25">
      <c r="A37" s="68"/>
      <c r="B37" s="161"/>
      <c r="C37" s="161"/>
      <c r="D37" s="161"/>
      <c r="E37" s="161"/>
      <c r="F37" s="161"/>
      <c r="G37" s="161"/>
      <c r="H37" s="161"/>
      <c r="I37" s="161"/>
      <c r="J37" s="161"/>
      <c r="K37" s="161"/>
      <c r="L37" s="161"/>
    </row>
    <row r="38" spans="1:12" hidden="1" x14ac:dyDescent="0.25">
      <c r="A38" s="68"/>
      <c r="B38" s="161"/>
      <c r="C38" s="161"/>
      <c r="D38" s="161"/>
      <c r="E38" s="161"/>
      <c r="F38" s="161"/>
      <c r="G38" s="161"/>
      <c r="H38" s="161"/>
      <c r="I38" s="161"/>
      <c r="J38" s="161"/>
      <c r="K38" s="161"/>
      <c r="L38" s="161"/>
    </row>
    <row r="39" spans="1:12" hidden="1" x14ac:dyDescent="0.25">
      <c r="A39" s="231" t="s">
        <v>6</v>
      </c>
      <c r="B39" s="232" t="s">
        <v>152</v>
      </c>
      <c r="C39" s="193" t="s">
        <v>92</v>
      </c>
      <c r="D39" s="193"/>
      <c r="E39" s="193" t="s">
        <v>93</v>
      </c>
      <c r="F39" s="193"/>
      <c r="G39" s="193" t="s">
        <v>94</v>
      </c>
      <c r="H39" s="193"/>
      <c r="I39" s="213"/>
      <c r="J39" s="213"/>
      <c r="K39" s="193" t="s">
        <v>132</v>
      </c>
      <c r="L39" s="194"/>
    </row>
    <row r="40" spans="1:12" ht="15.75" hidden="1" thickBot="1" x14ac:dyDescent="0.3">
      <c r="A40" s="233"/>
      <c r="B40" s="133"/>
      <c r="C40" s="216" t="s">
        <v>153</v>
      </c>
      <c r="D40" s="216" t="s">
        <v>134</v>
      </c>
      <c r="E40" s="216" t="s">
        <v>153</v>
      </c>
      <c r="F40" s="216" t="s">
        <v>134</v>
      </c>
      <c r="G40" s="216" t="s">
        <v>153</v>
      </c>
      <c r="H40" s="216" t="s">
        <v>134</v>
      </c>
      <c r="I40" s="216"/>
      <c r="J40" s="216"/>
      <c r="K40" s="216" t="s">
        <v>153</v>
      </c>
      <c r="L40" s="216" t="s">
        <v>134</v>
      </c>
    </row>
    <row r="41" spans="1:12" hidden="1" x14ac:dyDescent="0.25">
      <c r="A41" s="217">
        <v>1</v>
      </c>
      <c r="B41" s="218" t="s">
        <v>171</v>
      </c>
      <c r="C41" s="221"/>
      <c r="D41" s="222"/>
      <c r="E41" s="222"/>
      <c r="F41" s="222"/>
      <c r="G41" s="222"/>
      <c r="H41" s="222"/>
      <c r="I41" s="222"/>
      <c r="J41" s="222"/>
      <c r="K41" s="222"/>
      <c r="L41" s="223"/>
    </row>
    <row r="42" spans="1:12" hidden="1" x14ac:dyDescent="0.25">
      <c r="A42" s="217">
        <v>2</v>
      </c>
      <c r="B42" s="181" t="s">
        <v>172</v>
      </c>
      <c r="C42" s="221"/>
      <c r="D42" s="222"/>
      <c r="E42" s="222"/>
      <c r="F42" s="222"/>
      <c r="G42" s="222"/>
      <c r="H42" s="222"/>
      <c r="I42" s="222"/>
      <c r="J42" s="222"/>
      <c r="K42" s="222"/>
      <c r="L42" s="223"/>
    </row>
    <row r="43" spans="1:12" hidden="1" x14ac:dyDescent="0.25">
      <c r="A43" s="217">
        <v>3</v>
      </c>
      <c r="B43" s="181" t="s">
        <v>173</v>
      </c>
      <c r="C43" s="221"/>
      <c r="D43" s="222"/>
      <c r="E43" s="222"/>
      <c r="F43" s="222"/>
      <c r="G43" s="222"/>
      <c r="H43" s="222"/>
      <c r="I43" s="222"/>
      <c r="J43" s="222"/>
      <c r="K43" s="222"/>
      <c r="L43" s="223"/>
    </row>
    <row r="44" spans="1:12" ht="15.75" hidden="1" thickBot="1" x14ac:dyDescent="0.3">
      <c r="A44" s="234">
        <v>4</v>
      </c>
      <c r="B44" s="235" t="s">
        <v>174</v>
      </c>
      <c r="C44" s="225"/>
      <c r="D44" s="226"/>
      <c r="E44" s="226"/>
      <c r="F44" s="226"/>
      <c r="G44" s="226"/>
      <c r="H44" s="226"/>
      <c r="I44" s="226"/>
      <c r="J44" s="226"/>
      <c r="K44" s="226"/>
      <c r="L44" s="227"/>
    </row>
    <row r="45" spans="1:12" ht="15.75" hidden="1" thickBot="1" x14ac:dyDescent="0.3">
      <c r="A45" s="206" t="s">
        <v>169</v>
      </c>
      <c r="B45" s="207"/>
      <c r="C45" s="228"/>
      <c r="D45" s="229"/>
      <c r="E45" s="229"/>
      <c r="F45" s="229"/>
      <c r="G45" s="229"/>
      <c r="H45" s="229"/>
      <c r="I45" s="229"/>
      <c r="J45" s="229"/>
      <c r="K45" s="229"/>
      <c r="L45" s="230"/>
    </row>
    <row r="46" spans="1:12" hidden="1" x14ac:dyDescent="0.25">
      <c r="A46" s="210"/>
      <c r="B46" s="180"/>
      <c r="C46" s="145"/>
      <c r="D46" s="141"/>
      <c r="E46" s="141"/>
      <c r="F46" s="141"/>
      <c r="G46" s="141"/>
      <c r="H46" s="141"/>
      <c r="I46" s="141"/>
      <c r="J46" s="141"/>
      <c r="K46" s="141"/>
      <c r="L46" s="141"/>
    </row>
    <row r="47" spans="1:12" hidden="1" x14ac:dyDescent="0.25">
      <c r="A47" s="210"/>
      <c r="B47" s="180"/>
      <c r="C47" s="145"/>
      <c r="D47" s="141"/>
      <c r="E47" s="141"/>
      <c r="F47" s="141"/>
      <c r="G47" s="141"/>
      <c r="H47" s="141"/>
      <c r="I47" s="141"/>
      <c r="J47" s="141"/>
      <c r="K47" s="141"/>
      <c r="L47" s="141"/>
    </row>
    <row r="48" spans="1:12" hidden="1" x14ac:dyDescent="0.25">
      <c r="A48" s="236" t="s">
        <v>6</v>
      </c>
      <c r="B48" s="232" t="s">
        <v>175</v>
      </c>
      <c r="C48" s="192" t="s">
        <v>140</v>
      </c>
      <c r="D48" s="192"/>
      <c r="E48" s="193" t="s">
        <v>141</v>
      </c>
      <c r="F48" s="193"/>
      <c r="G48" s="193" t="s">
        <v>142</v>
      </c>
      <c r="H48" s="193"/>
      <c r="I48" s="213"/>
      <c r="J48" s="213"/>
      <c r="K48" s="193" t="s">
        <v>132</v>
      </c>
      <c r="L48" s="194"/>
    </row>
    <row r="49" spans="1:12" ht="15.75" hidden="1" thickBot="1" x14ac:dyDescent="0.3">
      <c r="A49" s="237"/>
      <c r="B49" s="133"/>
      <c r="C49" s="216" t="s">
        <v>153</v>
      </c>
      <c r="D49" s="216" t="s">
        <v>134</v>
      </c>
      <c r="E49" s="216" t="s">
        <v>153</v>
      </c>
      <c r="F49" s="216" t="s">
        <v>134</v>
      </c>
      <c r="G49" s="216" t="s">
        <v>153</v>
      </c>
      <c r="H49" s="216" t="s">
        <v>134</v>
      </c>
      <c r="I49" s="216"/>
      <c r="J49" s="216"/>
      <c r="K49" s="216" t="s">
        <v>153</v>
      </c>
      <c r="L49" s="216" t="s">
        <v>134</v>
      </c>
    </row>
    <row r="50" spans="1:12" hidden="1" x14ac:dyDescent="0.25">
      <c r="A50" s="101">
        <v>1</v>
      </c>
      <c r="B50" s="218" t="s">
        <v>171</v>
      </c>
      <c r="C50" s="221"/>
      <c r="D50" s="222"/>
      <c r="E50" s="222"/>
      <c r="F50" s="222"/>
      <c r="G50" s="222"/>
      <c r="H50" s="222"/>
      <c r="I50" s="222"/>
      <c r="J50" s="222"/>
      <c r="K50" s="222"/>
      <c r="L50" s="223"/>
    </row>
    <row r="51" spans="1:12" hidden="1" x14ac:dyDescent="0.25">
      <c r="A51" s="101">
        <v>2</v>
      </c>
      <c r="B51" s="181" t="s">
        <v>172</v>
      </c>
      <c r="C51" s="221"/>
      <c r="D51" s="222"/>
      <c r="E51" s="222"/>
      <c r="F51" s="222"/>
      <c r="G51" s="222"/>
      <c r="H51" s="222"/>
      <c r="I51" s="222"/>
      <c r="J51" s="222"/>
      <c r="K51" s="222"/>
      <c r="L51" s="223"/>
    </row>
    <row r="52" spans="1:12" hidden="1" x14ac:dyDescent="0.25">
      <c r="A52" s="101">
        <v>3</v>
      </c>
      <c r="B52" s="181" t="s">
        <v>173</v>
      </c>
      <c r="C52" s="221"/>
      <c r="D52" s="222"/>
      <c r="E52" s="222"/>
      <c r="F52" s="222"/>
      <c r="G52" s="222"/>
      <c r="H52" s="222"/>
      <c r="I52" s="222"/>
      <c r="J52" s="222"/>
      <c r="K52" s="222"/>
      <c r="L52" s="223"/>
    </row>
    <row r="53" spans="1:12" hidden="1" x14ac:dyDescent="0.25">
      <c r="A53" s="238">
        <v>4</v>
      </c>
      <c r="B53" s="239" t="s">
        <v>174</v>
      </c>
      <c r="C53" s="225"/>
      <c r="D53" s="226"/>
      <c r="E53" s="226"/>
      <c r="F53" s="226"/>
      <c r="G53" s="226"/>
      <c r="H53" s="226"/>
      <c r="I53" s="226"/>
      <c r="J53" s="226"/>
      <c r="K53" s="226"/>
      <c r="L53" s="227"/>
    </row>
    <row r="54" spans="1:12" ht="15.75" hidden="1" thickBot="1" x14ac:dyDescent="0.3">
      <c r="A54" s="206" t="s">
        <v>169</v>
      </c>
      <c r="B54" s="207"/>
      <c r="C54" s="228"/>
      <c r="D54" s="229"/>
      <c r="E54" s="229"/>
      <c r="F54" s="229"/>
      <c r="G54" s="229"/>
      <c r="H54" s="229"/>
      <c r="I54" s="229"/>
      <c r="J54" s="229"/>
      <c r="K54" s="229"/>
      <c r="L54" s="230"/>
    </row>
    <row r="55" spans="1:12" ht="15.75" hidden="1" customHeight="1" thickBot="1" x14ac:dyDescent="0.3">
      <c r="A55" s="26"/>
      <c r="B55" s="189" t="s">
        <v>176</v>
      </c>
      <c r="C55" s="189"/>
      <c r="D55" s="189"/>
      <c r="E55" s="189"/>
      <c r="F55" s="189"/>
      <c r="G55" s="189"/>
      <c r="H55" s="189"/>
      <c r="I55" s="189"/>
      <c r="J55" s="189"/>
      <c r="K55" s="189"/>
      <c r="L55" s="189"/>
    </row>
    <row r="56" spans="1:12" hidden="1" x14ac:dyDescent="0.25">
      <c r="A56" s="190" t="s">
        <v>6</v>
      </c>
      <c r="B56" s="191" t="s">
        <v>152</v>
      </c>
      <c r="C56" s="192" t="s">
        <v>138</v>
      </c>
      <c r="D56" s="192"/>
      <c r="E56" s="193" t="s">
        <v>139</v>
      </c>
      <c r="F56" s="193"/>
      <c r="G56" s="193" t="s">
        <v>92</v>
      </c>
      <c r="H56" s="193"/>
      <c r="I56" s="193" t="s">
        <v>93</v>
      </c>
      <c r="J56" s="193"/>
      <c r="K56" s="193" t="s">
        <v>132</v>
      </c>
      <c r="L56" s="194"/>
    </row>
    <row r="57" spans="1:12" ht="15.75" hidden="1" thickBot="1" x14ac:dyDescent="0.3">
      <c r="A57" s="195"/>
      <c r="B57" s="196"/>
      <c r="C57" s="197" t="s">
        <v>153</v>
      </c>
      <c r="D57" s="197" t="s">
        <v>134</v>
      </c>
      <c r="E57" s="197" t="s">
        <v>153</v>
      </c>
      <c r="F57" s="197" t="s">
        <v>134</v>
      </c>
      <c r="G57" s="197" t="s">
        <v>153</v>
      </c>
      <c r="H57" s="197" t="s">
        <v>134</v>
      </c>
      <c r="I57" s="197" t="s">
        <v>153</v>
      </c>
      <c r="J57" s="197" t="s">
        <v>134</v>
      </c>
      <c r="K57" s="197" t="s">
        <v>153</v>
      </c>
      <c r="L57" s="198" t="s">
        <v>134</v>
      </c>
    </row>
    <row r="58" spans="1:12" hidden="1" x14ac:dyDescent="0.25">
      <c r="A58" s="199">
        <v>1</v>
      </c>
      <c r="B58" s="200" t="s">
        <v>154</v>
      </c>
      <c r="C58" s="201"/>
      <c r="D58" s="201"/>
      <c r="E58" s="201"/>
      <c r="F58" s="201"/>
      <c r="G58" s="201"/>
      <c r="H58" s="201"/>
      <c r="I58" s="201"/>
      <c r="J58" s="201"/>
      <c r="K58" s="201">
        <f>+C58+E58+G58+I58</f>
        <v>0</v>
      </c>
      <c r="L58" s="202">
        <f>+D58+F58+H58+J58</f>
        <v>0</v>
      </c>
    </row>
    <row r="59" spans="1:12" hidden="1" x14ac:dyDescent="0.25">
      <c r="A59" s="203">
        <v>2</v>
      </c>
      <c r="B59" s="204" t="s">
        <v>155</v>
      </c>
      <c r="C59" s="201"/>
      <c r="D59" s="201"/>
      <c r="E59" s="201"/>
      <c r="F59" s="201"/>
      <c r="G59" s="201"/>
      <c r="H59" s="201"/>
      <c r="I59" s="201"/>
      <c r="J59" s="201"/>
      <c r="K59" s="201">
        <f t="shared" ref="K59:L72" si="2">+C59+E59+G59+I59</f>
        <v>0</v>
      </c>
      <c r="L59" s="202">
        <f t="shared" si="2"/>
        <v>0</v>
      </c>
    </row>
    <row r="60" spans="1:12" hidden="1" x14ac:dyDescent="0.25">
      <c r="A60" s="203">
        <v>3</v>
      </c>
      <c r="B60" s="204" t="s">
        <v>156</v>
      </c>
      <c r="C60" s="201"/>
      <c r="D60" s="201"/>
      <c r="E60" s="201"/>
      <c r="F60" s="201"/>
      <c r="G60" s="201"/>
      <c r="H60" s="201"/>
      <c r="I60" s="201"/>
      <c r="J60" s="201"/>
      <c r="K60" s="201">
        <f t="shared" si="2"/>
        <v>0</v>
      </c>
      <c r="L60" s="202">
        <f t="shared" si="2"/>
        <v>0</v>
      </c>
    </row>
    <row r="61" spans="1:12" hidden="1" x14ac:dyDescent="0.25">
      <c r="A61" s="203">
        <v>4</v>
      </c>
      <c r="B61" s="204" t="s">
        <v>157</v>
      </c>
      <c r="C61" s="201"/>
      <c r="D61" s="201"/>
      <c r="E61" s="201"/>
      <c r="F61" s="201"/>
      <c r="G61" s="201"/>
      <c r="H61" s="201"/>
      <c r="I61" s="201"/>
      <c r="J61" s="201"/>
      <c r="K61" s="201">
        <f t="shared" si="2"/>
        <v>0</v>
      </c>
      <c r="L61" s="202">
        <f t="shared" si="2"/>
        <v>0</v>
      </c>
    </row>
    <row r="62" spans="1:12" hidden="1" x14ac:dyDescent="0.25">
      <c r="A62" s="203">
        <v>5</v>
      </c>
      <c r="B62" s="204" t="s">
        <v>158</v>
      </c>
      <c r="C62" s="201"/>
      <c r="D62" s="201"/>
      <c r="E62" s="201"/>
      <c r="F62" s="201"/>
      <c r="G62" s="201"/>
      <c r="H62" s="201"/>
      <c r="I62" s="201"/>
      <c r="J62" s="201"/>
      <c r="K62" s="201">
        <f t="shared" si="2"/>
        <v>0</v>
      </c>
      <c r="L62" s="202">
        <f t="shared" si="2"/>
        <v>0</v>
      </c>
    </row>
    <row r="63" spans="1:12" hidden="1" x14ac:dyDescent="0.25">
      <c r="A63" s="203">
        <v>6</v>
      </c>
      <c r="B63" s="204" t="s">
        <v>159</v>
      </c>
      <c r="C63" s="201"/>
      <c r="D63" s="201"/>
      <c r="E63" s="201"/>
      <c r="F63" s="201"/>
      <c r="G63" s="201"/>
      <c r="H63" s="201"/>
      <c r="I63" s="201"/>
      <c r="J63" s="201"/>
      <c r="K63" s="201">
        <f t="shared" si="2"/>
        <v>0</v>
      </c>
      <c r="L63" s="202">
        <f t="shared" si="2"/>
        <v>0</v>
      </c>
    </row>
    <row r="64" spans="1:12" hidden="1" x14ac:dyDescent="0.25">
      <c r="A64" s="203">
        <v>7</v>
      </c>
      <c r="B64" s="204" t="s">
        <v>160</v>
      </c>
      <c r="C64" s="201"/>
      <c r="D64" s="201"/>
      <c r="E64" s="201"/>
      <c r="F64" s="201"/>
      <c r="G64" s="201"/>
      <c r="H64" s="201"/>
      <c r="I64" s="201"/>
      <c r="J64" s="201"/>
      <c r="K64" s="201">
        <f t="shared" si="2"/>
        <v>0</v>
      </c>
      <c r="L64" s="202">
        <f t="shared" si="2"/>
        <v>0</v>
      </c>
    </row>
    <row r="65" spans="1:12" hidden="1" x14ac:dyDescent="0.25">
      <c r="A65" s="203">
        <v>8</v>
      </c>
      <c r="B65" s="204" t="s">
        <v>161</v>
      </c>
      <c r="C65" s="201"/>
      <c r="D65" s="201"/>
      <c r="E65" s="201"/>
      <c r="F65" s="201"/>
      <c r="G65" s="201"/>
      <c r="H65" s="201"/>
      <c r="I65" s="201"/>
      <c r="J65" s="201"/>
      <c r="K65" s="201">
        <f t="shared" si="2"/>
        <v>0</v>
      </c>
      <c r="L65" s="202">
        <f t="shared" si="2"/>
        <v>0</v>
      </c>
    </row>
    <row r="66" spans="1:12" hidden="1" x14ac:dyDescent="0.25">
      <c r="A66" s="203">
        <v>9</v>
      </c>
      <c r="B66" s="204" t="s">
        <v>162</v>
      </c>
      <c r="C66" s="201"/>
      <c r="D66" s="201"/>
      <c r="E66" s="201"/>
      <c r="F66" s="201"/>
      <c r="G66" s="201"/>
      <c r="H66" s="201"/>
      <c r="I66" s="201"/>
      <c r="J66" s="201"/>
      <c r="K66" s="201">
        <f t="shared" si="2"/>
        <v>0</v>
      </c>
      <c r="L66" s="202">
        <f t="shared" si="2"/>
        <v>0</v>
      </c>
    </row>
    <row r="67" spans="1:12" hidden="1" x14ac:dyDescent="0.25">
      <c r="A67" s="203">
        <v>10</v>
      </c>
      <c r="B67" s="204" t="s">
        <v>163</v>
      </c>
      <c r="C67" s="201"/>
      <c r="D67" s="201"/>
      <c r="E67" s="201"/>
      <c r="F67" s="201"/>
      <c r="G67" s="201"/>
      <c r="H67" s="201"/>
      <c r="I67" s="201"/>
      <c r="J67" s="201"/>
      <c r="K67" s="201">
        <f t="shared" si="2"/>
        <v>0</v>
      </c>
      <c r="L67" s="202">
        <f t="shared" si="2"/>
        <v>0</v>
      </c>
    </row>
    <row r="68" spans="1:12" hidden="1" x14ac:dyDescent="0.25">
      <c r="A68" s="203">
        <v>11</v>
      </c>
      <c r="B68" s="204" t="s">
        <v>164</v>
      </c>
      <c r="C68" s="201"/>
      <c r="D68" s="201"/>
      <c r="E68" s="201"/>
      <c r="F68" s="201"/>
      <c r="G68" s="201"/>
      <c r="H68" s="201"/>
      <c r="I68" s="201"/>
      <c r="J68" s="201"/>
      <c r="K68" s="201">
        <f t="shared" si="2"/>
        <v>0</v>
      </c>
      <c r="L68" s="202">
        <f t="shared" si="2"/>
        <v>0</v>
      </c>
    </row>
    <row r="69" spans="1:12" ht="24" hidden="1" x14ac:dyDescent="0.25">
      <c r="A69" s="203">
        <v>12</v>
      </c>
      <c r="B69" s="204" t="s">
        <v>165</v>
      </c>
      <c r="C69" s="201"/>
      <c r="D69" s="201"/>
      <c r="E69" s="201"/>
      <c r="F69" s="201"/>
      <c r="G69" s="201"/>
      <c r="H69" s="201"/>
      <c r="I69" s="201"/>
      <c r="J69" s="201"/>
      <c r="K69" s="201">
        <f t="shared" si="2"/>
        <v>0</v>
      </c>
      <c r="L69" s="202">
        <f t="shared" si="2"/>
        <v>0</v>
      </c>
    </row>
    <row r="70" spans="1:12" hidden="1" x14ac:dyDescent="0.25">
      <c r="A70" s="203">
        <v>13</v>
      </c>
      <c r="B70" s="205" t="s">
        <v>166</v>
      </c>
      <c r="C70" s="201"/>
      <c r="D70" s="201"/>
      <c r="E70" s="201"/>
      <c r="F70" s="201"/>
      <c r="G70" s="201"/>
      <c r="H70" s="201"/>
      <c r="I70" s="201"/>
      <c r="J70" s="201"/>
      <c r="K70" s="201">
        <f t="shared" si="2"/>
        <v>0</v>
      </c>
      <c r="L70" s="202">
        <f t="shared" si="2"/>
        <v>0</v>
      </c>
    </row>
    <row r="71" spans="1:12" hidden="1" x14ac:dyDescent="0.25">
      <c r="A71" s="203">
        <v>14</v>
      </c>
      <c r="B71" s="205" t="s">
        <v>167</v>
      </c>
      <c r="C71" s="201"/>
      <c r="D71" s="201"/>
      <c r="E71" s="201"/>
      <c r="F71" s="201"/>
      <c r="G71" s="201"/>
      <c r="H71" s="201"/>
      <c r="I71" s="201"/>
      <c r="J71" s="201"/>
      <c r="K71" s="201">
        <f t="shared" si="2"/>
        <v>0</v>
      </c>
      <c r="L71" s="202">
        <f t="shared" si="2"/>
        <v>0</v>
      </c>
    </row>
    <row r="72" spans="1:12" hidden="1" x14ac:dyDescent="0.25">
      <c r="A72" s="203">
        <v>15</v>
      </c>
      <c r="B72" s="205" t="s">
        <v>168</v>
      </c>
      <c r="C72" s="201"/>
      <c r="D72" s="201"/>
      <c r="E72" s="201"/>
      <c r="F72" s="201"/>
      <c r="G72" s="201"/>
      <c r="H72" s="201"/>
      <c r="I72" s="201"/>
      <c r="J72" s="201"/>
      <c r="K72" s="201">
        <f t="shared" si="2"/>
        <v>0</v>
      </c>
      <c r="L72" s="202">
        <f t="shared" si="2"/>
        <v>0</v>
      </c>
    </row>
    <row r="73" spans="1:12" ht="15.75" hidden="1" thickBot="1" x14ac:dyDescent="0.3">
      <c r="A73" s="206" t="s">
        <v>169</v>
      </c>
      <c r="B73" s="207"/>
      <c r="C73" s="208">
        <f t="shared" ref="C73:L73" si="3">SUM(C58:C72)</f>
        <v>0</v>
      </c>
      <c r="D73" s="208">
        <f t="shared" si="3"/>
        <v>0</v>
      </c>
      <c r="E73" s="208">
        <f>SUM(E58:E72)</f>
        <v>0</v>
      </c>
      <c r="F73" s="208">
        <f t="shared" si="3"/>
        <v>0</v>
      </c>
      <c r="G73" s="208">
        <f>SUM(G58:G72)</f>
        <v>0</v>
      </c>
      <c r="H73" s="208">
        <f t="shared" si="3"/>
        <v>0</v>
      </c>
      <c r="I73" s="208">
        <f>SUM(I58:I72)</f>
        <v>0</v>
      </c>
      <c r="J73" s="208">
        <f t="shared" si="3"/>
        <v>0</v>
      </c>
      <c r="K73" s="208">
        <f t="shared" si="3"/>
        <v>0</v>
      </c>
      <c r="L73" s="209">
        <f t="shared" si="3"/>
        <v>0</v>
      </c>
    </row>
    <row r="74" spans="1:12" hidden="1" x14ac:dyDescent="0.25">
      <c r="A74" s="240"/>
      <c r="B74" s="240"/>
      <c r="C74" s="145"/>
      <c r="D74" s="141"/>
      <c r="E74" s="141"/>
      <c r="F74" s="141"/>
      <c r="G74" s="141"/>
      <c r="H74" s="141"/>
      <c r="I74" s="141"/>
      <c r="J74" s="141"/>
      <c r="K74" s="141"/>
      <c r="L74" s="141"/>
    </row>
    <row r="75" spans="1:12" ht="15.75" hidden="1" customHeight="1" thickBot="1" x14ac:dyDescent="0.3">
      <c r="A75" s="26"/>
      <c r="B75" s="189" t="s">
        <v>177</v>
      </c>
      <c r="C75" s="189"/>
      <c r="D75" s="189"/>
      <c r="E75" s="189"/>
      <c r="F75" s="189"/>
      <c r="G75" s="189"/>
      <c r="H75" s="189"/>
      <c r="I75" s="189"/>
      <c r="J75" s="189"/>
      <c r="K75" s="189"/>
      <c r="L75" s="189"/>
    </row>
    <row r="76" spans="1:12" hidden="1" x14ac:dyDescent="0.25">
      <c r="A76" s="190" t="s">
        <v>6</v>
      </c>
      <c r="B76" s="191" t="s">
        <v>152</v>
      </c>
      <c r="C76" s="192" t="s">
        <v>94</v>
      </c>
      <c r="D76" s="192"/>
      <c r="E76" s="193" t="s">
        <v>140</v>
      </c>
      <c r="F76" s="193"/>
      <c r="G76" s="193" t="s">
        <v>141</v>
      </c>
      <c r="H76" s="193"/>
      <c r="I76" s="193" t="s">
        <v>142</v>
      </c>
      <c r="J76" s="193"/>
      <c r="K76" s="193" t="s">
        <v>132</v>
      </c>
      <c r="L76" s="194"/>
    </row>
    <row r="77" spans="1:12" ht="15.75" hidden="1" thickBot="1" x14ac:dyDescent="0.3">
      <c r="A77" s="195"/>
      <c r="B77" s="196"/>
      <c r="C77" s="197" t="s">
        <v>153</v>
      </c>
      <c r="D77" s="197" t="s">
        <v>134</v>
      </c>
      <c r="E77" s="197" t="s">
        <v>153</v>
      </c>
      <c r="F77" s="197" t="s">
        <v>134</v>
      </c>
      <c r="G77" s="197" t="s">
        <v>153</v>
      </c>
      <c r="H77" s="197" t="s">
        <v>134</v>
      </c>
      <c r="I77" s="197" t="s">
        <v>153</v>
      </c>
      <c r="J77" s="197" t="s">
        <v>134</v>
      </c>
      <c r="K77" s="197" t="s">
        <v>153</v>
      </c>
      <c r="L77" s="198" t="s">
        <v>134</v>
      </c>
    </row>
    <row r="78" spans="1:12" hidden="1" x14ac:dyDescent="0.25">
      <c r="A78" s="199">
        <v>1</v>
      </c>
      <c r="B78" s="200" t="s">
        <v>154</v>
      </c>
      <c r="C78" s="201"/>
      <c r="D78" s="201"/>
      <c r="E78" s="201"/>
      <c r="F78" s="201"/>
      <c r="G78" s="201"/>
      <c r="H78" s="201"/>
      <c r="I78" s="201"/>
      <c r="J78" s="201"/>
      <c r="K78" s="201">
        <f>+C78+E78+G78+I78</f>
        <v>0</v>
      </c>
      <c r="L78" s="202">
        <f>+D78+F78+H78+J78</f>
        <v>0</v>
      </c>
    </row>
    <row r="79" spans="1:12" hidden="1" x14ac:dyDescent="0.25">
      <c r="A79" s="203">
        <v>2</v>
      </c>
      <c r="B79" s="204" t="s">
        <v>155</v>
      </c>
      <c r="C79" s="201"/>
      <c r="D79" s="201"/>
      <c r="E79" s="201"/>
      <c r="F79" s="201"/>
      <c r="G79" s="201"/>
      <c r="H79" s="201"/>
      <c r="I79" s="201"/>
      <c r="J79" s="201"/>
      <c r="K79" s="201">
        <f t="shared" ref="K79:L92" si="4">+C79+E79+G79+I79</f>
        <v>0</v>
      </c>
      <c r="L79" s="202">
        <f t="shared" si="4"/>
        <v>0</v>
      </c>
    </row>
    <row r="80" spans="1:12" hidden="1" x14ac:dyDescent="0.25">
      <c r="A80" s="203">
        <v>3</v>
      </c>
      <c r="B80" s="204" t="s">
        <v>156</v>
      </c>
      <c r="C80" s="201"/>
      <c r="D80" s="201"/>
      <c r="E80" s="201"/>
      <c r="F80" s="201"/>
      <c r="G80" s="201"/>
      <c r="H80" s="201"/>
      <c r="I80" s="201"/>
      <c r="J80" s="201"/>
      <c r="K80" s="201">
        <f t="shared" si="4"/>
        <v>0</v>
      </c>
      <c r="L80" s="202">
        <f t="shared" si="4"/>
        <v>0</v>
      </c>
    </row>
    <row r="81" spans="1:12" hidden="1" x14ac:dyDescent="0.25">
      <c r="A81" s="203">
        <v>4</v>
      </c>
      <c r="B81" s="204" t="s">
        <v>157</v>
      </c>
      <c r="C81" s="201"/>
      <c r="D81" s="201"/>
      <c r="E81" s="201"/>
      <c r="F81" s="201"/>
      <c r="G81" s="201"/>
      <c r="H81" s="201"/>
      <c r="I81" s="201"/>
      <c r="J81" s="201"/>
      <c r="K81" s="201">
        <f t="shared" si="4"/>
        <v>0</v>
      </c>
      <c r="L81" s="202">
        <f t="shared" si="4"/>
        <v>0</v>
      </c>
    </row>
    <row r="82" spans="1:12" hidden="1" x14ac:dyDescent="0.25">
      <c r="A82" s="203">
        <v>5</v>
      </c>
      <c r="B82" s="204" t="s">
        <v>158</v>
      </c>
      <c r="C82" s="201"/>
      <c r="D82" s="201"/>
      <c r="E82" s="201"/>
      <c r="F82" s="201"/>
      <c r="G82" s="201"/>
      <c r="H82" s="201"/>
      <c r="I82" s="201"/>
      <c r="J82" s="201"/>
      <c r="K82" s="201">
        <f t="shared" si="4"/>
        <v>0</v>
      </c>
      <c r="L82" s="202">
        <f t="shared" si="4"/>
        <v>0</v>
      </c>
    </row>
    <row r="83" spans="1:12" hidden="1" x14ac:dyDescent="0.25">
      <c r="A83" s="203">
        <v>6</v>
      </c>
      <c r="B83" s="204" t="s">
        <v>159</v>
      </c>
      <c r="C83" s="201"/>
      <c r="D83" s="201"/>
      <c r="E83" s="201"/>
      <c r="F83" s="201"/>
      <c r="G83" s="201"/>
      <c r="H83" s="201"/>
      <c r="I83" s="201"/>
      <c r="J83" s="201"/>
      <c r="K83" s="201">
        <f t="shared" si="4"/>
        <v>0</v>
      </c>
      <c r="L83" s="202">
        <f t="shared" si="4"/>
        <v>0</v>
      </c>
    </row>
    <row r="84" spans="1:12" hidden="1" x14ac:dyDescent="0.25">
      <c r="A84" s="203">
        <v>7</v>
      </c>
      <c r="B84" s="204" t="s">
        <v>160</v>
      </c>
      <c r="C84" s="201"/>
      <c r="D84" s="201"/>
      <c r="E84" s="201"/>
      <c r="F84" s="201"/>
      <c r="G84" s="201"/>
      <c r="H84" s="201"/>
      <c r="I84" s="201"/>
      <c r="J84" s="201"/>
      <c r="K84" s="201">
        <f t="shared" si="4"/>
        <v>0</v>
      </c>
      <c r="L84" s="202">
        <f t="shared" si="4"/>
        <v>0</v>
      </c>
    </row>
    <row r="85" spans="1:12" hidden="1" x14ac:dyDescent="0.25">
      <c r="A85" s="203">
        <v>8</v>
      </c>
      <c r="B85" s="204" t="s">
        <v>161</v>
      </c>
      <c r="C85" s="201"/>
      <c r="D85" s="201"/>
      <c r="E85" s="201"/>
      <c r="F85" s="201"/>
      <c r="G85" s="201"/>
      <c r="H85" s="201"/>
      <c r="I85" s="201"/>
      <c r="J85" s="201"/>
      <c r="K85" s="201">
        <f t="shared" si="4"/>
        <v>0</v>
      </c>
      <c r="L85" s="202">
        <f t="shared" si="4"/>
        <v>0</v>
      </c>
    </row>
    <row r="86" spans="1:12" hidden="1" x14ac:dyDescent="0.25">
      <c r="A86" s="203">
        <v>9</v>
      </c>
      <c r="B86" s="204" t="s">
        <v>162</v>
      </c>
      <c r="C86" s="201"/>
      <c r="D86" s="201"/>
      <c r="E86" s="201"/>
      <c r="F86" s="201"/>
      <c r="G86" s="201"/>
      <c r="H86" s="201"/>
      <c r="I86" s="201"/>
      <c r="J86" s="201"/>
      <c r="K86" s="201">
        <f t="shared" si="4"/>
        <v>0</v>
      </c>
      <c r="L86" s="202">
        <f t="shared" si="4"/>
        <v>0</v>
      </c>
    </row>
    <row r="87" spans="1:12" hidden="1" x14ac:dyDescent="0.25">
      <c r="A87" s="203">
        <v>10</v>
      </c>
      <c r="B87" s="204" t="s">
        <v>163</v>
      </c>
      <c r="C87" s="201"/>
      <c r="D87" s="201"/>
      <c r="E87" s="201"/>
      <c r="F87" s="201"/>
      <c r="G87" s="201"/>
      <c r="H87" s="201"/>
      <c r="I87" s="201"/>
      <c r="J87" s="201"/>
      <c r="K87" s="201">
        <f t="shared" si="4"/>
        <v>0</v>
      </c>
      <c r="L87" s="202">
        <f t="shared" si="4"/>
        <v>0</v>
      </c>
    </row>
    <row r="88" spans="1:12" hidden="1" x14ac:dyDescent="0.25">
      <c r="A88" s="203">
        <v>11</v>
      </c>
      <c r="B88" s="204" t="s">
        <v>164</v>
      </c>
      <c r="C88" s="201"/>
      <c r="D88" s="201"/>
      <c r="E88" s="201"/>
      <c r="F88" s="201"/>
      <c r="G88" s="201"/>
      <c r="H88" s="201"/>
      <c r="I88" s="201"/>
      <c r="J88" s="201"/>
      <c r="K88" s="201">
        <f t="shared" si="4"/>
        <v>0</v>
      </c>
      <c r="L88" s="202">
        <f t="shared" si="4"/>
        <v>0</v>
      </c>
    </row>
    <row r="89" spans="1:12" ht="24" hidden="1" x14ac:dyDescent="0.25">
      <c r="A89" s="203">
        <v>12</v>
      </c>
      <c r="B89" s="204" t="s">
        <v>165</v>
      </c>
      <c r="C89" s="201"/>
      <c r="D89" s="201"/>
      <c r="E89" s="201"/>
      <c r="F89" s="201"/>
      <c r="G89" s="201"/>
      <c r="H89" s="201"/>
      <c r="I89" s="201"/>
      <c r="J89" s="201"/>
      <c r="K89" s="201">
        <f t="shared" si="4"/>
        <v>0</v>
      </c>
      <c r="L89" s="202">
        <f t="shared" si="4"/>
        <v>0</v>
      </c>
    </row>
    <row r="90" spans="1:12" hidden="1" x14ac:dyDescent="0.25">
      <c r="A90" s="203">
        <v>13</v>
      </c>
      <c r="B90" s="205" t="s">
        <v>166</v>
      </c>
      <c r="C90" s="201"/>
      <c r="D90" s="201"/>
      <c r="E90" s="201"/>
      <c r="F90" s="201"/>
      <c r="G90" s="201"/>
      <c r="H90" s="201"/>
      <c r="I90" s="201"/>
      <c r="J90" s="201"/>
      <c r="K90" s="201">
        <f t="shared" si="4"/>
        <v>0</v>
      </c>
      <c r="L90" s="202">
        <f t="shared" si="4"/>
        <v>0</v>
      </c>
    </row>
    <row r="91" spans="1:12" hidden="1" x14ac:dyDescent="0.25">
      <c r="A91" s="203">
        <v>14</v>
      </c>
      <c r="B91" s="205" t="s">
        <v>167</v>
      </c>
      <c r="C91" s="201"/>
      <c r="D91" s="201"/>
      <c r="E91" s="201"/>
      <c r="F91" s="201"/>
      <c r="G91" s="201"/>
      <c r="H91" s="201"/>
      <c r="I91" s="201"/>
      <c r="J91" s="201"/>
      <c r="K91" s="201">
        <f t="shared" si="4"/>
        <v>0</v>
      </c>
      <c r="L91" s="202">
        <f t="shared" si="4"/>
        <v>0</v>
      </c>
    </row>
    <row r="92" spans="1:12" hidden="1" x14ac:dyDescent="0.25">
      <c r="A92" s="203">
        <v>15</v>
      </c>
      <c r="B92" s="205" t="s">
        <v>168</v>
      </c>
      <c r="C92" s="201"/>
      <c r="D92" s="201"/>
      <c r="E92" s="201"/>
      <c r="F92" s="201"/>
      <c r="G92" s="201"/>
      <c r="H92" s="201"/>
      <c r="I92" s="201"/>
      <c r="J92" s="201"/>
      <c r="K92" s="201">
        <f t="shared" si="4"/>
        <v>0</v>
      </c>
      <c r="L92" s="202">
        <f t="shared" si="4"/>
        <v>0</v>
      </c>
    </row>
    <row r="93" spans="1:12" ht="15.75" hidden="1" thickBot="1" x14ac:dyDescent="0.3">
      <c r="A93" s="206" t="s">
        <v>169</v>
      </c>
      <c r="B93" s="207"/>
      <c r="C93" s="208">
        <f t="shared" ref="C93:L93" si="5">SUM(C78:C92)</f>
        <v>0</v>
      </c>
      <c r="D93" s="208">
        <f t="shared" si="5"/>
        <v>0</v>
      </c>
      <c r="E93" s="208">
        <f>SUM(E78:E92)</f>
        <v>0</v>
      </c>
      <c r="F93" s="208">
        <f t="shared" si="5"/>
        <v>0</v>
      </c>
      <c r="G93" s="208">
        <f>SUM(G78:G92)</f>
        <v>0</v>
      </c>
      <c r="H93" s="208">
        <f t="shared" si="5"/>
        <v>0</v>
      </c>
      <c r="I93" s="208">
        <f t="shared" si="5"/>
        <v>0</v>
      </c>
      <c r="J93" s="208">
        <f t="shared" si="5"/>
        <v>0</v>
      </c>
      <c r="K93" s="208">
        <f t="shared" si="5"/>
        <v>0</v>
      </c>
      <c r="L93" s="209">
        <f t="shared" si="5"/>
        <v>0</v>
      </c>
    </row>
    <row r="94" spans="1:12" hidden="1" x14ac:dyDescent="0.25">
      <c r="A94" s="240"/>
      <c r="B94" s="240"/>
      <c r="C94" s="241"/>
      <c r="D94" s="241"/>
      <c r="E94" s="241"/>
      <c r="F94" s="241"/>
      <c r="G94" s="241"/>
      <c r="H94" s="241"/>
      <c r="I94" s="241"/>
      <c r="J94" s="241"/>
      <c r="K94" s="241"/>
      <c r="L94" s="241"/>
    </row>
    <row r="95" spans="1:12" hidden="1" x14ac:dyDescent="0.25">
      <c r="A95" s="240"/>
      <c r="B95" s="240"/>
      <c r="C95" s="241"/>
      <c r="D95" s="241"/>
      <c r="E95" s="241"/>
      <c r="F95" s="241"/>
      <c r="G95" s="241"/>
      <c r="H95" s="241"/>
      <c r="I95" s="241"/>
      <c r="J95" s="241"/>
      <c r="K95" s="241"/>
      <c r="L95" s="241"/>
    </row>
    <row r="96" spans="1:12" hidden="1" x14ac:dyDescent="0.25">
      <c r="A96" s="240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</row>
    <row r="97" spans="1:12" hidden="1" x14ac:dyDescent="0.25">
      <c r="A97" s="240"/>
      <c r="B97" s="240"/>
      <c r="C97" s="241"/>
      <c r="D97" s="241"/>
      <c r="E97" s="241"/>
      <c r="F97" s="241"/>
      <c r="G97" s="241"/>
      <c r="H97" s="241"/>
      <c r="I97" s="241"/>
      <c r="J97" s="241"/>
      <c r="K97" s="241"/>
      <c r="L97" s="241"/>
    </row>
    <row r="98" spans="1:12" hidden="1" x14ac:dyDescent="0.25">
      <c r="A98" s="240"/>
      <c r="B98" s="240"/>
      <c r="C98" s="241"/>
      <c r="D98" s="241"/>
      <c r="E98" s="241"/>
      <c r="F98" s="241"/>
      <c r="G98" s="241"/>
      <c r="H98" s="241"/>
      <c r="I98" s="241"/>
      <c r="J98" s="241"/>
      <c r="K98" s="241"/>
      <c r="L98" s="241"/>
    </row>
    <row r="99" spans="1:12" hidden="1" x14ac:dyDescent="0.25">
      <c r="A99" s="240"/>
      <c r="B99" s="240"/>
      <c r="C99" s="241"/>
      <c r="D99" s="241"/>
      <c r="E99" s="241"/>
      <c r="F99" s="241"/>
      <c r="G99" s="241"/>
      <c r="H99" s="241"/>
      <c r="I99" s="241"/>
      <c r="J99" s="241"/>
      <c r="K99" s="241"/>
      <c r="L99" s="241"/>
    </row>
    <row r="100" spans="1:12" hidden="1" x14ac:dyDescent="0.25">
      <c r="A100" s="240"/>
      <c r="B100" s="240"/>
      <c r="C100" s="241"/>
      <c r="D100" s="241"/>
      <c r="E100" s="241"/>
      <c r="F100" s="241"/>
      <c r="G100" s="241"/>
      <c r="H100" s="241"/>
      <c r="I100" s="241"/>
      <c r="J100" s="241"/>
      <c r="K100" s="241"/>
      <c r="L100" s="241"/>
    </row>
    <row r="101" spans="1:12" hidden="1" x14ac:dyDescent="0.25">
      <c r="A101" s="240"/>
      <c r="B101" s="240"/>
      <c r="C101" s="241"/>
      <c r="D101" s="241"/>
      <c r="E101" s="241"/>
      <c r="F101" s="241"/>
      <c r="G101" s="241"/>
      <c r="H101" s="241"/>
      <c r="I101" s="241"/>
      <c r="J101" s="241"/>
      <c r="K101" s="241"/>
      <c r="L101" s="241"/>
    </row>
    <row r="102" spans="1:12" hidden="1" x14ac:dyDescent="0.25">
      <c r="A102" s="240"/>
      <c r="B102" s="240"/>
      <c r="C102" s="241"/>
      <c r="D102" s="241"/>
      <c r="E102" s="241"/>
      <c r="F102" s="241"/>
      <c r="G102" s="241"/>
      <c r="H102" s="241"/>
      <c r="I102" s="241"/>
      <c r="J102" s="241"/>
      <c r="K102" s="241"/>
      <c r="L102" s="241"/>
    </row>
    <row r="103" spans="1:12" hidden="1" x14ac:dyDescent="0.25">
      <c r="A103" s="240"/>
      <c r="B103" s="240"/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</row>
    <row r="104" spans="1:12" hidden="1" x14ac:dyDescent="0.25">
      <c r="A104" s="240"/>
      <c r="B104" s="240"/>
      <c r="C104" s="241"/>
      <c r="D104" s="241"/>
      <c r="E104" s="241"/>
      <c r="F104" s="241"/>
      <c r="G104" s="241"/>
      <c r="H104" s="241"/>
      <c r="I104" s="241"/>
      <c r="J104" s="241"/>
      <c r="K104" s="241"/>
      <c r="L104" s="241"/>
    </row>
    <row r="105" spans="1:12" hidden="1" x14ac:dyDescent="0.25">
      <c r="A105" s="240"/>
      <c r="B105" s="240"/>
      <c r="C105" s="241"/>
      <c r="D105" s="241"/>
      <c r="E105" s="241"/>
      <c r="F105" s="241"/>
      <c r="G105" s="241"/>
      <c r="H105" s="241"/>
      <c r="I105" s="241"/>
      <c r="J105" s="241"/>
      <c r="K105" s="241"/>
      <c r="L105" s="241"/>
    </row>
    <row r="106" spans="1:12" hidden="1" x14ac:dyDescent="0.25">
      <c r="A106" s="240"/>
      <c r="B106" s="240"/>
      <c r="C106" s="241"/>
      <c r="D106" s="241"/>
      <c r="E106" s="241"/>
      <c r="F106" s="241"/>
      <c r="G106" s="241"/>
      <c r="H106" s="241"/>
      <c r="I106" s="241"/>
      <c r="J106" s="241"/>
      <c r="K106" s="241"/>
      <c r="L106" s="241"/>
    </row>
    <row r="107" spans="1:12" hidden="1" x14ac:dyDescent="0.25">
      <c r="A107" s="240"/>
      <c r="B107" s="240"/>
      <c r="C107" s="241"/>
      <c r="D107" s="241"/>
      <c r="E107" s="241"/>
      <c r="F107" s="241"/>
      <c r="G107" s="241"/>
      <c r="H107" s="241"/>
      <c r="I107" s="241"/>
      <c r="J107" s="241"/>
      <c r="K107" s="241"/>
      <c r="L107" s="241"/>
    </row>
    <row r="108" spans="1:12" hidden="1" x14ac:dyDescent="0.25">
      <c r="A108" s="240"/>
      <c r="B108" s="240"/>
      <c r="C108" s="241"/>
      <c r="D108" s="241"/>
      <c r="E108" s="241"/>
      <c r="F108" s="241"/>
      <c r="G108" s="241"/>
      <c r="H108" s="241"/>
      <c r="I108" s="241"/>
      <c r="J108" s="241"/>
      <c r="K108" s="241"/>
      <c r="L108" s="241"/>
    </row>
    <row r="109" spans="1:12" x14ac:dyDescent="0.25">
      <c r="A109" s="240"/>
      <c r="B109" s="240"/>
      <c r="C109" s="145"/>
      <c r="D109" s="141"/>
      <c r="E109" s="141"/>
      <c r="F109" s="141"/>
      <c r="G109" s="141"/>
      <c r="H109" s="141"/>
      <c r="I109" s="141"/>
      <c r="J109" s="141"/>
      <c r="K109" s="141"/>
      <c r="L109" s="141"/>
    </row>
    <row r="110" spans="1:12" x14ac:dyDescent="0.25">
      <c r="A110" s="240"/>
      <c r="B110" s="240"/>
      <c r="C110" s="145"/>
      <c r="D110" s="141"/>
      <c r="E110" s="141"/>
      <c r="F110" s="141"/>
      <c r="G110" s="141"/>
      <c r="H110" s="141"/>
      <c r="I110" s="141"/>
      <c r="J110" s="141"/>
      <c r="K110" s="141"/>
      <c r="L110" s="141"/>
    </row>
    <row r="111" spans="1:12" x14ac:dyDescent="0.25">
      <c r="A111" s="240"/>
      <c r="B111" s="240"/>
      <c r="C111" s="145"/>
      <c r="D111" s="141"/>
      <c r="E111" s="141"/>
      <c r="F111" s="141"/>
      <c r="G111" s="141"/>
      <c r="H111" s="141"/>
      <c r="I111" s="141"/>
      <c r="J111" s="141"/>
      <c r="K111" s="141"/>
      <c r="L111" s="141"/>
    </row>
    <row r="112" spans="1:12" x14ac:dyDescent="0.25">
      <c r="A112" s="240"/>
      <c r="B112" s="240"/>
      <c r="C112" s="145"/>
      <c r="D112" s="141"/>
      <c r="E112" s="141"/>
      <c r="F112" s="141"/>
      <c r="G112" s="141"/>
      <c r="H112" s="141"/>
      <c r="I112" s="141"/>
      <c r="J112" s="141"/>
      <c r="K112" s="141"/>
      <c r="L112" s="141"/>
    </row>
    <row r="113" spans="1:12" x14ac:dyDescent="0.25">
      <c r="A113" s="240"/>
      <c r="B113" s="240"/>
      <c r="C113" s="145"/>
      <c r="D113" s="141"/>
      <c r="E113" s="141"/>
      <c r="F113" s="141"/>
      <c r="G113" s="141"/>
      <c r="H113" s="141"/>
      <c r="I113" s="141"/>
      <c r="J113" s="141"/>
      <c r="K113" s="141"/>
      <c r="L113" s="141"/>
    </row>
    <row r="114" spans="1:12" x14ac:dyDescent="0.25">
      <c r="A114" s="240"/>
      <c r="B114" s="240"/>
      <c r="C114" s="145"/>
      <c r="D114" s="141"/>
      <c r="E114" s="141"/>
      <c r="F114" s="141"/>
      <c r="G114" s="141"/>
      <c r="H114" s="141"/>
      <c r="I114" s="141"/>
      <c r="J114" s="141"/>
      <c r="K114" s="141"/>
      <c r="L114" s="141"/>
    </row>
    <row r="115" spans="1:12" x14ac:dyDescent="0.25">
      <c r="A115" s="240"/>
      <c r="B115" s="240"/>
      <c r="C115" s="145"/>
      <c r="D115" s="141"/>
      <c r="E115" s="141"/>
      <c r="F115" s="141"/>
      <c r="G115" s="141"/>
      <c r="H115" s="141"/>
      <c r="I115" s="141"/>
      <c r="J115" s="141"/>
      <c r="K115" s="141"/>
      <c r="L115" s="141"/>
    </row>
    <row r="116" spans="1:12" x14ac:dyDescent="0.25">
      <c r="A116" s="240"/>
      <c r="B116" s="240"/>
      <c r="C116" s="145"/>
      <c r="D116" s="141"/>
      <c r="E116" s="141"/>
      <c r="F116" s="141"/>
      <c r="G116" s="141"/>
      <c r="H116" s="141"/>
      <c r="I116" s="141"/>
      <c r="J116" s="141"/>
      <c r="K116" s="141"/>
      <c r="L116" s="141"/>
    </row>
    <row r="117" spans="1:12" x14ac:dyDescent="0.25">
      <c r="A117" s="240"/>
      <c r="B117" s="240"/>
      <c r="C117" s="145"/>
      <c r="D117" s="141"/>
      <c r="E117" s="141"/>
      <c r="F117" s="141"/>
      <c r="G117" s="141"/>
      <c r="H117" s="141"/>
      <c r="I117" s="141"/>
      <c r="J117" s="141"/>
      <c r="K117" s="141"/>
      <c r="L117" s="141"/>
    </row>
    <row r="118" spans="1:12" x14ac:dyDescent="0.25">
      <c r="A118" s="240"/>
      <c r="B118" s="240"/>
      <c r="C118" s="145"/>
      <c r="D118" s="141"/>
      <c r="E118" s="141"/>
      <c r="F118" s="141"/>
      <c r="G118" s="141"/>
      <c r="H118" s="141"/>
      <c r="I118" s="141"/>
      <c r="J118" s="141"/>
      <c r="K118" s="141"/>
      <c r="L118" s="141"/>
    </row>
    <row r="119" spans="1:12" x14ac:dyDescent="0.25">
      <c r="A119" s="240"/>
      <c r="B119" s="240"/>
      <c r="C119" s="145"/>
      <c r="D119" s="141"/>
      <c r="E119" s="141"/>
      <c r="F119" s="141"/>
      <c r="G119" s="141"/>
      <c r="H119" s="141"/>
      <c r="I119" s="141"/>
      <c r="J119" s="141"/>
      <c r="K119" s="141"/>
      <c r="L119" s="141"/>
    </row>
    <row r="120" spans="1:12" x14ac:dyDescent="0.25">
      <c r="A120" s="240"/>
      <c r="B120" s="240"/>
      <c r="C120" s="145"/>
      <c r="D120" s="141"/>
      <c r="E120" s="141"/>
      <c r="F120" s="141"/>
      <c r="G120" s="141"/>
      <c r="H120" s="141"/>
      <c r="I120" s="141"/>
      <c r="J120" s="141"/>
      <c r="K120" s="141"/>
      <c r="L120" s="141"/>
    </row>
    <row r="121" spans="1:12" x14ac:dyDescent="0.25">
      <c r="A121" s="240"/>
      <c r="B121" s="240"/>
      <c r="C121" s="145"/>
      <c r="D121" s="141"/>
      <c r="E121" s="141"/>
      <c r="F121" s="141"/>
      <c r="G121" s="141"/>
      <c r="H121" s="141"/>
      <c r="I121" s="141"/>
      <c r="J121" s="141"/>
      <c r="K121" s="141"/>
      <c r="L121" s="141"/>
    </row>
    <row r="122" spans="1:12" x14ac:dyDescent="0.25">
      <c r="A122" s="240"/>
      <c r="B122" s="240"/>
      <c r="C122" s="145"/>
      <c r="D122" s="141"/>
      <c r="E122" s="141"/>
      <c r="F122" s="141"/>
      <c r="G122" s="141"/>
      <c r="H122" s="141"/>
      <c r="I122" s="141"/>
      <c r="J122" s="141"/>
      <c r="K122" s="141"/>
      <c r="L122" s="141"/>
    </row>
    <row r="123" spans="1:12" x14ac:dyDescent="0.25">
      <c r="A123" s="240"/>
      <c r="B123" s="240"/>
      <c r="C123" s="145"/>
      <c r="D123" s="141"/>
      <c r="E123" s="141"/>
      <c r="F123" s="141"/>
      <c r="G123" s="141"/>
      <c r="H123" s="141"/>
      <c r="I123" s="141"/>
      <c r="J123" s="141"/>
      <c r="K123" s="141"/>
      <c r="L123" s="141"/>
    </row>
    <row r="124" spans="1:12" ht="15.75" thickBot="1" x14ac:dyDescent="0.3">
      <c r="A124" s="240"/>
      <c r="B124" s="240" t="s">
        <v>65</v>
      </c>
      <c r="C124" s="145"/>
      <c r="D124" s="141"/>
      <c r="E124" s="141"/>
      <c r="F124" s="141"/>
      <c r="G124" s="141"/>
      <c r="H124" s="141"/>
      <c r="I124" s="141"/>
      <c r="J124" s="141"/>
      <c r="K124" s="141"/>
      <c r="L124" s="141"/>
    </row>
    <row r="125" spans="1:12" x14ac:dyDescent="0.25">
      <c r="A125" s="102" t="s">
        <v>6</v>
      </c>
      <c r="B125" s="191" t="s">
        <v>152</v>
      </c>
      <c r="C125" s="193" t="s">
        <v>132</v>
      </c>
      <c r="D125" s="194"/>
      <c r="E125" s="141"/>
      <c r="F125" s="141"/>
      <c r="G125" s="141"/>
      <c r="H125" s="141"/>
      <c r="I125" s="141"/>
      <c r="J125" s="141"/>
      <c r="K125" s="141"/>
      <c r="L125" s="141"/>
    </row>
    <row r="126" spans="1:12" ht="15.75" thickBot="1" x14ac:dyDescent="0.3">
      <c r="A126" s="102"/>
      <c r="B126" s="196"/>
      <c r="C126" s="197" t="s">
        <v>153</v>
      </c>
      <c r="D126" s="198" t="s">
        <v>134</v>
      </c>
      <c r="E126" s="141"/>
      <c r="F126" s="141"/>
      <c r="G126" s="141"/>
      <c r="H126" s="141"/>
      <c r="I126" s="141"/>
      <c r="J126" s="141"/>
      <c r="K126" s="141"/>
      <c r="L126" s="141"/>
    </row>
    <row r="127" spans="1:12" x14ac:dyDescent="0.25">
      <c r="A127" s="199">
        <v>1</v>
      </c>
      <c r="B127" s="200" t="s">
        <v>154</v>
      </c>
      <c r="C127" s="201">
        <f>+K13+K58+K78</f>
        <v>52</v>
      </c>
      <c r="D127" s="202">
        <f>+L13+L58+L78</f>
        <v>90</v>
      </c>
      <c r="E127" s="141"/>
      <c r="F127" s="141"/>
      <c r="G127" s="141"/>
      <c r="H127" s="141"/>
      <c r="I127" s="141"/>
      <c r="J127" s="141"/>
      <c r="K127" s="141"/>
      <c r="L127" s="141"/>
    </row>
    <row r="128" spans="1:12" x14ac:dyDescent="0.25">
      <c r="A128" s="203">
        <v>2</v>
      </c>
      <c r="B128" s="204" t="s">
        <v>155</v>
      </c>
      <c r="C128" s="201">
        <f>+K14+K59+K79</f>
        <v>52</v>
      </c>
      <c r="D128" s="202">
        <f t="shared" ref="D128:D141" si="6">+L14+L59+L79</f>
        <v>67</v>
      </c>
      <c r="E128" s="141"/>
      <c r="F128" s="141"/>
      <c r="G128" s="141"/>
      <c r="H128" s="141"/>
      <c r="I128" s="141"/>
      <c r="J128" s="141"/>
      <c r="K128" s="141"/>
      <c r="L128" s="141"/>
    </row>
    <row r="129" spans="1:12" x14ac:dyDescent="0.25">
      <c r="A129" s="203">
        <v>3</v>
      </c>
      <c r="B129" s="204" t="s">
        <v>156</v>
      </c>
      <c r="C129" s="201">
        <f t="shared" ref="C129:C141" si="7">+K15+K60+K80</f>
        <v>204</v>
      </c>
      <c r="D129" s="202">
        <f t="shared" si="6"/>
        <v>312</v>
      </c>
      <c r="E129" s="141"/>
      <c r="F129" s="141"/>
      <c r="G129" s="141"/>
      <c r="H129" s="141"/>
      <c r="I129" s="141"/>
      <c r="J129" s="141"/>
      <c r="K129" s="141"/>
      <c r="L129" s="141"/>
    </row>
    <row r="130" spans="1:12" x14ac:dyDescent="0.25">
      <c r="A130" s="203">
        <v>4</v>
      </c>
      <c r="B130" s="204" t="s">
        <v>157</v>
      </c>
      <c r="C130" s="201">
        <f t="shared" si="7"/>
        <v>40</v>
      </c>
      <c r="D130" s="202">
        <f t="shared" si="6"/>
        <v>54</v>
      </c>
      <c r="E130" s="141"/>
      <c r="F130" s="141"/>
      <c r="G130" s="141"/>
      <c r="H130" s="141"/>
      <c r="I130" s="141"/>
      <c r="J130" s="141"/>
      <c r="K130" s="141"/>
      <c r="L130" s="141"/>
    </row>
    <row r="131" spans="1:12" x14ac:dyDescent="0.25">
      <c r="A131" s="203">
        <v>5</v>
      </c>
      <c r="B131" s="204" t="s">
        <v>158</v>
      </c>
      <c r="C131" s="201">
        <f t="shared" si="7"/>
        <v>1268</v>
      </c>
      <c r="D131" s="202">
        <f t="shared" si="6"/>
        <v>1699</v>
      </c>
      <c r="E131" s="141"/>
      <c r="F131" s="141"/>
      <c r="G131" s="141"/>
      <c r="H131" s="141"/>
      <c r="I131" s="141"/>
      <c r="J131" s="141"/>
      <c r="K131" s="141"/>
      <c r="L131" s="141"/>
    </row>
    <row r="132" spans="1:12" x14ac:dyDescent="0.25">
      <c r="A132" s="203">
        <v>6</v>
      </c>
      <c r="B132" s="204" t="s">
        <v>159</v>
      </c>
      <c r="C132" s="201">
        <f t="shared" si="7"/>
        <v>800</v>
      </c>
      <c r="D132" s="202">
        <f t="shared" si="6"/>
        <v>575</v>
      </c>
      <c r="E132" s="141"/>
      <c r="F132" s="141"/>
      <c r="G132" s="141"/>
      <c r="H132" s="141"/>
      <c r="I132" s="141"/>
      <c r="J132" s="141"/>
      <c r="K132" s="141"/>
      <c r="L132" s="141"/>
    </row>
    <row r="133" spans="1:12" x14ac:dyDescent="0.25">
      <c r="A133" s="203">
        <v>7</v>
      </c>
      <c r="B133" s="204" t="s">
        <v>160</v>
      </c>
      <c r="C133" s="201">
        <f t="shared" si="7"/>
        <v>504</v>
      </c>
      <c r="D133" s="202">
        <f t="shared" si="6"/>
        <v>524</v>
      </c>
      <c r="E133" s="141"/>
      <c r="F133" s="141"/>
      <c r="G133" s="141"/>
      <c r="H133" s="141"/>
      <c r="I133" s="141"/>
      <c r="J133" s="141"/>
      <c r="K133" s="141"/>
      <c r="L133" s="141"/>
    </row>
    <row r="134" spans="1:12" x14ac:dyDescent="0.25">
      <c r="A134" s="203">
        <v>8</v>
      </c>
      <c r="B134" s="204" t="s">
        <v>161</v>
      </c>
      <c r="C134" s="201">
        <f t="shared" si="7"/>
        <v>500</v>
      </c>
      <c r="D134" s="202">
        <f t="shared" si="6"/>
        <v>489</v>
      </c>
      <c r="E134" s="141"/>
      <c r="F134" s="141"/>
      <c r="G134" s="141"/>
      <c r="H134" s="141"/>
      <c r="I134" s="141"/>
      <c r="J134" s="141"/>
      <c r="K134" s="141"/>
      <c r="L134" s="141"/>
    </row>
    <row r="135" spans="1:12" x14ac:dyDescent="0.25">
      <c r="A135" s="203">
        <v>9</v>
      </c>
      <c r="B135" s="204" t="s">
        <v>162</v>
      </c>
      <c r="C135" s="201">
        <f t="shared" si="7"/>
        <v>3200</v>
      </c>
      <c r="D135" s="202">
        <f t="shared" si="6"/>
        <v>3879</v>
      </c>
      <c r="E135" s="141"/>
      <c r="F135" s="141"/>
      <c r="G135" s="141"/>
      <c r="H135" s="141"/>
      <c r="I135" s="141"/>
      <c r="J135" s="141"/>
      <c r="K135" s="141"/>
      <c r="L135" s="141"/>
    </row>
    <row r="136" spans="1:12" x14ac:dyDescent="0.25">
      <c r="A136" s="203">
        <v>10</v>
      </c>
      <c r="B136" s="204" t="s">
        <v>163</v>
      </c>
      <c r="C136" s="201">
        <f t="shared" si="7"/>
        <v>1666</v>
      </c>
      <c r="D136" s="202">
        <f t="shared" si="6"/>
        <v>1702</v>
      </c>
      <c r="E136" s="141"/>
      <c r="F136" s="141"/>
      <c r="G136" s="141"/>
      <c r="H136" s="141"/>
      <c r="I136" s="141"/>
      <c r="J136" s="141"/>
      <c r="K136" s="141"/>
      <c r="L136" s="141"/>
    </row>
    <row r="137" spans="1:12" x14ac:dyDescent="0.25">
      <c r="A137" s="203">
        <v>11</v>
      </c>
      <c r="B137" s="204" t="s">
        <v>164</v>
      </c>
      <c r="C137" s="201">
        <f t="shared" si="7"/>
        <v>160</v>
      </c>
      <c r="D137" s="202">
        <f t="shared" si="6"/>
        <v>186</v>
      </c>
      <c r="E137" s="141"/>
      <c r="F137" s="141"/>
      <c r="G137" s="141"/>
      <c r="H137" s="141"/>
      <c r="I137" s="141"/>
      <c r="J137" s="141"/>
      <c r="K137" s="141"/>
      <c r="L137" s="141"/>
    </row>
    <row r="138" spans="1:12" ht="24" x14ac:dyDescent="0.25">
      <c r="A138" s="203">
        <v>12</v>
      </c>
      <c r="B138" s="204" t="s">
        <v>165</v>
      </c>
      <c r="C138" s="201">
        <f t="shared" si="7"/>
        <v>81</v>
      </c>
      <c r="D138" s="202">
        <f t="shared" si="6"/>
        <v>115</v>
      </c>
      <c r="E138" s="141"/>
      <c r="F138" s="141"/>
      <c r="G138" s="141"/>
      <c r="H138" s="141"/>
      <c r="I138" s="141"/>
      <c r="J138" s="141"/>
      <c r="K138" s="141"/>
      <c r="L138" s="141"/>
    </row>
    <row r="139" spans="1:12" x14ac:dyDescent="0.25">
      <c r="A139" s="203">
        <v>13</v>
      </c>
      <c r="B139" s="205" t="s">
        <v>166</v>
      </c>
      <c r="C139" s="201">
        <f t="shared" si="7"/>
        <v>137</v>
      </c>
      <c r="D139" s="202">
        <f t="shared" si="6"/>
        <v>246</v>
      </c>
      <c r="E139" s="141"/>
      <c r="F139" s="141"/>
      <c r="G139" s="141"/>
      <c r="H139" s="141"/>
      <c r="I139" s="141"/>
      <c r="J139" s="141"/>
      <c r="K139" s="141"/>
      <c r="L139" s="141"/>
    </row>
    <row r="140" spans="1:12" x14ac:dyDescent="0.25">
      <c r="A140" s="203">
        <v>14</v>
      </c>
      <c r="B140" s="205" t="s">
        <v>167</v>
      </c>
      <c r="C140" s="201">
        <f t="shared" si="7"/>
        <v>7</v>
      </c>
      <c r="D140" s="202">
        <f t="shared" si="6"/>
        <v>11</v>
      </c>
      <c r="E140" s="141"/>
      <c r="F140" s="141"/>
      <c r="G140" s="141"/>
      <c r="H140" s="141"/>
      <c r="I140" s="141"/>
      <c r="J140" s="141"/>
      <c r="K140" s="141"/>
      <c r="L140" s="141"/>
    </row>
    <row r="141" spans="1:12" ht="15.75" thickBot="1" x14ac:dyDescent="0.3">
      <c r="A141" s="203">
        <v>15</v>
      </c>
      <c r="B141" s="205" t="s">
        <v>168</v>
      </c>
      <c r="C141" s="201">
        <f t="shared" si="7"/>
        <v>40</v>
      </c>
      <c r="D141" s="202">
        <f t="shared" si="6"/>
        <v>58</v>
      </c>
      <c r="E141" s="141"/>
      <c r="F141" s="141"/>
      <c r="G141" s="141"/>
      <c r="H141" s="141"/>
      <c r="I141" s="141"/>
      <c r="J141" s="141"/>
      <c r="K141" s="141"/>
      <c r="L141" s="141"/>
    </row>
    <row r="142" spans="1:12" ht="15.75" thickBot="1" x14ac:dyDescent="0.3">
      <c r="A142" s="206" t="s">
        <v>169</v>
      </c>
      <c r="B142" s="207"/>
      <c r="C142" s="242">
        <f>SUM(C127:C141)</f>
        <v>8711</v>
      </c>
      <c r="D142" s="243">
        <f>SUM(D127:D141)</f>
        <v>10007</v>
      </c>
      <c r="E142" s="141"/>
      <c r="F142" s="141"/>
      <c r="G142" s="141"/>
      <c r="H142" s="141"/>
      <c r="I142" s="141"/>
      <c r="J142" s="141"/>
      <c r="K142" s="141"/>
      <c r="L142" s="141"/>
    </row>
    <row r="143" spans="1:12" x14ac:dyDescent="0.25">
      <c r="A143" s="240"/>
      <c r="B143" s="240"/>
      <c r="C143" s="145"/>
      <c r="D143" s="141"/>
      <c r="E143" s="141"/>
      <c r="F143" s="141"/>
      <c r="G143" s="141"/>
      <c r="H143" s="141"/>
      <c r="I143" s="141"/>
      <c r="J143" s="141"/>
      <c r="K143" s="141"/>
      <c r="L143" s="141"/>
    </row>
    <row r="144" spans="1:12" hidden="1" x14ac:dyDescent="0.25">
      <c r="A144" s="240"/>
      <c r="B144" s="240"/>
      <c r="C144" s="145"/>
      <c r="D144" s="141"/>
      <c r="E144" s="141"/>
      <c r="F144" s="141"/>
      <c r="G144" s="141"/>
      <c r="H144" s="141"/>
      <c r="I144" s="141"/>
      <c r="J144" s="141"/>
      <c r="K144" s="141"/>
      <c r="L144" s="141"/>
    </row>
    <row r="145" spans="1:12" hidden="1" x14ac:dyDescent="0.25">
      <c r="A145" s="240"/>
      <c r="B145" s="240"/>
      <c r="C145" s="145"/>
      <c r="D145" s="141"/>
      <c r="E145" s="141"/>
      <c r="F145" s="141"/>
      <c r="G145" s="141"/>
      <c r="H145" s="141"/>
      <c r="I145" s="141"/>
      <c r="J145" s="141"/>
      <c r="K145" s="141"/>
      <c r="L145" s="141"/>
    </row>
    <row r="146" spans="1:12" hidden="1" x14ac:dyDescent="0.25">
      <c r="A146" s="240"/>
      <c r="B146" s="240"/>
      <c r="C146" s="145"/>
      <c r="D146" s="141"/>
      <c r="E146" s="141"/>
      <c r="F146" s="141"/>
      <c r="G146" s="141"/>
      <c r="H146" s="141"/>
      <c r="I146" s="141"/>
      <c r="J146" s="141"/>
      <c r="K146" s="141"/>
      <c r="L146" s="141"/>
    </row>
    <row r="147" spans="1:12" hidden="1" x14ac:dyDescent="0.25">
      <c r="A147" s="240"/>
      <c r="B147" s="240"/>
      <c r="C147" s="145"/>
      <c r="D147" s="141"/>
      <c r="E147" s="141"/>
      <c r="F147" s="141"/>
      <c r="G147" s="141"/>
      <c r="H147" s="141"/>
      <c r="I147" s="141"/>
      <c r="J147" s="141"/>
      <c r="K147" s="141"/>
      <c r="L147" s="141"/>
    </row>
    <row r="148" spans="1:12" hidden="1" x14ac:dyDescent="0.25">
      <c r="A148" s="240"/>
      <c r="B148" s="240"/>
      <c r="C148" s="145"/>
      <c r="D148" s="141"/>
      <c r="E148" s="141"/>
      <c r="F148" s="141"/>
      <c r="G148" s="141"/>
      <c r="H148" s="141"/>
      <c r="I148" s="141"/>
      <c r="J148" s="141"/>
      <c r="K148" s="141"/>
      <c r="L148" s="141"/>
    </row>
    <row r="149" spans="1:12" hidden="1" x14ac:dyDescent="0.25">
      <c r="A149" s="240"/>
      <c r="B149" s="240"/>
      <c r="C149" s="145"/>
      <c r="D149" s="141"/>
      <c r="E149" s="141"/>
      <c r="F149" s="141"/>
      <c r="G149" s="141"/>
      <c r="H149" s="141"/>
      <c r="I149" s="141"/>
      <c r="J149" s="141"/>
      <c r="K149" s="141"/>
      <c r="L149" s="141"/>
    </row>
    <row r="150" spans="1:12" hidden="1" x14ac:dyDescent="0.25">
      <c r="A150" s="240"/>
      <c r="B150" s="240"/>
      <c r="C150" s="145"/>
      <c r="D150" s="141"/>
      <c r="E150" s="141"/>
      <c r="F150" s="141"/>
      <c r="G150" s="141"/>
      <c r="H150" s="141"/>
      <c r="I150" s="141"/>
      <c r="J150" s="141"/>
      <c r="K150" s="141"/>
      <c r="L150" s="141"/>
    </row>
    <row r="151" spans="1:12" hidden="1" x14ac:dyDescent="0.25">
      <c r="A151" s="240"/>
      <c r="B151" s="240"/>
      <c r="C151" s="145"/>
      <c r="D151" s="141"/>
      <c r="E151" s="141"/>
      <c r="F151" s="141"/>
      <c r="G151" s="141"/>
      <c r="H151" s="141"/>
      <c r="I151" s="141"/>
      <c r="J151" s="141"/>
      <c r="K151" s="141"/>
      <c r="L151" s="141"/>
    </row>
    <row r="152" spans="1:12" hidden="1" x14ac:dyDescent="0.25">
      <c r="A152" s="240"/>
      <c r="B152" s="240"/>
      <c r="C152" s="145"/>
      <c r="D152" s="141"/>
      <c r="E152" s="141"/>
      <c r="F152" s="141"/>
      <c r="G152" s="141"/>
      <c r="H152" s="141"/>
      <c r="I152" s="141"/>
      <c r="J152" s="141"/>
      <c r="K152" s="141"/>
      <c r="L152" s="141"/>
    </row>
    <row r="153" spans="1:12" x14ac:dyDescent="0.25">
      <c r="A153" s="240"/>
      <c r="B153" s="240"/>
      <c r="C153" s="145"/>
      <c r="D153" s="141"/>
      <c r="E153" s="141"/>
      <c r="F153" s="141"/>
      <c r="G153" s="141"/>
      <c r="H153" s="141"/>
      <c r="I153" s="141"/>
      <c r="J153" s="141"/>
      <c r="K153" s="141"/>
      <c r="L153" s="141"/>
    </row>
    <row r="154" spans="1:12" x14ac:dyDescent="0.25">
      <c r="A154" s="240"/>
      <c r="B154" s="240"/>
      <c r="C154" s="145"/>
      <c r="D154" s="141"/>
      <c r="E154" s="141"/>
      <c r="F154" s="141"/>
      <c r="G154" s="141"/>
      <c r="H154" s="141"/>
      <c r="I154" s="141"/>
      <c r="J154" s="141"/>
      <c r="K154" s="141"/>
      <c r="L154" s="141"/>
    </row>
    <row r="155" spans="1:12" x14ac:dyDescent="0.25">
      <c r="A155" s="240"/>
      <c r="B155" s="240"/>
      <c r="C155" s="145"/>
      <c r="D155" s="141"/>
      <c r="E155" s="141"/>
      <c r="F155" s="141"/>
      <c r="G155" s="141"/>
      <c r="H155" s="141"/>
      <c r="I155" s="141"/>
      <c r="J155" s="141"/>
      <c r="K155" s="141"/>
      <c r="L155" s="141"/>
    </row>
    <row r="156" spans="1:12" x14ac:dyDescent="0.25">
      <c r="A156" s="240"/>
      <c r="B156" s="240"/>
      <c r="C156" s="145"/>
      <c r="D156" s="141"/>
      <c r="E156" s="141"/>
      <c r="F156" s="141"/>
      <c r="G156" s="141"/>
      <c r="H156" s="141"/>
      <c r="I156" s="141"/>
      <c r="J156" s="141"/>
      <c r="K156" s="141"/>
      <c r="L156" s="141"/>
    </row>
    <row r="157" spans="1:12" x14ac:dyDescent="0.25">
      <c r="A157" s="240"/>
      <c r="B157" s="240"/>
      <c r="C157" s="145"/>
      <c r="D157" s="141"/>
      <c r="E157" s="141"/>
      <c r="F157" s="141"/>
      <c r="G157" s="141"/>
      <c r="H157" s="141"/>
      <c r="I157" s="141"/>
      <c r="J157" s="141"/>
      <c r="K157" s="141"/>
      <c r="L157" s="141"/>
    </row>
    <row r="158" spans="1:12" x14ac:dyDescent="0.25">
      <c r="A158" s="240"/>
      <c r="B158" s="240"/>
      <c r="C158" s="145"/>
      <c r="D158" s="141"/>
      <c r="E158" s="141"/>
      <c r="F158" s="141"/>
      <c r="G158" s="141"/>
      <c r="H158" s="141"/>
      <c r="I158" s="141"/>
      <c r="J158" s="141"/>
      <c r="K158" s="141"/>
      <c r="L158" s="141"/>
    </row>
    <row r="159" spans="1:12" x14ac:dyDescent="0.25">
      <c r="A159" s="240"/>
      <c r="B159" s="240"/>
      <c r="C159" s="145"/>
      <c r="D159" s="141"/>
      <c r="E159" s="141"/>
      <c r="F159" s="141"/>
      <c r="G159" s="141"/>
      <c r="H159" s="141"/>
      <c r="I159" s="141"/>
      <c r="J159" s="141"/>
      <c r="K159" s="141"/>
      <c r="L159" s="141"/>
    </row>
    <row r="160" spans="1:12" x14ac:dyDescent="0.25">
      <c r="A160" s="240"/>
      <c r="B160" s="240"/>
      <c r="C160" s="145"/>
      <c r="D160" s="141"/>
      <c r="E160" s="141"/>
      <c r="F160" s="141"/>
      <c r="G160" s="141"/>
      <c r="H160" s="141"/>
      <c r="I160" s="141"/>
      <c r="J160" s="141"/>
      <c r="K160" s="141"/>
      <c r="L160" s="141"/>
    </row>
    <row r="161" spans="1:12" x14ac:dyDescent="0.25">
      <c r="A161" s="240"/>
      <c r="B161" s="240"/>
      <c r="C161" s="145"/>
      <c r="D161" s="141"/>
      <c r="E161" s="141"/>
      <c r="F161" s="141"/>
      <c r="G161" s="141"/>
      <c r="H161" s="141"/>
      <c r="I161" s="141"/>
      <c r="J161" s="141"/>
      <c r="K161" s="141"/>
      <c r="L161" s="141"/>
    </row>
    <row r="162" spans="1:12" x14ac:dyDescent="0.25">
      <c r="A162" s="240"/>
      <c r="B162" s="240"/>
      <c r="C162" s="145"/>
      <c r="D162" s="141"/>
      <c r="E162" s="141"/>
      <c r="F162" s="141"/>
      <c r="G162" s="141"/>
      <c r="H162" s="141"/>
      <c r="I162" s="141"/>
      <c r="J162" s="141"/>
      <c r="K162" s="141"/>
      <c r="L162" s="141"/>
    </row>
    <row r="163" spans="1:12" x14ac:dyDescent="0.25">
      <c r="A163" s="240"/>
      <c r="B163" s="240"/>
      <c r="C163" s="145"/>
      <c r="D163" s="141"/>
      <c r="E163" s="141"/>
      <c r="F163" s="141"/>
      <c r="G163" s="141"/>
      <c r="H163" s="141"/>
      <c r="I163" s="141"/>
      <c r="J163" s="141"/>
      <c r="K163" s="141"/>
      <c r="L163" s="141"/>
    </row>
    <row r="164" spans="1:12" x14ac:dyDescent="0.25">
      <c r="A164" s="240"/>
      <c r="B164" s="240"/>
      <c r="C164" s="145"/>
      <c r="D164" s="141"/>
      <c r="E164" s="141"/>
      <c r="F164" s="141"/>
      <c r="G164" s="141"/>
      <c r="H164" s="141"/>
      <c r="I164" s="141"/>
      <c r="J164" s="141"/>
      <c r="K164" s="141"/>
      <c r="L164" s="141"/>
    </row>
    <row r="166" spans="1:12" x14ac:dyDescent="0.25">
      <c r="B166" s="87" t="s">
        <v>72</v>
      </c>
      <c r="C166" s="26" t="s">
        <v>119</v>
      </c>
      <c r="D166" s="26"/>
      <c r="E166" s="26"/>
      <c r="F166" s="68" t="s">
        <v>178</v>
      </c>
      <c r="H166" t="s">
        <v>185</v>
      </c>
    </row>
    <row r="167" spans="1:12" ht="15" customHeight="1" x14ac:dyDescent="0.25">
      <c r="C167" s="88" t="s">
        <v>179</v>
      </c>
      <c r="D167" s="88"/>
      <c r="E167" s="88"/>
      <c r="F167" s="68"/>
      <c r="G167" s="68"/>
      <c r="H167" s="68" t="s">
        <v>186</v>
      </c>
      <c r="I167" s="68"/>
      <c r="J167" s="68"/>
      <c r="K167" s="68"/>
    </row>
    <row r="168" spans="1:12" ht="15" customHeight="1" x14ac:dyDescent="0.25">
      <c r="C168" s="88" t="s">
        <v>180</v>
      </c>
      <c r="D168" s="88"/>
      <c r="E168" s="88"/>
      <c r="F168" s="68"/>
      <c r="G168" s="68"/>
      <c r="H168" s="68" t="s">
        <v>187</v>
      </c>
      <c r="I168" s="68"/>
      <c r="J168" s="68"/>
      <c r="K168" s="68"/>
    </row>
    <row r="169" spans="1:12" x14ac:dyDescent="0.25">
      <c r="B169" s="87" t="s">
        <v>80</v>
      </c>
      <c r="C169" s="68" t="s">
        <v>188</v>
      </c>
      <c r="G169" s="68"/>
    </row>
  </sheetData>
  <mergeCells count="59">
    <mergeCell ref="C168:E168"/>
    <mergeCell ref="A93:B93"/>
    <mergeCell ref="A125:A126"/>
    <mergeCell ref="B125:B126"/>
    <mergeCell ref="C125:D125"/>
    <mergeCell ref="A142:B142"/>
    <mergeCell ref="C167:E167"/>
    <mergeCell ref="A73:B73"/>
    <mergeCell ref="B75:L75"/>
    <mergeCell ref="A76:A77"/>
    <mergeCell ref="B76:B77"/>
    <mergeCell ref="C76:D76"/>
    <mergeCell ref="E76:F76"/>
    <mergeCell ref="G76:H76"/>
    <mergeCell ref="I76:J76"/>
    <mergeCell ref="K76:L76"/>
    <mergeCell ref="A54:B54"/>
    <mergeCell ref="B55:L55"/>
    <mergeCell ref="A56:A57"/>
    <mergeCell ref="B56:B57"/>
    <mergeCell ref="C56:D56"/>
    <mergeCell ref="E56:F56"/>
    <mergeCell ref="G56:H56"/>
    <mergeCell ref="I56:J56"/>
    <mergeCell ref="K56:L56"/>
    <mergeCell ref="K39:L39"/>
    <mergeCell ref="A45:B45"/>
    <mergeCell ref="A48:A49"/>
    <mergeCell ref="B48:B49"/>
    <mergeCell ref="C48:D48"/>
    <mergeCell ref="E48:F48"/>
    <mergeCell ref="G48:H48"/>
    <mergeCell ref="K48:L48"/>
    <mergeCell ref="A36:B36"/>
    <mergeCell ref="A39:A40"/>
    <mergeCell ref="B39:B40"/>
    <mergeCell ref="C39:D39"/>
    <mergeCell ref="E39:F39"/>
    <mergeCell ref="G39:H39"/>
    <mergeCell ref="K11:L11"/>
    <mergeCell ref="A28:B28"/>
    <mergeCell ref="A30:A31"/>
    <mergeCell ref="B30:B31"/>
    <mergeCell ref="C30:D30"/>
    <mergeCell ref="E30:F30"/>
    <mergeCell ref="G30:H30"/>
    <mergeCell ref="K30:L30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55118110236220474" header="0" footer="0"/>
  <pageSetup scale="90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topLeftCell="A25" workbookViewId="0">
      <selection activeCell="A28" sqref="A28"/>
    </sheetView>
  </sheetViews>
  <sheetFormatPr baseColWidth="10" defaultRowHeight="13.5" x14ac:dyDescent="0.25"/>
  <cols>
    <col min="1" max="1" width="5.140625" style="286" customWidth="1"/>
    <col min="2" max="2" width="62.140625" style="285" bestFit="1" customWidth="1"/>
    <col min="3" max="3" width="18.28515625" style="287" bestFit="1" customWidth="1"/>
    <col min="4" max="256" width="11.42578125" style="285"/>
    <col min="257" max="257" width="5.140625" style="285" customWidth="1"/>
    <col min="258" max="258" width="62.140625" style="285" bestFit="1" customWidth="1"/>
    <col min="259" max="259" width="18.28515625" style="285" bestFit="1" customWidth="1"/>
    <col min="260" max="512" width="11.42578125" style="285"/>
    <col min="513" max="513" width="5.140625" style="285" customWidth="1"/>
    <col min="514" max="514" width="62.140625" style="285" bestFit="1" customWidth="1"/>
    <col min="515" max="515" width="18.28515625" style="285" bestFit="1" customWidth="1"/>
    <col min="516" max="768" width="11.42578125" style="285"/>
    <col min="769" max="769" width="5.140625" style="285" customWidth="1"/>
    <col min="770" max="770" width="62.140625" style="285" bestFit="1" customWidth="1"/>
    <col min="771" max="771" width="18.28515625" style="285" bestFit="1" customWidth="1"/>
    <col min="772" max="1024" width="11.42578125" style="285"/>
    <col min="1025" max="1025" width="5.140625" style="285" customWidth="1"/>
    <col min="1026" max="1026" width="62.140625" style="285" bestFit="1" customWidth="1"/>
    <col min="1027" max="1027" width="18.28515625" style="285" bestFit="1" customWidth="1"/>
    <col min="1028" max="1280" width="11.42578125" style="285"/>
    <col min="1281" max="1281" width="5.140625" style="285" customWidth="1"/>
    <col min="1282" max="1282" width="62.140625" style="285" bestFit="1" customWidth="1"/>
    <col min="1283" max="1283" width="18.28515625" style="285" bestFit="1" customWidth="1"/>
    <col min="1284" max="1536" width="11.42578125" style="285"/>
    <col min="1537" max="1537" width="5.140625" style="285" customWidth="1"/>
    <col min="1538" max="1538" width="62.140625" style="285" bestFit="1" customWidth="1"/>
    <col min="1539" max="1539" width="18.28515625" style="285" bestFit="1" customWidth="1"/>
    <col min="1540" max="1792" width="11.42578125" style="285"/>
    <col min="1793" max="1793" width="5.140625" style="285" customWidth="1"/>
    <col min="1794" max="1794" width="62.140625" style="285" bestFit="1" customWidth="1"/>
    <col min="1795" max="1795" width="18.28515625" style="285" bestFit="1" customWidth="1"/>
    <col min="1796" max="2048" width="11.42578125" style="285"/>
    <col min="2049" max="2049" width="5.140625" style="285" customWidth="1"/>
    <col min="2050" max="2050" width="62.140625" style="285" bestFit="1" customWidth="1"/>
    <col min="2051" max="2051" width="18.28515625" style="285" bestFit="1" customWidth="1"/>
    <col min="2052" max="2304" width="11.42578125" style="285"/>
    <col min="2305" max="2305" width="5.140625" style="285" customWidth="1"/>
    <col min="2306" max="2306" width="62.140625" style="285" bestFit="1" customWidth="1"/>
    <col min="2307" max="2307" width="18.28515625" style="285" bestFit="1" customWidth="1"/>
    <col min="2308" max="2560" width="11.42578125" style="285"/>
    <col min="2561" max="2561" width="5.140625" style="285" customWidth="1"/>
    <col min="2562" max="2562" width="62.140625" style="285" bestFit="1" customWidth="1"/>
    <col min="2563" max="2563" width="18.28515625" style="285" bestFit="1" customWidth="1"/>
    <col min="2564" max="2816" width="11.42578125" style="285"/>
    <col min="2817" max="2817" width="5.140625" style="285" customWidth="1"/>
    <col min="2818" max="2818" width="62.140625" style="285" bestFit="1" customWidth="1"/>
    <col min="2819" max="2819" width="18.28515625" style="285" bestFit="1" customWidth="1"/>
    <col min="2820" max="3072" width="11.42578125" style="285"/>
    <col min="3073" max="3073" width="5.140625" style="285" customWidth="1"/>
    <col min="3074" max="3074" width="62.140625" style="285" bestFit="1" customWidth="1"/>
    <col min="3075" max="3075" width="18.28515625" style="285" bestFit="1" customWidth="1"/>
    <col min="3076" max="3328" width="11.42578125" style="285"/>
    <col min="3329" max="3329" width="5.140625" style="285" customWidth="1"/>
    <col min="3330" max="3330" width="62.140625" style="285" bestFit="1" customWidth="1"/>
    <col min="3331" max="3331" width="18.28515625" style="285" bestFit="1" customWidth="1"/>
    <col min="3332" max="3584" width="11.42578125" style="285"/>
    <col min="3585" max="3585" width="5.140625" style="285" customWidth="1"/>
    <col min="3586" max="3586" width="62.140625" style="285" bestFit="1" customWidth="1"/>
    <col min="3587" max="3587" width="18.28515625" style="285" bestFit="1" customWidth="1"/>
    <col min="3588" max="3840" width="11.42578125" style="285"/>
    <col min="3841" max="3841" width="5.140625" style="285" customWidth="1"/>
    <col min="3842" max="3842" width="62.140625" style="285" bestFit="1" customWidth="1"/>
    <col min="3843" max="3843" width="18.28515625" style="285" bestFit="1" customWidth="1"/>
    <col min="3844" max="4096" width="11.42578125" style="285"/>
    <col min="4097" max="4097" width="5.140625" style="285" customWidth="1"/>
    <col min="4098" max="4098" width="62.140625" style="285" bestFit="1" customWidth="1"/>
    <col min="4099" max="4099" width="18.28515625" style="285" bestFit="1" customWidth="1"/>
    <col min="4100" max="4352" width="11.42578125" style="285"/>
    <col min="4353" max="4353" width="5.140625" style="285" customWidth="1"/>
    <col min="4354" max="4354" width="62.140625" style="285" bestFit="1" customWidth="1"/>
    <col min="4355" max="4355" width="18.28515625" style="285" bestFit="1" customWidth="1"/>
    <col min="4356" max="4608" width="11.42578125" style="285"/>
    <col min="4609" max="4609" width="5.140625" style="285" customWidth="1"/>
    <col min="4610" max="4610" width="62.140625" style="285" bestFit="1" customWidth="1"/>
    <col min="4611" max="4611" width="18.28515625" style="285" bestFit="1" customWidth="1"/>
    <col min="4612" max="4864" width="11.42578125" style="285"/>
    <col min="4865" max="4865" width="5.140625" style="285" customWidth="1"/>
    <col min="4866" max="4866" width="62.140625" style="285" bestFit="1" customWidth="1"/>
    <col min="4867" max="4867" width="18.28515625" style="285" bestFit="1" customWidth="1"/>
    <col min="4868" max="5120" width="11.42578125" style="285"/>
    <col min="5121" max="5121" width="5.140625" style="285" customWidth="1"/>
    <col min="5122" max="5122" width="62.140625" style="285" bestFit="1" customWidth="1"/>
    <col min="5123" max="5123" width="18.28515625" style="285" bestFit="1" customWidth="1"/>
    <col min="5124" max="5376" width="11.42578125" style="285"/>
    <col min="5377" max="5377" width="5.140625" style="285" customWidth="1"/>
    <col min="5378" max="5378" width="62.140625" style="285" bestFit="1" customWidth="1"/>
    <col min="5379" max="5379" width="18.28515625" style="285" bestFit="1" customWidth="1"/>
    <col min="5380" max="5632" width="11.42578125" style="285"/>
    <col min="5633" max="5633" width="5.140625" style="285" customWidth="1"/>
    <col min="5634" max="5634" width="62.140625" style="285" bestFit="1" customWidth="1"/>
    <col min="5635" max="5635" width="18.28515625" style="285" bestFit="1" customWidth="1"/>
    <col min="5636" max="5888" width="11.42578125" style="285"/>
    <col min="5889" max="5889" width="5.140625" style="285" customWidth="1"/>
    <col min="5890" max="5890" width="62.140625" style="285" bestFit="1" customWidth="1"/>
    <col min="5891" max="5891" width="18.28515625" style="285" bestFit="1" customWidth="1"/>
    <col min="5892" max="6144" width="11.42578125" style="285"/>
    <col min="6145" max="6145" width="5.140625" style="285" customWidth="1"/>
    <col min="6146" max="6146" width="62.140625" style="285" bestFit="1" customWidth="1"/>
    <col min="6147" max="6147" width="18.28515625" style="285" bestFit="1" customWidth="1"/>
    <col min="6148" max="6400" width="11.42578125" style="285"/>
    <col min="6401" max="6401" width="5.140625" style="285" customWidth="1"/>
    <col min="6402" max="6402" width="62.140625" style="285" bestFit="1" customWidth="1"/>
    <col min="6403" max="6403" width="18.28515625" style="285" bestFit="1" customWidth="1"/>
    <col min="6404" max="6656" width="11.42578125" style="285"/>
    <col min="6657" max="6657" width="5.140625" style="285" customWidth="1"/>
    <col min="6658" max="6658" width="62.140625" style="285" bestFit="1" customWidth="1"/>
    <col min="6659" max="6659" width="18.28515625" style="285" bestFit="1" customWidth="1"/>
    <col min="6660" max="6912" width="11.42578125" style="285"/>
    <col min="6913" max="6913" width="5.140625" style="285" customWidth="1"/>
    <col min="6914" max="6914" width="62.140625" style="285" bestFit="1" customWidth="1"/>
    <col min="6915" max="6915" width="18.28515625" style="285" bestFit="1" customWidth="1"/>
    <col min="6916" max="7168" width="11.42578125" style="285"/>
    <col min="7169" max="7169" width="5.140625" style="285" customWidth="1"/>
    <col min="7170" max="7170" width="62.140625" style="285" bestFit="1" customWidth="1"/>
    <col min="7171" max="7171" width="18.28515625" style="285" bestFit="1" customWidth="1"/>
    <col min="7172" max="7424" width="11.42578125" style="285"/>
    <col min="7425" max="7425" width="5.140625" style="285" customWidth="1"/>
    <col min="7426" max="7426" width="62.140625" style="285" bestFit="1" customWidth="1"/>
    <col min="7427" max="7427" width="18.28515625" style="285" bestFit="1" customWidth="1"/>
    <col min="7428" max="7680" width="11.42578125" style="285"/>
    <col min="7681" max="7681" width="5.140625" style="285" customWidth="1"/>
    <col min="7682" max="7682" width="62.140625" style="285" bestFit="1" customWidth="1"/>
    <col min="7683" max="7683" width="18.28515625" style="285" bestFit="1" customWidth="1"/>
    <col min="7684" max="7936" width="11.42578125" style="285"/>
    <col min="7937" max="7937" width="5.140625" style="285" customWidth="1"/>
    <col min="7938" max="7938" width="62.140625" style="285" bestFit="1" customWidth="1"/>
    <col min="7939" max="7939" width="18.28515625" style="285" bestFit="1" customWidth="1"/>
    <col min="7940" max="8192" width="11.42578125" style="285"/>
    <col min="8193" max="8193" width="5.140625" style="285" customWidth="1"/>
    <col min="8194" max="8194" width="62.140625" style="285" bestFit="1" customWidth="1"/>
    <col min="8195" max="8195" width="18.28515625" style="285" bestFit="1" customWidth="1"/>
    <col min="8196" max="8448" width="11.42578125" style="285"/>
    <col min="8449" max="8449" width="5.140625" style="285" customWidth="1"/>
    <col min="8450" max="8450" width="62.140625" style="285" bestFit="1" customWidth="1"/>
    <col min="8451" max="8451" width="18.28515625" style="285" bestFit="1" customWidth="1"/>
    <col min="8452" max="8704" width="11.42578125" style="285"/>
    <col min="8705" max="8705" width="5.140625" style="285" customWidth="1"/>
    <col min="8706" max="8706" width="62.140625" style="285" bestFit="1" customWidth="1"/>
    <col min="8707" max="8707" width="18.28515625" style="285" bestFit="1" customWidth="1"/>
    <col min="8708" max="8960" width="11.42578125" style="285"/>
    <col min="8961" max="8961" width="5.140625" style="285" customWidth="1"/>
    <col min="8962" max="8962" width="62.140625" style="285" bestFit="1" customWidth="1"/>
    <col min="8963" max="8963" width="18.28515625" style="285" bestFit="1" customWidth="1"/>
    <col min="8964" max="9216" width="11.42578125" style="285"/>
    <col min="9217" max="9217" width="5.140625" style="285" customWidth="1"/>
    <col min="9218" max="9218" width="62.140625" style="285" bestFit="1" customWidth="1"/>
    <col min="9219" max="9219" width="18.28515625" style="285" bestFit="1" customWidth="1"/>
    <col min="9220" max="9472" width="11.42578125" style="285"/>
    <col min="9473" max="9473" width="5.140625" style="285" customWidth="1"/>
    <col min="9474" max="9474" width="62.140625" style="285" bestFit="1" customWidth="1"/>
    <col min="9475" max="9475" width="18.28515625" style="285" bestFit="1" customWidth="1"/>
    <col min="9476" max="9728" width="11.42578125" style="285"/>
    <col min="9729" max="9729" width="5.140625" style="285" customWidth="1"/>
    <col min="9730" max="9730" width="62.140625" style="285" bestFit="1" customWidth="1"/>
    <col min="9731" max="9731" width="18.28515625" style="285" bestFit="1" customWidth="1"/>
    <col min="9732" max="9984" width="11.42578125" style="285"/>
    <col min="9985" max="9985" width="5.140625" style="285" customWidth="1"/>
    <col min="9986" max="9986" width="62.140625" style="285" bestFit="1" customWidth="1"/>
    <col min="9987" max="9987" width="18.28515625" style="285" bestFit="1" customWidth="1"/>
    <col min="9988" max="10240" width="11.42578125" style="285"/>
    <col min="10241" max="10241" width="5.140625" style="285" customWidth="1"/>
    <col min="10242" max="10242" width="62.140625" style="285" bestFit="1" customWidth="1"/>
    <col min="10243" max="10243" width="18.28515625" style="285" bestFit="1" customWidth="1"/>
    <col min="10244" max="10496" width="11.42578125" style="285"/>
    <col min="10497" max="10497" width="5.140625" style="285" customWidth="1"/>
    <col min="10498" max="10498" width="62.140625" style="285" bestFit="1" customWidth="1"/>
    <col min="10499" max="10499" width="18.28515625" style="285" bestFit="1" customWidth="1"/>
    <col min="10500" max="10752" width="11.42578125" style="285"/>
    <col min="10753" max="10753" width="5.140625" style="285" customWidth="1"/>
    <col min="10754" max="10754" width="62.140625" style="285" bestFit="1" customWidth="1"/>
    <col min="10755" max="10755" width="18.28515625" style="285" bestFit="1" customWidth="1"/>
    <col min="10756" max="11008" width="11.42578125" style="285"/>
    <col min="11009" max="11009" width="5.140625" style="285" customWidth="1"/>
    <col min="11010" max="11010" width="62.140625" style="285" bestFit="1" customWidth="1"/>
    <col min="11011" max="11011" width="18.28515625" style="285" bestFit="1" customWidth="1"/>
    <col min="11012" max="11264" width="11.42578125" style="285"/>
    <col min="11265" max="11265" width="5.140625" style="285" customWidth="1"/>
    <col min="11266" max="11266" width="62.140625" style="285" bestFit="1" customWidth="1"/>
    <col min="11267" max="11267" width="18.28515625" style="285" bestFit="1" customWidth="1"/>
    <col min="11268" max="11520" width="11.42578125" style="285"/>
    <col min="11521" max="11521" width="5.140625" style="285" customWidth="1"/>
    <col min="11522" max="11522" width="62.140625" style="285" bestFit="1" customWidth="1"/>
    <col min="11523" max="11523" width="18.28515625" style="285" bestFit="1" customWidth="1"/>
    <col min="11524" max="11776" width="11.42578125" style="285"/>
    <col min="11777" max="11777" width="5.140625" style="285" customWidth="1"/>
    <col min="11778" max="11778" width="62.140625" style="285" bestFit="1" customWidth="1"/>
    <col min="11779" max="11779" width="18.28515625" style="285" bestFit="1" customWidth="1"/>
    <col min="11780" max="12032" width="11.42578125" style="285"/>
    <col min="12033" max="12033" width="5.140625" style="285" customWidth="1"/>
    <col min="12034" max="12034" width="62.140625" style="285" bestFit="1" customWidth="1"/>
    <col min="12035" max="12035" width="18.28515625" style="285" bestFit="1" customWidth="1"/>
    <col min="12036" max="12288" width="11.42578125" style="285"/>
    <col min="12289" max="12289" width="5.140625" style="285" customWidth="1"/>
    <col min="12290" max="12290" width="62.140625" style="285" bestFit="1" customWidth="1"/>
    <col min="12291" max="12291" width="18.28515625" style="285" bestFit="1" customWidth="1"/>
    <col min="12292" max="12544" width="11.42578125" style="285"/>
    <col min="12545" max="12545" width="5.140625" style="285" customWidth="1"/>
    <col min="12546" max="12546" width="62.140625" style="285" bestFit="1" customWidth="1"/>
    <col min="12547" max="12547" width="18.28515625" style="285" bestFit="1" customWidth="1"/>
    <col min="12548" max="12800" width="11.42578125" style="285"/>
    <col min="12801" max="12801" width="5.140625" style="285" customWidth="1"/>
    <col min="12802" max="12802" width="62.140625" style="285" bestFit="1" customWidth="1"/>
    <col min="12803" max="12803" width="18.28515625" style="285" bestFit="1" customWidth="1"/>
    <col min="12804" max="13056" width="11.42578125" style="285"/>
    <col min="13057" max="13057" width="5.140625" style="285" customWidth="1"/>
    <col min="13058" max="13058" width="62.140625" style="285" bestFit="1" customWidth="1"/>
    <col min="13059" max="13059" width="18.28515625" style="285" bestFit="1" customWidth="1"/>
    <col min="13060" max="13312" width="11.42578125" style="285"/>
    <col min="13313" max="13313" width="5.140625" style="285" customWidth="1"/>
    <col min="13314" max="13314" width="62.140625" style="285" bestFit="1" customWidth="1"/>
    <col min="13315" max="13315" width="18.28515625" style="285" bestFit="1" customWidth="1"/>
    <col min="13316" max="13568" width="11.42578125" style="285"/>
    <col min="13569" max="13569" width="5.140625" style="285" customWidth="1"/>
    <col min="13570" max="13570" width="62.140625" style="285" bestFit="1" customWidth="1"/>
    <col min="13571" max="13571" width="18.28515625" style="285" bestFit="1" customWidth="1"/>
    <col min="13572" max="13824" width="11.42578125" style="285"/>
    <col min="13825" max="13825" width="5.140625" style="285" customWidth="1"/>
    <col min="13826" max="13826" width="62.140625" style="285" bestFit="1" customWidth="1"/>
    <col min="13827" max="13827" width="18.28515625" style="285" bestFit="1" customWidth="1"/>
    <col min="13828" max="14080" width="11.42578125" style="285"/>
    <col min="14081" max="14081" width="5.140625" style="285" customWidth="1"/>
    <col min="14082" max="14082" width="62.140625" style="285" bestFit="1" customWidth="1"/>
    <col min="14083" max="14083" width="18.28515625" style="285" bestFit="1" customWidth="1"/>
    <col min="14084" max="14336" width="11.42578125" style="285"/>
    <col min="14337" max="14337" width="5.140625" style="285" customWidth="1"/>
    <col min="14338" max="14338" width="62.140625" style="285" bestFit="1" customWidth="1"/>
    <col min="14339" max="14339" width="18.28515625" style="285" bestFit="1" customWidth="1"/>
    <col min="14340" max="14592" width="11.42578125" style="285"/>
    <col min="14593" max="14593" width="5.140625" style="285" customWidth="1"/>
    <col min="14594" max="14594" width="62.140625" style="285" bestFit="1" customWidth="1"/>
    <col min="14595" max="14595" width="18.28515625" style="285" bestFit="1" customWidth="1"/>
    <col min="14596" max="14848" width="11.42578125" style="285"/>
    <col min="14849" max="14849" width="5.140625" style="285" customWidth="1"/>
    <col min="14850" max="14850" width="62.140625" style="285" bestFit="1" customWidth="1"/>
    <col min="14851" max="14851" width="18.28515625" style="285" bestFit="1" customWidth="1"/>
    <col min="14852" max="15104" width="11.42578125" style="285"/>
    <col min="15105" max="15105" width="5.140625" style="285" customWidth="1"/>
    <col min="15106" max="15106" width="62.140625" style="285" bestFit="1" customWidth="1"/>
    <col min="15107" max="15107" width="18.28515625" style="285" bestFit="1" customWidth="1"/>
    <col min="15108" max="15360" width="11.42578125" style="285"/>
    <col min="15361" max="15361" width="5.140625" style="285" customWidth="1"/>
    <col min="15362" max="15362" width="62.140625" style="285" bestFit="1" customWidth="1"/>
    <col min="15363" max="15363" width="18.28515625" style="285" bestFit="1" customWidth="1"/>
    <col min="15364" max="15616" width="11.42578125" style="285"/>
    <col min="15617" max="15617" width="5.140625" style="285" customWidth="1"/>
    <col min="15618" max="15618" width="62.140625" style="285" bestFit="1" customWidth="1"/>
    <col min="15619" max="15619" width="18.28515625" style="285" bestFit="1" customWidth="1"/>
    <col min="15620" max="15872" width="11.42578125" style="285"/>
    <col min="15873" max="15873" width="5.140625" style="285" customWidth="1"/>
    <col min="15874" max="15874" width="62.140625" style="285" bestFit="1" customWidth="1"/>
    <col min="15875" max="15875" width="18.28515625" style="285" bestFit="1" customWidth="1"/>
    <col min="15876" max="16128" width="11.42578125" style="285"/>
    <col min="16129" max="16129" width="5.140625" style="285" customWidth="1"/>
    <col min="16130" max="16130" width="62.140625" style="285" bestFit="1" customWidth="1"/>
    <col min="16131" max="16131" width="18.28515625" style="285" bestFit="1" customWidth="1"/>
    <col min="16132" max="16384" width="11.42578125" style="285"/>
  </cols>
  <sheetData>
    <row r="1" spans="1:3" s="245" customFormat="1" ht="15" x14ac:dyDescent="0.3">
      <c r="A1" s="244" t="s">
        <v>2</v>
      </c>
      <c r="B1" s="244"/>
      <c r="C1" s="244"/>
    </row>
    <row r="2" spans="1:3" s="245" customFormat="1" ht="15" x14ac:dyDescent="0.3">
      <c r="A2" s="244" t="s">
        <v>189</v>
      </c>
      <c r="B2" s="244"/>
      <c r="C2" s="244"/>
    </row>
    <row r="3" spans="1:3" s="245" customFormat="1" ht="15" x14ac:dyDescent="0.3">
      <c r="A3" s="246" t="s">
        <v>190</v>
      </c>
      <c r="B3" s="246"/>
      <c r="C3" s="246"/>
    </row>
    <row r="4" spans="1:3" s="245" customFormat="1" ht="30" x14ac:dyDescent="0.2">
      <c r="A4" s="247"/>
      <c r="B4" s="247"/>
      <c r="C4" s="248" t="s">
        <v>191</v>
      </c>
    </row>
    <row r="5" spans="1:3" s="245" customFormat="1" ht="15.75" x14ac:dyDescent="0.25">
      <c r="A5" s="249"/>
      <c r="B5" s="249" t="s">
        <v>192</v>
      </c>
      <c r="C5" s="250">
        <v>62000000</v>
      </c>
    </row>
    <row r="6" spans="1:3" s="245" customFormat="1" ht="17.25" thickBot="1" x14ac:dyDescent="0.35">
      <c r="A6" s="251"/>
      <c r="B6" s="252" t="s">
        <v>193</v>
      </c>
      <c r="C6" s="253">
        <f>SUM(C5)</f>
        <v>62000000</v>
      </c>
    </row>
    <row r="7" spans="1:3" s="245" customFormat="1" ht="16.5" x14ac:dyDescent="0.3">
      <c r="A7" s="254"/>
      <c r="B7" s="255"/>
      <c r="C7" s="256"/>
    </row>
    <row r="8" spans="1:3" s="245" customFormat="1" ht="30" x14ac:dyDescent="0.3">
      <c r="A8" s="257"/>
      <c r="B8" s="257"/>
      <c r="C8" s="248" t="str">
        <f>+C4</f>
        <v>PRESUPUESTO 2021</v>
      </c>
    </row>
    <row r="9" spans="1:3" s="245" customFormat="1" ht="15.75" x14ac:dyDescent="0.25">
      <c r="A9" s="258" t="s">
        <v>194</v>
      </c>
      <c r="B9" s="259" t="s">
        <v>15</v>
      </c>
      <c r="C9" s="260">
        <v>24800000</v>
      </c>
    </row>
    <row r="10" spans="1:3" s="245" customFormat="1" ht="16.5" x14ac:dyDescent="0.3">
      <c r="A10" s="259"/>
      <c r="B10" s="261" t="s">
        <v>195</v>
      </c>
      <c r="C10" s="262">
        <f>SUM(C9)</f>
        <v>24800000</v>
      </c>
    </row>
    <row r="11" spans="1:3" s="245" customFormat="1" ht="16.5" x14ac:dyDescent="0.3">
      <c r="A11" s="263"/>
      <c r="B11" s="261"/>
      <c r="C11" s="262"/>
    </row>
    <row r="12" spans="1:3" s="245" customFormat="1" ht="30" x14ac:dyDescent="0.25">
      <c r="A12" s="264"/>
      <c r="B12" s="264" t="s">
        <v>196</v>
      </c>
      <c r="C12" s="265" t="str">
        <f>+C8</f>
        <v>PRESUPUESTO 2021</v>
      </c>
    </row>
    <row r="13" spans="1:3" s="245" customFormat="1" ht="15.75" x14ac:dyDescent="0.25">
      <c r="A13" s="259">
        <v>111</v>
      </c>
      <c r="B13" s="266" t="s">
        <v>17</v>
      </c>
      <c r="C13" s="267">
        <v>935000</v>
      </c>
    </row>
    <row r="14" spans="1:3" s="245" customFormat="1" ht="15.75" x14ac:dyDescent="0.25">
      <c r="A14" s="259">
        <v>113</v>
      </c>
      <c r="B14" s="266" t="s">
        <v>18</v>
      </c>
      <c r="C14" s="267">
        <v>144595</v>
      </c>
    </row>
    <row r="15" spans="1:3" s="245" customFormat="1" ht="15.75" x14ac:dyDescent="0.25">
      <c r="A15" s="259">
        <v>122</v>
      </c>
      <c r="B15" s="266" t="s">
        <v>19</v>
      </c>
      <c r="C15" s="267">
        <v>126562.7</v>
      </c>
    </row>
    <row r="16" spans="1:3" s="245" customFormat="1" ht="15.75" x14ac:dyDescent="0.25">
      <c r="A16" s="259">
        <v>163</v>
      </c>
      <c r="B16" s="266" t="s">
        <v>20</v>
      </c>
      <c r="C16" s="267">
        <v>754914.23</v>
      </c>
    </row>
    <row r="17" spans="1:3" s="245" customFormat="1" ht="15.75" x14ac:dyDescent="0.25">
      <c r="A17" s="259">
        <v>168</v>
      </c>
      <c r="B17" s="266" t="s">
        <v>197</v>
      </c>
      <c r="C17" s="267">
        <v>5000</v>
      </c>
    </row>
    <row r="18" spans="1:3" s="245" customFormat="1" ht="15.75" x14ac:dyDescent="0.25">
      <c r="A18" s="259">
        <v>169</v>
      </c>
      <c r="B18" s="268" t="s">
        <v>198</v>
      </c>
      <c r="C18" s="267">
        <v>41676</v>
      </c>
    </row>
    <row r="19" spans="1:3" s="245" customFormat="1" ht="15.75" x14ac:dyDescent="0.25">
      <c r="A19" s="259">
        <v>171</v>
      </c>
      <c r="B19" s="268" t="s">
        <v>199</v>
      </c>
      <c r="C19" s="267">
        <v>51800</v>
      </c>
    </row>
    <row r="20" spans="1:3" s="245" customFormat="1" ht="15.75" x14ac:dyDescent="0.25">
      <c r="A20" s="259">
        <v>174</v>
      </c>
      <c r="B20" s="268" t="s">
        <v>24</v>
      </c>
      <c r="C20" s="267">
        <v>89761</v>
      </c>
    </row>
    <row r="21" spans="1:3" s="245" customFormat="1" ht="15.75" x14ac:dyDescent="0.25">
      <c r="A21" s="259">
        <v>182</v>
      </c>
      <c r="B21" s="266" t="s">
        <v>25</v>
      </c>
      <c r="C21" s="269">
        <v>5857803</v>
      </c>
    </row>
    <row r="22" spans="1:3" s="245" customFormat="1" ht="15.75" x14ac:dyDescent="0.25">
      <c r="A22" s="259">
        <v>197</v>
      </c>
      <c r="B22" s="266" t="s">
        <v>26</v>
      </c>
      <c r="C22" s="269">
        <v>500000</v>
      </c>
    </row>
    <row r="23" spans="1:3" s="245" customFormat="1" ht="15.75" x14ac:dyDescent="0.25">
      <c r="A23" s="259">
        <v>199</v>
      </c>
      <c r="B23" s="266" t="s">
        <v>27</v>
      </c>
      <c r="C23" s="267">
        <v>794085.4</v>
      </c>
    </row>
    <row r="24" spans="1:3" s="245" customFormat="1" ht="16.5" x14ac:dyDescent="0.3">
      <c r="A24" s="270"/>
      <c r="B24" s="271" t="s">
        <v>28</v>
      </c>
      <c r="C24" s="272">
        <f>SUM(C13:C23)</f>
        <v>9301197.3300000001</v>
      </c>
    </row>
    <row r="25" spans="1:3" s="245" customFormat="1" ht="30" x14ac:dyDescent="0.25">
      <c r="A25" s="273"/>
      <c r="B25" s="273" t="s">
        <v>29</v>
      </c>
      <c r="C25" s="248" t="str">
        <f>+C12</f>
        <v>PRESUPUESTO 2021</v>
      </c>
    </row>
    <row r="26" spans="1:3" s="245" customFormat="1" ht="15.75" x14ac:dyDescent="0.25">
      <c r="A26" s="259">
        <v>211</v>
      </c>
      <c r="B26" s="266" t="s">
        <v>30</v>
      </c>
      <c r="C26" s="267">
        <v>832510.7</v>
      </c>
    </row>
    <row r="27" spans="1:3" s="245" customFormat="1" ht="15.75" hidden="1" x14ac:dyDescent="0.25">
      <c r="A27" s="259"/>
      <c r="B27" s="266" t="s">
        <v>200</v>
      </c>
      <c r="C27" s="267"/>
    </row>
    <row r="28" spans="1:3" s="245" customFormat="1" ht="15.75" x14ac:dyDescent="0.25">
      <c r="A28" s="259">
        <v>232</v>
      </c>
      <c r="B28" s="266" t="s">
        <v>31</v>
      </c>
      <c r="C28" s="267">
        <v>75000</v>
      </c>
    </row>
    <row r="29" spans="1:3" s="245" customFormat="1" ht="15.75" hidden="1" x14ac:dyDescent="0.25">
      <c r="A29" s="259"/>
      <c r="B29" s="266" t="s">
        <v>62</v>
      </c>
      <c r="C29" s="267"/>
    </row>
    <row r="30" spans="1:3" s="245" customFormat="1" ht="15.75" hidden="1" x14ac:dyDescent="0.25">
      <c r="A30" s="259"/>
      <c r="B30" s="266" t="s">
        <v>201</v>
      </c>
      <c r="C30" s="267"/>
    </row>
    <row r="31" spans="1:3" s="245" customFormat="1" ht="15.75" x14ac:dyDescent="0.25">
      <c r="A31" s="259">
        <v>261</v>
      </c>
      <c r="B31" s="266" t="s">
        <v>32</v>
      </c>
      <c r="C31" s="269">
        <v>650004.51</v>
      </c>
    </row>
    <row r="32" spans="1:3" s="245" customFormat="1" ht="15.75" x14ac:dyDescent="0.25">
      <c r="A32" s="259">
        <v>262</v>
      </c>
      <c r="B32" s="266" t="s">
        <v>33</v>
      </c>
      <c r="C32" s="267">
        <v>8000</v>
      </c>
    </row>
    <row r="33" spans="1:3" s="245" customFormat="1" ht="15.75" x14ac:dyDescent="0.25">
      <c r="A33" s="259">
        <v>266</v>
      </c>
      <c r="B33" s="266" t="s">
        <v>34</v>
      </c>
      <c r="C33" s="269">
        <v>4828940.01</v>
      </c>
    </row>
    <row r="34" spans="1:3" s="245" customFormat="1" ht="15.75" x14ac:dyDescent="0.25">
      <c r="A34" s="259">
        <v>267</v>
      </c>
      <c r="B34" s="266" t="s">
        <v>35</v>
      </c>
      <c r="C34" s="267">
        <v>18000</v>
      </c>
    </row>
    <row r="35" spans="1:3" s="245" customFormat="1" ht="15.75" x14ac:dyDescent="0.25">
      <c r="A35" s="259">
        <v>268</v>
      </c>
      <c r="B35" s="266" t="s">
        <v>36</v>
      </c>
      <c r="C35" s="267">
        <v>211308</v>
      </c>
    </row>
    <row r="36" spans="1:3" s="245" customFormat="1" ht="15.75" x14ac:dyDescent="0.25">
      <c r="A36" s="259">
        <v>269</v>
      </c>
      <c r="B36" s="274" t="s">
        <v>37</v>
      </c>
      <c r="C36" s="267">
        <v>10000</v>
      </c>
    </row>
    <row r="37" spans="1:3" s="245" customFormat="1" ht="15.75" x14ac:dyDescent="0.25">
      <c r="A37" s="259">
        <v>289</v>
      </c>
      <c r="B37" s="266" t="s">
        <v>38</v>
      </c>
      <c r="C37" s="267">
        <v>8840</v>
      </c>
    </row>
    <row r="38" spans="1:3" s="245" customFormat="1" ht="15.75" x14ac:dyDescent="0.25">
      <c r="A38" s="259">
        <v>292</v>
      </c>
      <c r="B38" s="266" t="s">
        <v>39</v>
      </c>
      <c r="C38" s="267">
        <v>183881</v>
      </c>
    </row>
    <row r="39" spans="1:3" s="245" customFormat="1" ht="15.75" x14ac:dyDescent="0.25">
      <c r="A39" s="259">
        <v>295</v>
      </c>
      <c r="B39" s="266" t="s">
        <v>40</v>
      </c>
      <c r="C39" s="269">
        <v>20372303.879999999</v>
      </c>
    </row>
    <row r="40" spans="1:3" s="245" customFormat="1" ht="15.75" x14ac:dyDescent="0.25">
      <c r="A40" s="259">
        <v>297</v>
      </c>
      <c r="B40" s="266" t="s">
        <v>41</v>
      </c>
      <c r="C40" s="267">
        <v>40018</v>
      </c>
    </row>
    <row r="41" spans="1:3" s="245" customFormat="1" ht="15.75" x14ac:dyDescent="0.25">
      <c r="A41" s="259">
        <v>298</v>
      </c>
      <c r="B41" s="266" t="s">
        <v>42</v>
      </c>
      <c r="C41" s="267">
        <v>619996.56999999995</v>
      </c>
    </row>
    <row r="42" spans="1:3" s="245" customFormat="1" ht="15.75" x14ac:dyDescent="0.25">
      <c r="A42" s="259">
        <v>299</v>
      </c>
      <c r="B42" s="266" t="s">
        <v>43</v>
      </c>
      <c r="C42" s="267">
        <v>40000</v>
      </c>
    </row>
    <row r="43" spans="1:3" s="245" customFormat="1" ht="16.5" x14ac:dyDescent="0.3">
      <c r="A43" s="270"/>
      <c r="B43" s="275" t="s">
        <v>44</v>
      </c>
      <c r="C43" s="272">
        <f>SUM(C26:C42)</f>
        <v>27898802.669999998</v>
      </c>
    </row>
    <row r="44" spans="1:3" s="245" customFormat="1" ht="16.5" x14ac:dyDescent="0.3">
      <c r="A44" s="259"/>
      <c r="B44" s="261" t="s">
        <v>202</v>
      </c>
      <c r="C44" s="276">
        <f>C10+C24+C43</f>
        <v>62000000</v>
      </c>
    </row>
    <row r="45" spans="1:3" s="245" customFormat="1" ht="16.5" x14ac:dyDescent="0.3">
      <c r="A45" s="277"/>
      <c r="B45" s="278"/>
      <c r="C45" s="279"/>
    </row>
    <row r="46" spans="1:3" s="245" customFormat="1" x14ac:dyDescent="0.25">
      <c r="A46" s="280" t="s">
        <v>203</v>
      </c>
      <c r="C46" s="281"/>
    </row>
    <row r="47" spans="1:3" s="245" customFormat="1" x14ac:dyDescent="0.25">
      <c r="A47" s="280" t="s">
        <v>204</v>
      </c>
      <c r="C47" s="281"/>
    </row>
    <row r="48" spans="1:3" s="245" customFormat="1" x14ac:dyDescent="0.25">
      <c r="A48" s="282"/>
      <c r="C48" s="283"/>
    </row>
    <row r="49" spans="1:3" s="245" customFormat="1" x14ac:dyDescent="0.25">
      <c r="A49" s="282"/>
      <c r="C49" s="283"/>
    </row>
    <row r="50" spans="1:3" s="245" customFormat="1" x14ac:dyDescent="0.25">
      <c r="A50" s="282"/>
      <c r="C50" s="283"/>
    </row>
    <row r="51" spans="1:3" s="245" customFormat="1" x14ac:dyDescent="0.25">
      <c r="A51" s="282"/>
      <c r="C51" s="283"/>
    </row>
    <row r="52" spans="1:3" s="245" customFormat="1" ht="13.5" customHeight="1" x14ac:dyDescent="0.2">
      <c r="A52" s="284" t="s">
        <v>205</v>
      </c>
      <c r="B52" s="284"/>
      <c r="C52" s="284"/>
    </row>
    <row r="53" spans="1:3" s="245" customFormat="1" ht="18.75" customHeight="1" x14ac:dyDescent="0.2">
      <c r="A53" s="284" t="s">
        <v>110</v>
      </c>
      <c r="B53" s="284"/>
      <c r="C53" s="284"/>
    </row>
    <row r="54" spans="1:3" s="245" customFormat="1" ht="18.75" customHeight="1" x14ac:dyDescent="0.2">
      <c r="A54" s="284" t="s">
        <v>112</v>
      </c>
      <c r="B54" s="284"/>
      <c r="C54" s="284"/>
    </row>
    <row r="55" spans="1:3" s="245" customFormat="1" x14ac:dyDescent="0.25">
      <c r="A55" s="282"/>
      <c r="C55" s="281"/>
    </row>
    <row r="56" spans="1:3" s="245" customFormat="1" x14ac:dyDescent="0.25">
      <c r="A56" s="282"/>
      <c r="C56" s="281"/>
    </row>
    <row r="57" spans="1:3" s="245" customFormat="1" x14ac:dyDescent="0.25">
      <c r="A57" s="282"/>
      <c r="C57" s="281"/>
    </row>
    <row r="58" spans="1:3" s="245" customFormat="1" x14ac:dyDescent="0.25">
      <c r="A58" s="282"/>
      <c r="C58" s="281"/>
    </row>
    <row r="59" spans="1:3" s="245" customFormat="1" x14ac:dyDescent="0.25">
      <c r="A59" s="282"/>
      <c r="C59" s="281"/>
    </row>
    <row r="60" spans="1:3" s="245" customFormat="1" x14ac:dyDescent="0.25">
      <c r="A60" s="282"/>
      <c r="C60" s="281"/>
    </row>
    <row r="61" spans="1:3" s="245" customFormat="1" x14ac:dyDescent="0.25">
      <c r="A61" s="282"/>
      <c r="C61" s="281"/>
    </row>
    <row r="62" spans="1:3" s="245" customFormat="1" x14ac:dyDescent="0.25">
      <c r="A62" s="282"/>
      <c r="C62" s="281"/>
    </row>
    <row r="63" spans="1:3" s="245" customFormat="1" x14ac:dyDescent="0.25">
      <c r="A63" s="282"/>
      <c r="C63" s="281"/>
    </row>
    <row r="64" spans="1:3" s="245" customFormat="1" x14ac:dyDescent="0.25">
      <c r="A64" s="282"/>
      <c r="C64" s="281"/>
    </row>
    <row r="65" spans="1:3" s="245" customFormat="1" x14ac:dyDescent="0.25">
      <c r="A65" s="282"/>
      <c r="C65" s="281"/>
    </row>
    <row r="66" spans="1:3" s="245" customFormat="1" x14ac:dyDescent="0.25">
      <c r="A66" s="282"/>
      <c r="C66" s="281"/>
    </row>
    <row r="67" spans="1:3" s="245" customFormat="1" x14ac:dyDescent="0.25">
      <c r="A67" s="282"/>
      <c r="C67" s="281"/>
    </row>
    <row r="68" spans="1:3" s="245" customFormat="1" x14ac:dyDescent="0.25">
      <c r="A68" s="282"/>
      <c r="C68" s="281"/>
    </row>
    <row r="69" spans="1:3" s="245" customFormat="1" x14ac:dyDescent="0.25">
      <c r="A69" s="282"/>
      <c r="C69" s="281"/>
    </row>
    <row r="70" spans="1:3" s="245" customFormat="1" x14ac:dyDescent="0.25">
      <c r="A70" s="282"/>
      <c r="C70" s="281"/>
    </row>
    <row r="71" spans="1:3" s="245" customFormat="1" x14ac:dyDescent="0.25">
      <c r="A71" s="282"/>
      <c r="C71" s="281"/>
    </row>
    <row r="72" spans="1:3" s="245" customFormat="1" x14ac:dyDescent="0.25">
      <c r="A72" s="282"/>
      <c r="C72" s="281"/>
    </row>
    <row r="73" spans="1:3" s="245" customFormat="1" x14ac:dyDescent="0.25">
      <c r="A73" s="282"/>
      <c r="C73" s="281"/>
    </row>
    <row r="74" spans="1:3" s="245" customFormat="1" x14ac:dyDescent="0.25">
      <c r="A74" s="282"/>
      <c r="C74" s="281"/>
    </row>
    <row r="75" spans="1:3" s="245" customFormat="1" x14ac:dyDescent="0.25">
      <c r="A75" s="282"/>
      <c r="C75" s="281"/>
    </row>
    <row r="76" spans="1:3" s="245" customFormat="1" x14ac:dyDescent="0.25">
      <c r="A76" s="282"/>
      <c r="C76" s="281"/>
    </row>
    <row r="77" spans="1:3" s="245" customFormat="1" x14ac:dyDescent="0.25">
      <c r="A77" s="282"/>
      <c r="C77" s="281"/>
    </row>
    <row r="78" spans="1:3" s="245" customFormat="1" x14ac:dyDescent="0.25">
      <c r="A78" s="282"/>
      <c r="C78" s="281"/>
    </row>
    <row r="79" spans="1:3" s="245" customFormat="1" x14ac:dyDescent="0.25">
      <c r="A79" s="282"/>
      <c r="C79" s="281"/>
    </row>
    <row r="80" spans="1:3" x14ac:dyDescent="0.25">
      <c r="A80" s="282"/>
      <c r="B80" s="245"/>
      <c r="C80" s="281"/>
    </row>
    <row r="81" spans="1:3" x14ac:dyDescent="0.25">
      <c r="A81" s="282"/>
      <c r="B81" s="245"/>
      <c r="C81" s="281"/>
    </row>
    <row r="82" spans="1:3" x14ac:dyDescent="0.25">
      <c r="A82" s="282"/>
      <c r="B82" s="245"/>
      <c r="C82" s="281"/>
    </row>
    <row r="83" spans="1:3" x14ac:dyDescent="0.25">
      <c r="A83" s="282"/>
      <c r="B83" s="245"/>
      <c r="C83" s="281"/>
    </row>
    <row r="84" spans="1:3" x14ac:dyDescent="0.25">
      <c r="A84" s="282"/>
      <c r="B84" s="245"/>
      <c r="C84" s="281"/>
    </row>
    <row r="85" spans="1:3" x14ac:dyDescent="0.25">
      <c r="A85" s="282"/>
      <c r="B85" s="245"/>
      <c r="C85" s="281"/>
    </row>
    <row r="86" spans="1:3" x14ac:dyDescent="0.25">
      <c r="A86" s="282"/>
      <c r="B86" s="245"/>
      <c r="C86" s="281"/>
    </row>
    <row r="87" spans="1:3" x14ac:dyDescent="0.25">
      <c r="A87" s="282"/>
      <c r="B87" s="245"/>
      <c r="C87" s="281"/>
    </row>
    <row r="88" spans="1:3" x14ac:dyDescent="0.25">
      <c r="A88" s="282"/>
      <c r="B88" s="245"/>
      <c r="C88" s="281"/>
    </row>
    <row r="89" spans="1:3" x14ac:dyDescent="0.25">
      <c r="A89" s="282"/>
      <c r="B89" s="245"/>
      <c r="C89" s="281"/>
    </row>
    <row r="90" spans="1:3" x14ac:dyDescent="0.25">
      <c r="A90" s="282"/>
      <c r="B90" s="245"/>
      <c r="C90" s="281"/>
    </row>
    <row r="91" spans="1:3" x14ac:dyDescent="0.25">
      <c r="A91" s="282"/>
      <c r="B91" s="245"/>
      <c r="C91" s="281"/>
    </row>
    <row r="92" spans="1:3" x14ac:dyDescent="0.25">
      <c r="A92" s="282"/>
      <c r="B92" s="245"/>
      <c r="C92" s="281"/>
    </row>
    <row r="93" spans="1:3" x14ac:dyDescent="0.25">
      <c r="A93" s="282"/>
      <c r="B93" s="245"/>
      <c r="C93" s="281"/>
    </row>
  </sheetData>
  <mergeCells count="8">
    <mergeCell ref="A53:C53"/>
    <mergeCell ref="A54:C54"/>
    <mergeCell ref="A1:C1"/>
    <mergeCell ref="A2:C2"/>
    <mergeCell ref="A3:C3"/>
    <mergeCell ref="A4:B4"/>
    <mergeCell ref="A8:B8"/>
    <mergeCell ref="A52:C52"/>
  </mergeCells>
  <pageMargins left="0.11811023622047245" right="0.11811023622047245" top="0.19685039370078741" bottom="0.19685039370078741" header="0.11811023622047245" footer="0.11811023622047245"/>
  <pageSetup scale="120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opLeftCell="A40" workbookViewId="0">
      <selection activeCell="A28" sqref="A28"/>
    </sheetView>
  </sheetViews>
  <sheetFormatPr baseColWidth="10" defaultRowHeight="13.5" x14ac:dyDescent="0.25"/>
  <cols>
    <col min="1" max="1" width="5.140625" style="286" customWidth="1"/>
    <col min="2" max="2" width="62.140625" style="285" bestFit="1" customWidth="1"/>
    <col min="3" max="3" width="18.28515625" style="287" customWidth="1"/>
    <col min="4" max="4" width="14.42578125" style="285" customWidth="1"/>
    <col min="5" max="5" width="15.5703125" style="285" customWidth="1"/>
    <col min="6" max="6" width="14.42578125" style="285" hidden="1" customWidth="1"/>
    <col min="7" max="7" width="15.5703125" style="285" hidden="1" customWidth="1"/>
    <col min="8" max="256" width="11.42578125" style="285"/>
    <col min="257" max="257" width="5.140625" style="285" customWidth="1"/>
    <col min="258" max="258" width="62.140625" style="285" bestFit="1" customWidth="1"/>
    <col min="259" max="259" width="18.28515625" style="285" customWidth="1"/>
    <col min="260" max="260" width="14.42578125" style="285" customWidth="1"/>
    <col min="261" max="261" width="15.5703125" style="285" customWidth="1"/>
    <col min="262" max="263" width="0" style="285" hidden="1" customWidth="1"/>
    <col min="264" max="512" width="11.42578125" style="285"/>
    <col min="513" max="513" width="5.140625" style="285" customWidth="1"/>
    <col min="514" max="514" width="62.140625" style="285" bestFit="1" customWidth="1"/>
    <col min="515" max="515" width="18.28515625" style="285" customWidth="1"/>
    <col min="516" max="516" width="14.42578125" style="285" customWidth="1"/>
    <col min="517" max="517" width="15.5703125" style="285" customWidth="1"/>
    <col min="518" max="519" width="0" style="285" hidden="1" customWidth="1"/>
    <col min="520" max="768" width="11.42578125" style="285"/>
    <col min="769" max="769" width="5.140625" style="285" customWidth="1"/>
    <col min="770" max="770" width="62.140625" style="285" bestFit="1" customWidth="1"/>
    <col min="771" max="771" width="18.28515625" style="285" customWidth="1"/>
    <col min="772" max="772" width="14.42578125" style="285" customWidth="1"/>
    <col min="773" max="773" width="15.5703125" style="285" customWidth="1"/>
    <col min="774" max="775" width="0" style="285" hidden="1" customWidth="1"/>
    <col min="776" max="1024" width="11.42578125" style="285"/>
    <col min="1025" max="1025" width="5.140625" style="285" customWidth="1"/>
    <col min="1026" max="1026" width="62.140625" style="285" bestFit="1" customWidth="1"/>
    <col min="1027" max="1027" width="18.28515625" style="285" customWidth="1"/>
    <col min="1028" max="1028" width="14.42578125" style="285" customWidth="1"/>
    <col min="1029" max="1029" width="15.5703125" style="285" customWidth="1"/>
    <col min="1030" max="1031" width="0" style="285" hidden="1" customWidth="1"/>
    <col min="1032" max="1280" width="11.42578125" style="285"/>
    <col min="1281" max="1281" width="5.140625" style="285" customWidth="1"/>
    <col min="1282" max="1282" width="62.140625" style="285" bestFit="1" customWidth="1"/>
    <col min="1283" max="1283" width="18.28515625" style="285" customWidth="1"/>
    <col min="1284" max="1284" width="14.42578125" style="285" customWidth="1"/>
    <col min="1285" max="1285" width="15.5703125" style="285" customWidth="1"/>
    <col min="1286" max="1287" width="0" style="285" hidden="1" customWidth="1"/>
    <col min="1288" max="1536" width="11.42578125" style="285"/>
    <col min="1537" max="1537" width="5.140625" style="285" customWidth="1"/>
    <col min="1538" max="1538" width="62.140625" style="285" bestFit="1" customWidth="1"/>
    <col min="1539" max="1539" width="18.28515625" style="285" customWidth="1"/>
    <col min="1540" max="1540" width="14.42578125" style="285" customWidth="1"/>
    <col min="1541" max="1541" width="15.5703125" style="285" customWidth="1"/>
    <col min="1542" max="1543" width="0" style="285" hidden="1" customWidth="1"/>
    <col min="1544" max="1792" width="11.42578125" style="285"/>
    <col min="1793" max="1793" width="5.140625" style="285" customWidth="1"/>
    <col min="1794" max="1794" width="62.140625" style="285" bestFit="1" customWidth="1"/>
    <col min="1795" max="1795" width="18.28515625" style="285" customWidth="1"/>
    <col min="1796" max="1796" width="14.42578125" style="285" customWidth="1"/>
    <col min="1797" max="1797" width="15.5703125" style="285" customWidth="1"/>
    <col min="1798" max="1799" width="0" style="285" hidden="1" customWidth="1"/>
    <col min="1800" max="2048" width="11.42578125" style="285"/>
    <col min="2049" max="2049" width="5.140625" style="285" customWidth="1"/>
    <col min="2050" max="2050" width="62.140625" style="285" bestFit="1" customWidth="1"/>
    <col min="2051" max="2051" width="18.28515625" style="285" customWidth="1"/>
    <col min="2052" max="2052" width="14.42578125" style="285" customWidth="1"/>
    <col min="2053" max="2053" width="15.5703125" style="285" customWidth="1"/>
    <col min="2054" max="2055" width="0" style="285" hidden="1" customWidth="1"/>
    <col min="2056" max="2304" width="11.42578125" style="285"/>
    <col min="2305" max="2305" width="5.140625" style="285" customWidth="1"/>
    <col min="2306" max="2306" width="62.140625" style="285" bestFit="1" customWidth="1"/>
    <col min="2307" max="2307" width="18.28515625" style="285" customWidth="1"/>
    <col min="2308" max="2308" width="14.42578125" style="285" customWidth="1"/>
    <col min="2309" max="2309" width="15.5703125" style="285" customWidth="1"/>
    <col min="2310" max="2311" width="0" style="285" hidden="1" customWidth="1"/>
    <col min="2312" max="2560" width="11.42578125" style="285"/>
    <col min="2561" max="2561" width="5.140625" style="285" customWidth="1"/>
    <col min="2562" max="2562" width="62.140625" style="285" bestFit="1" customWidth="1"/>
    <col min="2563" max="2563" width="18.28515625" style="285" customWidth="1"/>
    <col min="2564" max="2564" width="14.42578125" style="285" customWidth="1"/>
    <col min="2565" max="2565" width="15.5703125" style="285" customWidth="1"/>
    <col min="2566" max="2567" width="0" style="285" hidden="1" customWidth="1"/>
    <col min="2568" max="2816" width="11.42578125" style="285"/>
    <col min="2817" max="2817" width="5.140625" style="285" customWidth="1"/>
    <col min="2818" max="2818" width="62.140625" style="285" bestFit="1" customWidth="1"/>
    <col min="2819" max="2819" width="18.28515625" style="285" customWidth="1"/>
    <col min="2820" max="2820" width="14.42578125" style="285" customWidth="1"/>
    <col min="2821" max="2821" width="15.5703125" style="285" customWidth="1"/>
    <col min="2822" max="2823" width="0" style="285" hidden="1" customWidth="1"/>
    <col min="2824" max="3072" width="11.42578125" style="285"/>
    <col min="3073" max="3073" width="5.140625" style="285" customWidth="1"/>
    <col min="3074" max="3074" width="62.140625" style="285" bestFit="1" customWidth="1"/>
    <col min="3075" max="3075" width="18.28515625" style="285" customWidth="1"/>
    <col min="3076" max="3076" width="14.42578125" style="285" customWidth="1"/>
    <col min="3077" max="3077" width="15.5703125" style="285" customWidth="1"/>
    <col min="3078" max="3079" width="0" style="285" hidden="1" customWidth="1"/>
    <col min="3080" max="3328" width="11.42578125" style="285"/>
    <col min="3329" max="3329" width="5.140625" style="285" customWidth="1"/>
    <col min="3330" max="3330" width="62.140625" style="285" bestFit="1" customWidth="1"/>
    <col min="3331" max="3331" width="18.28515625" style="285" customWidth="1"/>
    <col min="3332" max="3332" width="14.42578125" style="285" customWidth="1"/>
    <col min="3333" max="3333" width="15.5703125" style="285" customWidth="1"/>
    <col min="3334" max="3335" width="0" style="285" hidden="1" customWidth="1"/>
    <col min="3336" max="3584" width="11.42578125" style="285"/>
    <col min="3585" max="3585" width="5.140625" style="285" customWidth="1"/>
    <col min="3586" max="3586" width="62.140625" style="285" bestFit="1" customWidth="1"/>
    <col min="3587" max="3587" width="18.28515625" style="285" customWidth="1"/>
    <col min="3588" max="3588" width="14.42578125" style="285" customWidth="1"/>
    <col min="3589" max="3589" width="15.5703125" style="285" customWidth="1"/>
    <col min="3590" max="3591" width="0" style="285" hidden="1" customWidth="1"/>
    <col min="3592" max="3840" width="11.42578125" style="285"/>
    <col min="3841" max="3841" width="5.140625" style="285" customWidth="1"/>
    <col min="3842" max="3842" width="62.140625" style="285" bestFit="1" customWidth="1"/>
    <col min="3843" max="3843" width="18.28515625" style="285" customWidth="1"/>
    <col min="3844" max="3844" width="14.42578125" style="285" customWidth="1"/>
    <col min="3845" max="3845" width="15.5703125" style="285" customWidth="1"/>
    <col min="3846" max="3847" width="0" style="285" hidden="1" customWidth="1"/>
    <col min="3848" max="4096" width="11.42578125" style="285"/>
    <col min="4097" max="4097" width="5.140625" style="285" customWidth="1"/>
    <col min="4098" max="4098" width="62.140625" style="285" bestFit="1" customWidth="1"/>
    <col min="4099" max="4099" width="18.28515625" style="285" customWidth="1"/>
    <col min="4100" max="4100" width="14.42578125" style="285" customWidth="1"/>
    <col min="4101" max="4101" width="15.5703125" style="285" customWidth="1"/>
    <col min="4102" max="4103" width="0" style="285" hidden="1" customWidth="1"/>
    <col min="4104" max="4352" width="11.42578125" style="285"/>
    <col min="4353" max="4353" width="5.140625" style="285" customWidth="1"/>
    <col min="4354" max="4354" width="62.140625" style="285" bestFit="1" customWidth="1"/>
    <col min="4355" max="4355" width="18.28515625" style="285" customWidth="1"/>
    <col min="4356" max="4356" width="14.42578125" style="285" customWidth="1"/>
    <col min="4357" max="4357" width="15.5703125" style="285" customWidth="1"/>
    <col min="4358" max="4359" width="0" style="285" hidden="1" customWidth="1"/>
    <col min="4360" max="4608" width="11.42578125" style="285"/>
    <col min="4609" max="4609" width="5.140625" style="285" customWidth="1"/>
    <col min="4610" max="4610" width="62.140625" style="285" bestFit="1" customWidth="1"/>
    <col min="4611" max="4611" width="18.28515625" style="285" customWidth="1"/>
    <col min="4612" max="4612" width="14.42578125" style="285" customWidth="1"/>
    <col min="4613" max="4613" width="15.5703125" style="285" customWidth="1"/>
    <col min="4614" max="4615" width="0" style="285" hidden="1" customWidth="1"/>
    <col min="4616" max="4864" width="11.42578125" style="285"/>
    <col min="4865" max="4865" width="5.140625" style="285" customWidth="1"/>
    <col min="4866" max="4866" width="62.140625" style="285" bestFit="1" customWidth="1"/>
    <col min="4867" max="4867" width="18.28515625" style="285" customWidth="1"/>
    <col min="4868" max="4868" width="14.42578125" style="285" customWidth="1"/>
    <col min="4869" max="4869" width="15.5703125" style="285" customWidth="1"/>
    <col min="4870" max="4871" width="0" style="285" hidden="1" customWidth="1"/>
    <col min="4872" max="5120" width="11.42578125" style="285"/>
    <col min="5121" max="5121" width="5.140625" style="285" customWidth="1"/>
    <col min="5122" max="5122" width="62.140625" style="285" bestFit="1" customWidth="1"/>
    <col min="5123" max="5123" width="18.28515625" style="285" customWidth="1"/>
    <col min="5124" max="5124" width="14.42578125" style="285" customWidth="1"/>
    <col min="5125" max="5125" width="15.5703125" style="285" customWidth="1"/>
    <col min="5126" max="5127" width="0" style="285" hidden="1" customWidth="1"/>
    <col min="5128" max="5376" width="11.42578125" style="285"/>
    <col min="5377" max="5377" width="5.140625" style="285" customWidth="1"/>
    <col min="5378" max="5378" width="62.140625" style="285" bestFit="1" customWidth="1"/>
    <col min="5379" max="5379" width="18.28515625" style="285" customWidth="1"/>
    <col min="5380" max="5380" width="14.42578125" style="285" customWidth="1"/>
    <col min="5381" max="5381" width="15.5703125" style="285" customWidth="1"/>
    <col min="5382" max="5383" width="0" style="285" hidden="1" customWidth="1"/>
    <col min="5384" max="5632" width="11.42578125" style="285"/>
    <col min="5633" max="5633" width="5.140625" style="285" customWidth="1"/>
    <col min="5634" max="5634" width="62.140625" style="285" bestFit="1" customWidth="1"/>
    <col min="5635" max="5635" width="18.28515625" style="285" customWidth="1"/>
    <col min="5636" max="5636" width="14.42578125" style="285" customWidth="1"/>
    <col min="5637" max="5637" width="15.5703125" style="285" customWidth="1"/>
    <col min="5638" max="5639" width="0" style="285" hidden="1" customWidth="1"/>
    <col min="5640" max="5888" width="11.42578125" style="285"/>
    <col min="5889" max="5889" width="5.140625" style="285" customWidth="1"/>
    <col min="5890" max="5890" width="62.140625" style="285" bestFit="1" customWidth="1"/>
    <col min="5891" max="5891" width="18.28515625" style="285" customWidth="1"/>
    <col min="5892" max="5892" width="14.42578125" style="285" customWidth="1"/>
    <col min="5893" max="5893" width="15.5703125" style="285" customWidth="1"/>
    <col min="5894" max="5895" width="0" style="285" hidden="1" customWidth="1"/>
    <col min="5896" max="6144" width="11.42578125" style="285"/>
    <col min="6145" max="6145" width="5.140625" style="285" customWidth="1"/>
    <col min="6146" max="6146" width="62.140625" style="285" bestFit="1" customWidth="1"/>
    <col min="6147" max="6147" width="18.28515625" style="285" customWidth="1"/>
    <col min="6148" max="6148" width="14.42578125" style="285" customWidth="1"/>
    <col min="6149" max="6149" width="15.5703125" style="285" customWidth="1"/>
    <col min="6150" max="6151" width="0" style="285" hidden="1" customWidth="1"/>
    <col min="6152" max="6400" width="11.42578125" style="285"/>
    <col min="6401" max="6401" width="5.140625" style="285" customWidth="1"/>
    <col min="6402" max="6402" width="62.140625" style="285" bestFit="1" customWidth="1"/>
    <col min="6403" max="6403" width="18.28515625" style="285" customWidth="1"/>
    <col min="6404" max="6404" width="14.42578125" style="285" customWidth="1"/>
    <col min="6405" max="6405" width="15.5703125" style="285" customWidth="1"/>
    <col min="6406" max="6407" width="0" style="285" hidden="1" customWidth="1"/>
    <col min="6408" max="6656" width="11.42578125" style="285"/>
    <col min="6657" max="6657" width="5.140625" style="285" customWidth="1"/>
    <col min="6658" max="6658" width="62.140625" style="285" bestFit="1" customWidth="1"/>
    <col min="6659" max="6659" width="18.28515625" style="285" customWidth="1"/>
    <col min="6660" max="6660" width="14.42578125" style="285" customWidth="1"/>
    <col min="6661" max="6661" width="15.5703125" style="285" customWidth="1"/>
    <col min="6662" max="6663" width="0" style="285" hidden="1" customWidth="1"/>
    <col min="6664" max="6912" width="11.42578125" style="285"/>
    <col min="6913" max="6913" width="5.140625" style="285" customWidth="1"/>
    <col min="6914" max="6914" width="62.140625" style="285" bestFit="1" customWidth="1"/>
    <col min="6915" max="6915" width="18.28515625" style="285" customWidth="1"/>
    <col min="6916" max="6916" width="14.42578125" style="285" customWidth="1"/>
    <col min="6917" max="6917" width="15.5703125" style="285" customWidth="1"/>
    <col min="6918" max="6919" width="0" style="285" hidden="1" customWidth="1"/>
    <col min="6920" max="7168" width="11.42578125" style="285"/>
    <col min="7169" max="7169" width="5.140625" style="285" customWidth="1"/>
    <col min="7170" max="7170" width="62.140625" style="285" bestFit="1" customWidth="1"/>
    <col min="7171" max="7171" width="18.28515625" style="285" customWidth="1"/>
    <col min="7172" max="7172" width="14.42578125" style="285" customWidth="1"/>
    <col min="7173" max="7173" width="15.5703125" style="285" customWidth="1"/>
    <col min="7174" max="7175" width="0" style="285" hidden="1" customWidth="1"/>
    <col min="7176" max="7424" width="11.42578125" style="285"/>
    <col min="7425" max="7425" width="5.140625" style="285" customWidth="1"/>
    <col min="7426" max="7426" width="62.140625" style="285" bestFit="1" customWidth="1"/>
    <col min="7427" max="7427" width="18.28515625" style="285" customWidth="1"/>
    <col min="7428" max="7428" width="14.42578125" style="285" customWidth="1"/>
    <col min="7429" max="7429" width="15.5703125" style="285" customWidth="1"/>
    <col min="7430" max="7431" width="0" style="285" hidden="1" customWidth="1"/>
    <col min="7432" max="7680" width="11.42578125" style="285"/>
    <col min="7681" max="7681" width="5.140625" style="285" customWidth="1"/>
    <col min="7682" max="7682" width="62.140625" style="285" bestFit="1" customWidth="1"/>
    <col min="7683" max="7683" width="18.28515625" style="285" customWidth="1"/>
    <col min="7684" max="7684" width="14.42578125" style="285" customWidth="1"/>
    <col min="7685" max="7685" width="15.5703125" style="285" customWidth="1"/>
    <col min="7686" max="7687" width="0" style="285" hidden="1" customWidth="1"/>
    <col min="7688" max="7936" width="11.42578125" style="285"/>
    <col min="7937" max="7937" width="5.140625" style="285" customWidth="1"/>
    <col min="7938" max="7938" width="62.140625" style="285" bestFit="1" customWidth="1"/>
    <col min="7939" max="7939" width="18.28515625" style="285" customWidth="1"/>
    <col min="7940" max="7940" width="14.42578125" style="285" customWidth="1"/>
    <col min="7941" max="7941" width="15.5703125" style="285" customWidth="1"/>
    <col min="7942" max="7943" width="0" style="285" hidden="1" customWidth="1"/>
    <col min="7944" max="8192" width="11.42578125" style="285"/>
    <col min="8193" max="8193" width="5.140625" style="285" customWidth="1"/>
    <col min="8194" max="8194" width="62.140625" style="285" bestFit="1" customWidth="1"/>
    <col min="8195" max="8195" width="18.28515625" style="285" customWidth="1"/>
    <col min="8196" max="8196" width="14.42578125" style="285" customWidth="1"/>
    <col min="8197" max="8197" width="15.5703125" style="285" customWidth="1"/>
    <col min="8198" max="8199" width="0" style="285" hidden="1" customWidth="1"/>
    <col min="8200" max="8448" width="11.42578125" style="285"/>
    <col min="8449" max="8449" width="5.140625" style="285" customWidth="1"/>
    <col min="8450" max="8450" width="62.140625" style="285" bestFit="1" customWidth="1"/>
    <col min="8451" max="8451" width="18.28515625" style="285" customWidth="1"/>
    <col min="8452" max="8452" width="14.42578125" style="285" customWidth="1"/>
    <col min="8453" max="8453" width="15.5703125" style="285" customWidth="1"/>
    <col min="8454" max="8455" width="0" style="285" hidden="1" customWidth="1"/>
    <col min="8456" max="8704" width="11.42578125" style="285"/>
    <col min="8705" max="8705" width="5.140625" style="285" customWidth="1"/>
    <col min="8706" max="8706" width="62.140625" style="285" bestFit="1" customWidth="1"/>
    <col min="8707" max="8707" width="18.28515625" style="285" customWidth="1"/>
    <col min="8708" max="8708" width="14.42578125" style="285" customWidth="1"/>
    <col min="8709" max="8709" width="15.5703125" style="285" customWidth="1"/>
    <col min="8710" max="8711" width="0" style="285" hidden="1" customWidth="1"/>
    <col min="8712" max="8960" width="11.42578125" style="285"/>
    <col min="8961" max="8961" width="5.140625" style="285" customWidth="1"/>
    <col min="8962" max="8962" width="62.140625" style="285" bestFit="1" customWidth="1"/>
    <col min="8963" max="8963" width="18.28515625" style="285" customWidth="1"/>
    <col min="8964" max="8964" width="14.42578125" style="285" customWidth="1"/>
    <col min="8965" max="8965" width="15.5703125" style="285" customWidth="1"/>
    <col min="8966" max="8967" width="0" style="285" hidden="1" customWidth="1"/>
    <col min="8968" max="9216" width="11.42578125" style="285"/>
    <col min="9217" max="9217" width="5.140625" style="285" customWidth="1"/>
    <col min="9218" max="9218" width="62.140625" style="285" bestFit="1" customWidth="1"/>
    <col min="9219" max="9219" width="18.28515625" style="285" customWidth="1"/>
    <col min="9220" max="9220" width="14.42578125" style="285" customWidth="1"/>
    <col min="9221" max="9221" width="15.5703125" style="285" customWidth="1"/>
    <col min="9222" max="9223" width="0" style="285" hidden="1" customWidth="1"/>
    <col min="9224" max="9472" width="11.42578125" style="285"/>
    <col min="9473" max="9473" width="5.140625" style="285" customWidth="1"/>
    <col min="9474" max="9474" width="62.140625" style="285" bestFit="1" customWidth="1"/>
    <col min="9475" max="9475" width="18.28515625" style="285" customWidth="1"/>
    <col min="9476" max="9476" width="14.42578125" style="285" customWidth="1"/>
    <col min="9477" max="9477" width="15.5703125" style="285" customWidth="1"/>
    <col min="9478" max="9479" width="0" style="285" hidden="1" customWidth="1"/>
    <col min="9480" max="9728" width="11.42578125" style="285"/>
    <col min="9729" max="9729" width="5.140625" style="285" customWidth="1"/>
    <col min="9730" max="9730" width="62.140625" style="285" bestFit="1" customWidth="1"/>
    <col min="9731" max="9731" width="18.28515625" style="285" customWidth="1"/>
    <col min="9732" max="9732" width="14.42578125" style="285" customWidth="1"/>
    <col min="9733" max="9733" width="15.5703125" style="285" customWidth="1"/>
    <col min="9734" max="9735" width="0" style="285" hidden="1" customWidth="1"/>
    <col min="9736" max="9984" width="11.42578125" style="285"/>
    <col min="9985" max="9985" width="5.140625" style="285" customWidth="1"/>
    <col min="9986" max="9986" width="62.140625" style="285" bestFit="1" customWidth="1"/>
    <col min="9987" max="9987" width="18.28515625" style="285" customWidth="1"/>
    <col min="9988" max="9988" width="14.42578125" style="285" customWidth="1"/>
    <col min="9989" max="9989" width="15.5703125" style="285" customWidth="1"/>
    <col min="9990" max="9991" width="0" style="285" hidden="1" customWidth="1"/>
    <col min="9992" max="10240" width="11.42578125" style="285"/>
    <col min="10241" max="10241" width="5.140625" style="285" customWidth="1"/>
    <col min="10242" max="10242" width="62.140625" style="285" bestFit="1" customWidth="1"/>
    <col min="10243" max="10243" width="18.28515625" style="285" customWidth="1"/>
    <col min="10244" max="10244" width="14.42578125" style="285" customWidth="1"/>
    <col min="10245" max="10245" width="15.5703125" style="285" customWidth="1"/>
    <col min="10246" max="10247" width="0" style="285" hidden="1" customWidth="1"/>
    <col min="10248" max="10496" width="11.42578125" style="285"/>
    <col min="10497" max="10497" width="5.140625" style="285" customWidth="1"/>
    <col min="10498" max="10498" width="62.140625" style="285" bestFit="1" customWidth="1"/>
    <col min="10499" max="10499" width="18.28515625" style="285" customWidth="1"/>
    <col min="10500" max="10500" width="14.42578125" style="285" customWidth="1"/>
    <col min="10501" max="10501" width="15.5703125" style="285" customWidth="1"/>
    <col min="10502" max="10503" width="0" style="285" hidden="1" customWidth="1"/>
    <col min="10504" max="10752" width="11.42578125" style="285"/>
    <col min="10753" max="10753" width="5.140625" style="285" customWidth="1"/>
    <col min="10754" max="10754" width="62.140625" style="285" bestFit="1" customWidth="1"/>
    <col min="10755" max="10755" width="18.28515625" style="285" customWidth="1"/>
    <col min="10756" max="10756" width="14.42578125" style="285" customWidth="1"/>
    <col min="10757" max="10757" width="15.5703125" style="285" customWidth="1"/>
    <col min="10758" max="10759" width="0" style="285" hidden="1" customWidth="1"/>
    <col min="10760" max="11008" width="11.42578125" style="285"/>
    <col min="11009" max="11009" width="5.140625" style="285" customWidth="1"/>
    <col min="11010" max="11010" width="62.140625" style="285" bestFit="1" customWidth="1"/>
    <col min="11011" max="11011" width="18.28515625" style="285" customWidth="1"/>
    <col min="11012" max="11012" width="14.42578125" style="285" customWidth="1"/>
    <col min="11013" max="11013" width="15.5703125" style="285" customWidth="1"/>
    <col min="11014" max="11015" width="0" style="285" hidden="1" customWidth="1"/>
    <col min="11016" max="11264" width="11.42578125" style="285"/>
    <col min="11265" max="11265" width="5.140625" style="285" customWidth="1"/>
    <col min="11266" max="11266" width="62.140625" style="285" bestFit="1" customWidth="1"/>
    <col min="11267" max="11267" width="18.28515625" style="285" customWidth="1"/>
    <col min="11268" max="11268" width="14.42578125" style="285" customWidth="1"/>
    <col min="11269" max="11269" width="15.5703125" style="285" customWidth="1"/>
    <col min="11270" max="11271" width="0" style="285" hidden="1" customWidth="1"/>
    <col min="11272" max="11520" width="11.42578125" style="285"/>
    <col min="11521" max="11521" width="5.140625" style="285" customWidth="1"/>
    <col min="11522" max="11522" width="62.140625" style="285" bestFit="1" customWidth="1"/>
    <col min="11523" max="11523" width="18.28515625" style="285" customWidth="1"/>
    <col min="11524" max="11524" width="14.42578125" style="285" customWidth="1"/>
    <col min="11525" max="11525" width="15.5703125" style="285" customWidth="1"/>
    <col min="11526" max="11527" width="0" style="285" hidden="1" customWidth="1"/>
    <col min="11528" max="11776" width="11.42578125" style="285"/>
    <col min="11777" max="11777" width="5.140625" style="285" customWidth="1"/>
    <col min="11778" max="11778" width="62.140625" style="285" bestFit="1" customWidth="1"/>
    <col min="11779" max="11779" width="18.28515625" style="285" customWidth="1"/>
    <col min="11780" max="11780" width="14.42578125" style="285" customWidth="1"/>
    <col min="11781" max="11781" width="15.5703125" style="285" customWidth="1"/>
    <col min="11782" max="11783" width="0" style="285" hidden="1" customWidth="1"/>
    <col min="11784" max="12032" width="11.42578125" style="285"/>
    <col min="12033" max="12033" width="5.140625" style="285" customWidth="1"/>
    <col min="12034" max="12034" width="62.140625" style="285" bestFit="1" customWidth="1"/>
    <col min="12035" max="12035" width="18.28515625" style="285" customWidth="1"/>
    <col min="12036" max="12036" width="14.42578125" style="285" customWidth="1"/>
    <col min="12037" max="12037" width="15.5703125" style="285" customWidth="1"/>
    <col min="12038" max="12039" width="0" style="285" hidden="1" customWidth="1"/>
    <col min="12040" max="12288" width="11.42578125" style="285"/>
    <col min="12289" max="12289" width="5.140625" style="285" customWidth="1"/>
    <col min="12290" max="12290" width="62.140625" style="285" bestFit="1" customWidth="1"/>
    <col min="12291" max="12291" width="18.28515625" style="285" customWidth="1"/>
    <col min="12292" max="12292" width="14.42578125" style="285" customWidth="1"/>
    <col min="12293" max="12293" width="15.5703125" style="285" customWidth="1"/>
    <col min="12294" max="12295" width="0" style="285" hidden="1" customWidth="1"/>
    <col min="12296" max="12544" width="11.42578125" style="285"/>
    <col min="12545" max="12545" width="5.140625" style="285" customWidth="1"/>
    <col min="12546" max="12546" width="62.140625" style="285" bestFit="1" customWidth="1"/>
    <col min="12547" max="12547" width="18.28515625" style="285" customWidth="1"/>
    <col min="12548" max="12548" width="14.42578125" style="285" customWidth="1"/>
    <col min="12549" max="12549" width="15.5703125" style="285" customWidth="1"/>
    <col min="12550" max="12551" width="0" style="285" hidden="1" customWidth="1"/>
    <col min="12552" max="12800" width="11.42578125" style="285"/>
    <col min="12801" max="12801" width="5.140625" style="285" customWidth="1"/>
    <col min="12802" max="12802" width="62.140625" style="285" bestFit="1" customWidth="1"/>
    <col min="12803" max="12803" width="18.28515625" style="285" customWidth="1"/>
    <col min="12804" max="12804" width="14.42578125" style="285" customWidth="1"/>
    <col min="12805" max="12805" width="15.5703125" style="285" customWidth="1"/>
    <col min="12806" max="12807" width="0" style="285" hidden="1" customWidth="1"/>
    <col min="12808" max="13056" width="11.42578125" style="285"/>
    <col min="13057" max="13057" width="5.140625" style="285" customWidth="1"/>
    <col min="13058" max="13058" width="62.140625" style="285" bestFit="1" customWidth="1"/>
    <col min="13059" max="13059" width="18.28515625" style="285" customWidth="1"/>
    <col min="13060" max="13060" width="14.42578125" style="285" customWidth="1"/>
    <col min="13061" max="13061" width="15.5703125" style="285" customWidth="1"/>
    <col min="13062" max="13063" width="0" style="285" hidden="1" customWidth="1"/>
    <col min="13064" max="13312" width="11.42578125" style="285"/>
    <col min="13313" max="13313" width="5.140625" style="285" customWidth="1"/>
    <col min="13314" max="13314" width="62.140625" style="285" bestFit="1" customWidth="1"/>
    <col min="13315" max="13315" width="18.28515625" style="285" customWidth="1"/>
    <col min="13316" max="13316" width="14.42578125" style="285" customWidth="1"/>
    <col min="13317" max="13317" width="15.5703125" style="285" customWidth="1"/>
    <col min="13318" max="13319" width="0" style="285" hidden="1" customWidth="1"/>
    <col min="13320" max="13568" width="11.42578125" style="285"/>
    <col min="13569" max="13569" width="5.140625" style="285" customWidth="1"/>
    <col min="13570" max="13570" width="62.140625" style="285" bestFit="1" customWidth="1"/>
    <col min="13571" max="13571" width="18.28515625" style="285" customWidth="1"/>
    <col min="13572" max="13572" width="14.42578125" style="285" customWidth="1"/>
    <col min="13573" max="13573" width="15.5703125" style="285" customWidth="1"/>
    <col min="13574" max="13575" width="0" style="285" hidden="1" customWidth="1"/>
    <col min="13576" max="13824" width="11.42578125" style="285"/>
    <col min="13825" max="13825" width="5.140625" style="285" customWidth="1"/>
    <col min="13826" max="13826" width="62.140625" style="285" bestFit="1" customWidth="1"/>
    <col min="13827" max="13827" width="18.28515625" style="285" customWidth="1"/>
    <col min="13828" max="13828" width="14.42578125" style="285" customWidth="1"/>
    <col min="13829" max="13829" width="15.5703125" style="285" customWidth="1"/>
    <col min="13830" max="13831" width="0" style="285" hidden="1" customWidth="1"/>
    <col min="13832" max="14080" width="11.42578125" style="285"/>
    <col min="14081" max="14081" width="5.140625" style="285" customWidth="1"/>
    <col min="14082" max="14082" width="62.140625" style="285" bestFit="1" customWidth="1"/>
    <col min="14083" max="14083" width="18.28515625" style="285" customWidth="1"/>
    <col min="14084" max="14084" width="14.42578125" style="285" customWidth="1"/>
    <col min="14085" max="14085" width="15.5703125" style="285" customWidth="1"/>
    <col min="14086" max="14087" width="0" style="285" hidden="1" customWidth="1"/>
    <col min="14088" max="14336" width="11.42578125" style="285"/>
    <col min="14337" max="14337" width="5.140625" style="285" customWidth="1"/>
    <col min="14338" max="14338" width="62.140625" style="285" bestFit="1" customWidth="1"/>
    <col min="14339" max="14339" width="18.28515625" style="285" customWidth="1"/>
    <col min="14340" max="14340" width="14.42578125" style="285" customWidth="1"/>
    <col min="14341" max="14341" width="15.5703125" style="285" customWidth="1"/>
    <col min="14342" max="14343" width="0" style="285" hidden="1" customWidth="1"/>
    <col min="14344" max="14592" width="11.42578125" style="285"/>
    <col min="14593" max="14593" width="5.140625" style="285" customWidth="1"/>
    <col min="14594" max="14594" width="62.140625" style="285" bestFit="1" customWidth="1"/>
    <col min="14595" max="14595" width="18.28515625" style="285" customWidth="1"/>
    <col min="14596" max="14596" width="14.42578125" style="285" customWidth="1"/>
    <col min="14597" max="14597" width="15.5703125" style="285" customWidth="1"/>
    <col min="14598" max="14599" width="0" style="285" hidden="1" customWidth="1"/>
    <col min="14600" max="14848" width="11.42578125" style="285"/>
    <col min="14849" max="14849" width="5.140625" style="285" customWidth="1"/>
    <col min="14850" max="14850" width="62.140625" style="285" bestFit="1" customWidth="1"/>
    <col min="14851" max="14851" width="18.28515625" style="285" customWidth="1"/>
    <col min="14852" max="14852" width="14.42578125" style="285" customWidth="1"/>
    <col min="14853" max="14853" width="15.5703125" style="285" customWidth="1"/>
    <col min="14854" max="14855" width="0" style="285" hidden="1" customWidth="1"/>
    <col min="14856" max="15104" width="11.42578125" style="285"/>
    <col min="15105" max="15105" width="5.140625" style="285" customWidth="1"/>
    <col min="15106" max="15106" width="62.140625" style="285" bestFit="1" customWidth="1"/>
    <col min="15107" max="15107" width="18.28515625" style="285" customWidth="1"/>
    <col min="15108" max="15108" width="14.42578125" style="285" customWidth="1"/>
    <col min="15109" max="15109" width="15.5703125" style="285" customWidth="1"/>
    <col min="15110" max="15111" width="0" style="285" hidden="1" customWidth="1"/>
    <col min="15112" max="15360" width="11.42578125" style="285"/>
    <col min="15361" max="15361" width="5.140625" style="285" customWidth="1"/>
    <col min="15362" max="15362" width="62.140625" style="285" bestFit="1" customWidth="1"/>
    <col min="15363" max="15363" width="18.28515625" style="285" customWidth="1"/>
    <col min="15364" max="15364" width="14.42578125" style="285" customWidth="1"/>
    <col min="15365" max="15365" width="15.5703125" style="285" customWidth="1"/>
    <col min="15366" max="15367" width="0" style="285" hidden="1" customWidth="1"/>
    <col min="15368" max="15616" width="11.42578125" style="285"/>
    <col min="15617" max="15617" width="5.140625" style="285" customWidth="1"/>
    <col min="15618" max="15618" width="62.140625" style="285" bestFit="1" customWidth="1"/>
    <col min="15619" max="15619" width="18.28515625" style="285" customWidth="1"/>
    <col min="15620" max="15620" width="14.42578125" style="285" customWidth="1"/>
    <col min="15621" max="15621" width="15.5703125" style="285" customWidth="1"/>
    <col min="15622" max="15623" width="0" style="285" hidden="1" customWidth="1"/>
    <col min="15624" max="15872" width="11.42578125" style="285"/>
    <col min="15873" max="15873" width="5.140625" style="285" customWidth="1"/>
    <col min="15874" max="15874" width="62.140625" style="285" bestFit="1" customWidth="1"/>
    <col min="15875" max="15875" width="18.28515625" style="285" customWidth="1"/>
    <col min="15876" max="15876" width="14.42578125" style="285" customWidth="1"/>
    <col min="15877" max="15877" width="15.5703125" style="285" customWidth="1"/>
    <col min="15878" max="15879" width="0" style="285" hidden="1" customWidth="1"/>
    <col min="15880" max="16128" width="11.42578125" style="285"/>
    <col min="16129" max="16129" width="5.140625" style="285" customWidth="1"/>
    <col min="16130" max="16130" width="62.140625" style="285" bestFit="1" customWidth="1"/>
    <col min="16131" max="16131" width="18.28515625" style="285" customWidth="1"/>
    <col min="16132" max="16132" width="14.42578125" style="285" customWidth="1"/>
    <col min="16133" max="16133" width="15.5703125" style="285" customWidth="1"/>
    <col min="16134" max="16135" width="0" style="285" hidden="1" customWidth="1"/>
    <col min="16136" max="16384" width="11.42578125" style="285"/>
  </cols>
  <sheetData>
    <row r="1" spans="1:7" s="245" customFormat="1" ht="15" x14ac:dyDescent="0.3">
      <c r="A1" s="244" t="s">
        <v>2</v>
      </c>
      <c r="B1" s="244"/>
      <c r="C1" s="244"/>
      <c r="D1" s="244"/>
      <c r="E1" s="244"/>
      <c r="F1" s="244"/>
      <c r="G1" s="244"/>
    </row>
    <row r="2" spans="1:7" s="245" customFormat="1" ht="15" x14ac:dyDescent="0.3">
      <c r="A2" s="244" t="s">
        <v>189</v>
      </c>
      <c r="B2" s="244"/>
      <c r="C2" s="244"/>
      <c r="D2" s="244"/>
      <c r="E2" s="244"/>
      <c r="F2" s="244"/>
      <c r="G2" s="244"/>
    </row>
    <row r="3" spans="1:7" s="245" customFormat="1" ht="15" x14ac:dyDescent="0.3">
      <c r="A3" s="246" t="s">
        <v>206</v>
      </c>
      <c r="B3" s="246"/>
      <c r="C3" s="246"/>
      <c r="D3" s="246"/>
      <c r="E3" s="246"/>
      <c r="F3" s="246"/>
      <c r="G3" s="246"/>
    </row>
    <row r="4" spans="1:7" s="245" customFormat="1" ht="60" x14ac:dyDescent="0.2">
      <c r="A4" s="247" t="s">
        <v>207</v>
      </c>
      <c r="B4" s="247"/>
      <c r="C4" s="248" t="s">
        <v>191</v>
      </c>
      <c r="D4" s="288" t="s">
        <v>208</v>
      </c>
      <c r="E4" s="289" t="s">
        <v>209</v>
      </c>
      <c r="F4" s="289" t="s">
        <v>210</v>
      </c>
      <c r="G4" s="289" t="s">
        <v>211</v>
      </c>
    </row>
    <row r="5" spans="1:7" s="245" customFormat="1" ht="15.75" x14ac:dyDescent="0.25">
      <c r="A5" s="249"/>
      <c r="B5" s="249" t="s">
        <v>192</v>
      </c>
      <c r="C5" s="250">
        <v>62000000</v>
      </c>
      <c r="D5" s="250"/>
      <c r="E5" s="250">
        <f>+C5+D5</f>
        <v>62000000</v>
      </c>
      <c r="F5" s="250">
        <v>0</v>
      </c>
      <c r="G5" s="250">
        <f>+E5-F5</f>
        <v>62000000</v>
      </c>
    </row>
    <row r="6" spans="1:7" s="245" customFormat="1" ht="17.25" thickBot="1" x14ac:dyDescent="0.35">
      <c r="A6" s="251"/>
      <c r="B6" s="252" t="s">
        <v>193</v>
      </c>
      <c r="C6" s="253">
        <f>SUM(C5)</f>
        <v>62000000</v>
      </c>
      <c r="D6" s="253">
        <f>SUM(D5)</f>
        <v>0</v>
      </c>
      <c r="E6" s="253">
        <f>SUM(E5)</f>
        <v>62000000</v>
      </c>
      <c r="F6" s="253">
        <f>SUM(F5)</f>
        <v>0</v>
      </c>
      <c r="G6" s="253">
        <f>SUM(G5)</f>
        <v>62000000</v>
      </c>
    </row>
    <row r="7" spans="1:7" s="245" customFormat="1" ht="16.5" x14ac:dyDescent="0.3">
      <c r="A7" s="254"/>
      <c r="B7" s="255"/>
      <c r="C7" s="256"/>
      <c r="D7" s="290"/>
      <c r="E7" s="290"/>
      <c r="F7" s="290"/>
      <c r="G7" s="290"/>
    </row>
    <row r="8" spans="1:7" s="245" customFormat="1" ht="45" x14ac:dyDescent="0.3">
      <c r="A8" s="257"/>
      <c r="B8" s="257"/>
      <c r="C8" s="248" t="str">
        <f>+C4</f>
        <v>PRESUPUESTO 2021</v>
      </c>
      <c r="D8" s="288" t="s">
        <v>212</v>
      </c>
      <c r="E8" s="289" t="str">
        <f>+E4</f>
        <v>PRESUPUESTO AJUSTADO 2,021</v>
      </c>
      <c r="F8" s="289" t="str">
        <f>+F4</f>
        <v>EJECUTADO</v>
      </c>
      <c r="G8" s="289" t="s">
        <v>211</v>
      </c>
    </row>
    <row r="9" spans="1:7" s="245" customFormat="1" ht="15.75" x14ac:dyDescent="0.25">
      <c r="A9" s="258" t="s">
        <v>194</v>
      </c>
      <c r="B9" s="259" t="s">
        <v>15</v>
      </c>
      <c r="C9" s="260">
        <v>24800000</v>
      </c>
      <c r="D9" s="291"/>
      <c r="E9" s="260">
        <f>+C9+D9</f>
        <v>24800000</v>
      </c>
      <c r="F9" s="260">
        <f>1849158.37+1911481.98</f>
        <v>3760640.35</v>
      </c>
      <c r="G9" s="260">
        <f>+E9-F9</f>
        <v>21039359.649999999</v>
      </c>
    </row>
    <row r="10" spans="1:7" s="245" customFormat="1" ht="16.5" x14ac:dyDescent="0.3">
      <c r="A10" s="259"/>
      <c r="B10" s="261" t="s">
        <v>195</v>
      </c>
      <c r="C10" s="262">
        <f>SUM(C9)</f>
        <v>24800000</v>
      </c>
      <c r="D10" s="292">
        <f>SUM(D9)</f>
        <v>0</v>
      </c>
      <c r="E10" s="276">
        <f>SUM(E9)</f>
        <v>24800000</v>
      </c>
      <c r="F10" s="262">
        <f>SUM(F9)</f>
        <v>3760640.35</v>
      </c>
      <c r="G10" s="262">
        <f>SUM(G9)</f>
        <v>21039359.649999999</v>
      </c>
    </row>
    <row r="11" spans="1:7" s="245" customFormat="1" ht="16.5" x14ac:dyDescent="0.3">
      <c r="A11" s="263"/>
      <c r="B11" s="261"/>
      <c r="C11" s="262"/>
      <c r="D11" s="293"/>
      <c r="E11" s="293"/>
      <c r="F11" s="293"/>
      <c r="G11" s="293"/>
    </row>
    <row r="12" spans="1:7" s="245" customFormat="1" ht="45" x14ac:dyDescent="0.25">
      <c r="A12" s="264"/>
      <c r="B12" s="264" t="s">
        <v>196</v>
      </c>
      <c r="C12" s="265" t="str">
        <f>+C8</f>
        <v>PRESUPUESTO 2021</v>
      </c>
      <c r="D12" s="294" t="s">
        <v>212</v>
      </c>
      <c r="E12" s="295" t="str">
        <f>+E8</f>
        <v>PRESUPUESTO AJUSTADO 2,021</v>
      </c>
      <c r="F12" s="295" t="str">
        <f>+F8</f>
        <v>EJECUTADO</v>
      </c>
      <c r="G12" s="295" t="s">
        <v>211</v>
      </c>
    </row>
    <row r="13" spans="1:7" s="245" customFormat="1" ht="15.75" x14ac:dyDescent="0.25">
      <c r="A13" s="259">
        <v>111</v>
      </c>
      <c r="B13" s="266" t="s">
        <v>17</v>
      </c>
      <c r="C13" s="267">
        <v>935000</v>
      </c>
      <c r="D13" s="291"/>
      <c r="E13" s="267">
        <f>+C13+D13</f>
        <v>935000</v>
      </c>
      <c r="F13" s="267">
        <f>67997.75</f>
        <v>67997.75</v>
      </c>
      <c r="G13" s="267">
        <f>+E13-F13</f>
        <v>867002.25</v>
      </c>
    </row>
    <row r="14" spans="1:7" s="245" customFormat="1" ht="15.75" x14ac:dyDescent="0.25">
      <c r="A14" s="259">
        <v>113</v>
      </c>
      <c r="B14" s="266" t="s">
        <v>18</v>
      </c>
      <c r="C14" s="267">
        <v>144595</v>
      </c>
      <c r="D14" s="291"/>
      <c r="E14" s="267">
        <f>+C14+D14</f>
        <v>144595</v>
      </c>
      <c r="F14" s="267">
        <f>10614.63</f>
        <v>10614.63</v>
      </c>
      <c r="G14" s="267">
        <f t="shared" ref="G14:G23" si="0">+E14-F14</f>
        <v>133980.37</v>
      </c>
    </row>
    <row r="15" spans="1:7" s="245" customFormat="1" ht="15.75" x14ac:dyDescent="0.25">
      <c r="A15" s="259">
        <v>122</v>
      </c>
      <c r="B15" s="266" t="s">
        <v>19</v>
      </c>
      <c r="C15" s="267">
        <v>126562.7</v>
      </c>
      <c r="D15" s="291"/>
      <c r="E15" s="267">
        <f t="shared" ref="E15:E23" si="1">+C15+D15</f>
        <v>126562.7</v>
      </c>
      <c r="F15" s="267">
        <f>39254.8</f>
        <v>39254.800000000003</v>
      </c>
      <c r="G15" s="267">
        <f t="shared" si="0"/>
        <v>87307.9</v>
      </c>
    </row>
    <row r="16" spans="1:7" s="245" customFormat="1" ht="15.75" x14ac:dyDescent="0.25">
      <c r="A16" s="259">
        <v>163</v>
      </c>
      <c r="B16" s="266" t="s">
        <v>20</v>
      </c>
      <c r="C16" s="267">
        <v>754914.23</v>
      </c>
      <c r="D16" s="291"/>
      <c r="E16" s="267">
        <f t="shared" si="1"/>
        <v>754914.23</v>
      </c>
      <c r="F16" s="267">
        <f>13500</f>
        <v>13500</v>
      </c>
      <c r="G16" s="267">
        <f t="shared" si="0"/>
        <v>741414.23</v>
      </c>
    </row>
    <row r="17" spans="1:7" s="245" customFormat="1" ht="15.75" x14ac:dyDescent="0.25">
      <c r="A17" s="259">
        <v>168</v>
      </c>
      <c r="B17" s="266" t="s">
        <v>197</v>
      </c>
      <c r="C17" s="267">
        <v>5000</v>
      </c>
      <c r="D17" s="291"/>
      <c r="E17" s="267">
        <f t="shared" si="1"/>
        <v>5000</v>
      </c>
      <c r="F17" s="267">
        <v>0</v>
      </c>
      <c r="G17" s="267">
        <f t="shared" si="0"/>
        <v>5000</v>
      </c>
    </row>
    <row r="18" spans="1:7" s="245" customFormat="1" ht="15.75" x14ac:dyDescent="0.25">
      <c r="A18" s="259">
        <v>169</v>
      </c>
      <c r="B18" s="268" t="s">
        <v>198</v>
      </c>
      <c r="C18" s="267">
        <v>41676</v>
      </c>
      <c r="D18" s="291"/>
      <c r="E18" s="267">
        <f t="shared" si="1"/>
        <v>41676</v>
      </c>
      <c r="F18" s="267">
        <v>0</v>
      </c>
      <c r="G18" s="267">
        <f t="shared" si="0"/>
        <v>41676</v>
      </c>
    </row>
    <row r="19" spans="1:7" s="245" customFormat="1" ht="15.75" x14ac:dyDescent="0.25">
      <c r="A19" s="259">
        <v>171</v>
      </c>
      <c r="B19" s="268" t="s">
        <v>199</v>
      </c>
      <c r="C19" s="267">
        <v>51800</v>
      </c>
      <c r="D19" s="291"/>
      <c r="E19" s="267">
        <f t="shared" si="1"/>
        <v>51800</v>
      </c>
      <c r="F19" s="267">
        <v>0</v>
      </c>
      <c r="G19" s="267">
        <f t="shared" si="0"/>
        <v>51800</v>
      </c>
    </row>
    <row r="20" spans="1:7" s="245" customFormat="1" ht="15.75" x14ac:dyDescent="0.25">
      <c r="A20" s="259">
        <v>174</v>
      </c>
      <c r="B20" s="268" t="s">
        <v>24</v>
      </c>
      <c r="C20" s="267">
        <v>89761</v>
      </c>
      <c r="D20" s="291"/>
      <c r="E20" s="267">
        <f t="shared" si="1"/>
        <v>89761</v>
      </c>
      <c r="F20" s="267">
        <f>6360</f>
        <v>6360</v>
      </c>
      <c r="G20" s="267">
        <f t="shared" si="0"/>
        <v>83401</v>
      </c>
    </row>
    <row r="21" spans="1:7" s="245" customFormat="1" ht="15.75" x14ac:dyDescent="0.25">
      <c r="A21" s="259">
        <v>182</v>
      </c>
      <c r="B21" s="266" t="s">
        <v>25</v>
      </c>
      <c r="C21" s="269">
        <v>5857803</v>
      </c>
      <c r="D21" s="291"/>
      <c r="E21" s="267">
        <f t="shared" si="1"/>
        <v>5857803</v>
      </c>
      <c r="F21" s="267">
        <f>349038</f>
        <v>349038</v>
      </c>
      <c r="G21" s="267">
        <f t="shared" si="0"/>
        <v>5508765</v>
      </c>
    </row>
    <row r="22" spans="1:7" s="245" customFormat="1" ht="15.75" x14ac:dyDescent="0.25">
      <c r="A22" s="259">
        <v>197</v>
      </c>
      <c r="B22" s="266" t="s">
        <v>26</v>
      </c>
      <c r="C22" s="269">
        <v>500000</v>
      </c>
      <c r="D22" s="291"/>
      <c r="E22" s="267">
        <f t="shared" si="1"/>
        <v>500000</v>
      </c>
      <c r="F22" s="267">
        <f>84000</f>
        <v>84000</v>
      </c>
      <c r="G22" s="267">
        <f t="shared" si="0"/>
        <v>416000</v>
      </c>
    </row>
    <row r="23" spans="1:7" s="245" customFormat="1" ht="15.75" x14ac:dyDescent="0.25">
      <c r="A23" s="259">
        <v>199</v>
      </c>
      <c r="B23" s="266" t="s">
        <v>27</v>
      </c>
      <c r="C23" s="267">
        <v>794085.4</v>
      </c>
      <c r="D23" s="291"/>
      <c r="E23" s="267">
        <f t="shared" si="1"/>
        <v>794085.4</v>
      </c>
      <c r="F23" s="267">
        <f>148203.09</f>
        <v>148203.09</v>
      </c>
      <c r="G23" s="267">
        <f t="shared" si="0"/>
        <v>645882.31000000006</v>
      </c>
    </row>
    <row r="24" spans="1:7" s="245" customFormat="1" ht="16.5" x14ac:dyDescent="0.3">
      <c r="A24" s="270"/>
      <c r="B24" s="271" t="s">
        <v>28</v>
      </c>
      <c r="C24" s="272">
        <f>SUM(C13:C23)</f>
        <v>9301197.3300000001</v>
      </c>
      <c r="D24" s="272">
        <f>SUM(D13:D23)</f>
        <v>0</v>
      </c>
      <c r="E24" s="272">
        <f>SUM(E13:E23)</f>
        <v>9301197.3300000001</v>
      </c>
      <c r="F24" s="272">
        <f>SUM(F13:F23)</f>
        <v>718968.2699999999</v>
      </c>
      <c r="G24" s="272">
        <f>SUM(G13:G23)</f>
        <v>8582229.0600000005</v>
      </c>
    </row>
    <row r="25" spans="1:7" s="245" customFormat="1" ht="45" x14ac:dyDescent="0.25">
      <c r="A25" s="273"/>
      <c r="B25" s="273" t="s">
        <v>29</v>
      </c>
      <c r="C25" s="248" t="str">
        <f>+C12</f>
        <v>PRESUPUESTO 2021</v>
      </c>
      <c r="D25" s="288" t="s">
        <v>212</v>
      </c>
      <c r="E25" s="289" t="str">
        <f>+E12</f>
        <v>PRESUPUESTO AJUSTADO 2,021</v>
      </c>
      <c r="F25" s="289" t="str">
        <f>+F12</f>
        <v>EJECUTADO</v>
      </c>
      <c r="G25" s="289" t="s">
        <v>211</v>
      </c>
    </row>
    <row r="26" spans="1:7" s="245" customFormat="1" ht="15.75" x14ac:dyDescent="0.25">
      <c r="A26" s="259">
        <v>211</v>
      </c>
      <c r="B26" s="266" t="s">
        <v>30</v>
      </c>
      <c r="C26" s="267">
        <v>832510.7</v>
      </c>
      <c r="D26" s="291"/>
      <c r="E26" s="267">
        <f t="shared" ref="E26:E42" si="2">+C26+D26</f>
        <v>832510.7</v>
      </c>
      <c r="F26" s="267">
        <f>72038.25</f>
        <v>72038.25</v>
      </c>
      <c r="G26" s="267">
        <f>+E26-F26</f>
        <v>760472.45</v>
      </c>
    </row>
    <row r="27" spans="1:7" s="245" customFormat="1" ht="15.75" hidden="1" x14ac:dyDescent="0.25">
      <c r="A27" s="259"/>
      <c r="B27" s="266" t="s">
        <v>200</v>
      </c>
      <c r="C27" s="267"/>
      <c r="D27" s="291"/>
      <c r="E27" s="267">
        <f t="shared" si="2"/>
        <v>0</v>
      </c>
      <c r="F27" s="267"/>
      <c r="G27" s="267"/>
    </row>
    <row r="28" spans="1:7" s="245" customFormat="1" ht="15.75" x14ac:dyDescent="0.25">
      <c r="A28" s="259">
        <v>232</v>
      </c>
      <c r="B28" s="266" t="s">
        <v>31</v>
      </c>
      <c r="C28" s="267">
        <v>75000</v>
      </c>
      <c r="D28" s="291"/>
      <c r="E28" s="267">
        <f t="shared" si="2"/>
        <v>75000</v>
      </c>
      <c r="F28" s="267">
        <v>0</v>
      </c>
      <c r="G28" s="267">
        <f t="shared" ref="G28:G42" si="3">+E28-F28</f>
        <v>75000</v>
      </c>
    </row>
    <row r="29" spans="1:7" s="245" customFormat="1" ht="15.75" hidden="1" x14ac:dyDescent="0.25">
      <c r="A29" s="259"/>
      <c r="B29" s="266" t="s">
        <v>62</v>
      </c>
      <c r="C29" s="267"/>
      <c r="D29" s="291"/>
      <c r="E29" s="267">
        <f t="shared" si="2"/>
        <v>0</v>
      </c>
      <c r="F29" s="267"/>
      <c r="G29" s="267">
        <f t="shared" si="3"/>
        <v>0</v>
      </c>
    </row>
    <row r="30" spans="1:7" s="245" customFormat="1" ht="15.75" hidden="1" x14ac:dyDescent="0.25">
      <c r="A30" s="259"/>
      <c r="B30" s="266" t="s">
        <v>201</v>
      </c>
      <c r="C30" s="267"/>
      <c r="D30" s="291"/>
      <c r="E30" s="267">
        <f t="shared" si="2"/>
        <v>0</v>
      </c>
      <c r="F30" s="267"/>
      <c r="G30" s="267">
        <f t="shared" si="3"/>
        <v>0</v>
      </c>
    </row>
    <row r="31" spans="1:7" s="245" customFormat="1" ht="15.75" x14ac:dyDescent="0.25">
      <c r="A31" s="259">
        <v>261</v>
      </c>
      <c r="B31" s="266" t="s">
        <v>32</v>
      </c>
      <c r="C31" s="269">
        <v>650004.51</v>
      </c>
      <c r="D31" s="291"/>
      <c r="E31" s="267">
        <f t="shared" si="2"/>
        <v>650004.51</v>
      </c>
      <c r="F31" s="267">
        <f>39284</f>
        <v>39284</v>
      </c>
      <c r="G31" s="267">
        <f t="shared" si="3"/>
        <v>610720.51</v>
      </c>
    </row>
    <row r="32" spans="1:7" s="245" customFormat="1" ht="15.75" x14ac:dyDescent="0.25">
      <c r="A32" s="259">
        <v>262</v>
      </c>
      <c r="B32" s="266" t="s">
        <v>33</v>
      </c>
      <c r="C32" s="267">
        <v>8000</v>
      </c>
      <c r="D32" s="291"/>
      <c r="E32" s="267">
        <f t="shared" si="2"/>
        <v>8000</v>
      </c>
      <c r="F32" s="267">
        <v>0</v>
      </c>
      <c r="G32" s="267">
        <f t="shared" si="3"/>
        <v>8000</v>
      </c>
    </row>
    <row r="33" spans="1:7" s="245" customFormat="1" ht="15.75" x14ac:dyDescent="0.25">
      <c r="A33" s="259">
        <v>266</v>
      </c>
      <c r="B33" s="266" t="s">
        <v>34</v>
      </c>
      <c r="C33" s="269">
        <v>4828940.01</v>
      </c>
      <c r="D33" s="291"/>
      <c r="E33" s="267">
        <f t="shared" si="2"/>
        <v>4828940.01</v>
      </c>
      <c r="F33" s="267">
        <f>390957.86</f>
        <v>390957.86</v>
      </c>
      <c r="G33" s="267">
        <f t="shared" si="3"/>
        <v>4437982.1499999994</v>
      </c>
    </row>
    <row r="34" spans="1:7" s="245" customFormat="1" ht="15.75" x14ac:dyDescent="0.25">
      <c r="A34" s="259">
        <v>267</v>
      </c>
      <c r="B34" s="266" t="s">
        <v>35</v>
      </c>
      <c r="C34" s="267">
        <v>18000</v>
      </c>
      <c r="D34" s="291"/>
      <c r="E34" s="267">
        <f t="shared" si="2"/>
        <v>18000</v>
      </c>
      <c r="F34" s="267">
        <v>0</v>
      </c>
      <c r="G34" s="267">
        <f t="shared" si="3"/>
        <v>18000</v>
      </c>
    </row>
    <row r="35" spans="1:7" s="245" customFormat="1" ht="15.75" x14ac:dyDescent="0.25">
      <c r="A35" s="259">
        <v>268</v>
      </c>
      <c r="B35" s="266" t="s">
        <v>36</v>
      </c>
      <c r="C35" s="267">
        <v>211308</v>
      </c>
      <c r="D35" s="291"/>
      <c r="E35" s="267">
        <f t="shared" si="2"/>
        <v>211308</v>
      </c>
      <c r="F35" s="267">
        <f>22920</f>
        <v>22920</v>
      </c>
      <c r="G35" s="267">
        <f t="shared" si="3"/>
        <v>188388</v>
      </c>
    </row>
    <row r="36" spans="1:7" s="245" customFormat="1" ht="15.75" x14ac:dyDescent="0.25">
      <c r="A36" s="259">
        <v>269</v>
      </c>
      <c r="B36" s="274" t="s">
        <v>37</v>
      </c>
      <c r="C36" s="267">
        <v>10000</v>
      </c>
      <c r="D36" s="291"/>
      <c r="E36" s="267">
        <f t="shared" si="2"/>
        <v>10000</v>
      </c>
      <c r="F36" s="267">
        <v>0</v>
      </c>
      <c r="G36" s="267">
        <f t="shared" si="3"/>
        <v>10000</v>
      </c>
    </row>
    <row r="37" spans="1:7" s="245" customFormat="1" ht="15.75" x14ac:dyDescent="0.25">
      <c r="A37" s="259">
        <v>289</v>
      </c>
      <c r="B37" s="266" t="s">
        <v>38</v>
      </c>
      <c r="C37" s="267">
        <v>8840</v>
      </c>
      <c r="D37" s="291"/>
      <c r="E37" s="267">
        <f t="shared" si="2"/>
        <v>8840</v>
      </c>
      <c r="F37" s="267">
        <f>1700</f>
        <v>1700</v>
      </c>
      <c r="G37" s="267">
        <f t="shared" si="3"/>
        <v>7140</v>
      </c>
    </row>
    <row r="38" spans="1:7" s="245" customFormat="1" ht="15.75" x14ac:dyDescent="0.25">
      <c r="A38" s="259">
        <v>292</v>
      </c>
      <c r="B38" s="266" t="s">
        <v>39</v>
      </c>
      <c r="C38" s="267">
        <v>183881</v>
      </c>
      <c r="D38" s="291"/>
      <c r="E38" s="267">
        <f t="shared" si="2"/>
        <v>183881</v>
      </c>
      <c r="F38" s="267">
        <f>26482</f>
        <v>26482</v>
      </c>
      <c r="G38" s="267">
        <f t="shared" si="3"/>
        <v>157399</v>
      </c>
    </row>
    <row r="39" spans="1:7" s="245" customFormat="1" ht="15.75" x14ac:dyDescent="0.25">
      <c r="A39" s="259">
        <v>295</v>
      </c>
      <c r="B39" s="266" t="s">
        <v>40</v>
      </c>
      <c r="C39" s="269">
        <v>20372303.879999999</v>
      </c>
      <c r="D39" s="291"/>
      <c r="E39" s="267">
        <f t="shared" si="2"/>
        <v>20372303.879999999</v>
      </c>
      <c r="F39" s="267">
        <f>659749.24</f>
        <v>659749.24</v>
      </c>
      <c r="G39" s="267">
        <f t="shared" si="3"/>
        <v>19712554.640000001</v>
      </c>
    </row>
    <row r="40" spans="1:7" s="245" customFormat="1" ht="15.75" x14ac:dyDescent="0.25">
      <c r="A40" s="259">
        <v>297</v>
      </c>
      <c r="B40" s="266" t="s">
        <v>41</v>
      </c>
      <c r="C40" s="267">
        <v>40018</v>
      </c>
      <c r="D40" s="291"/>
      <c r="E40" s="267">
        <f t="shared" si="2"/>
        <v>40018</v>
      </c>
      <c r="F40" s="267">
        <v>0</v>
      </c>
      <c r="G40" s="267">
        <f t="shared" si="3"/>
        <v>40018</v>
      </c>
    </row>
    <row r="41" spans="1:7" s="245" customFormat="1" ht="15.75" x14ac:dyDescent="0.25">
      <c r="A41" s="259">
        <v>298</v>
      </c>
      <c r="B41" s="266" t="s">
        <v>42</v>
      </c>
      <c r="C41" s="267">
        <v>619996.56999999995</v>
      </c>
      <c r="D41" s="291"/>
      <c r="E41" s="267">
        <f t="shared" si="2"/>
        <v>619996.56999999995</v>
      </c>
      <c r="F41" s="267">
        <f>63771</f>
        <v>63771</v>
      </c>
      <c r="G41" s="267">
        <f t="shared" si="3"/>
        <v>556225.56999999995</v>
      </c>
    </row>
    <row r="42" spans="1:7" s="245" customFormat="1" ht="15.75" x14ac:dyDescent="0.25">
      <c r="A42" s="259">
        <v>299</v>
      </c>
      <c r="B42" s="266" t="s">
        <v>43</v>
      </c>
      <c r="C42" s="267">
        <v>40000</v>
      </c>
      <c r="D42" s="291"/>
      <c r="E42" s="267">
        <f t="shared" si="2"/>
        <v>40000</v>
      </c>
      <c r="F42" s="267">
        <v>0</v>
      </c>
      <c r="G42" s="267">
        <f t="shared" si="3"/>
        <v>40000</v>
      </c>
    </row>
    <row r="43" spans="1:7" s="245" customFormat="1" ht="17.25" thickBot="1" x14ac:dyDescent="0.35">
      <c r="A43" s="270"/>
      <c r="B43" s="275" t="s">
        <v>44</v>
      </c>
      <c r="C43" s="272">
        <f>SUM(C26:C42)</f>
        <v>27898802.669999998</v>
      </c>
      <c r="D43" s="253">
        <f>SUM(D26:D42)</f>
        <v>0</v>
      </c>
      <c r="E43" s="253">
        <f>SUM(E26:E42)</f>
        <v>27898802.669999998</v>
      </c>
      <c r="F43" s="253">
        <f>SUM(F26:F42)</f>
        <v>1276902.3500000001</v>
      </c>
      <c r="G43" s="253">
        <f>SUM(G26:G42)</f>
        <v>26621900.32</v>
      </c>
    </row>
    <row r="44" spans="1:7" s="245" customFormat="1" ht="16.5" x14ac:dyDescent="0.3">
      <c r="A44" s="259"/>
      <c r="B44" s="261" t="s">
        <v>202</v>
      </c>
      <c r="C44" s="276">
        <f>C10+C24+C43</f>
        <v>62000000</v>
      </c>
      <c r="D44" s="276">
        <f>D10+D24+D43</f>
        <v>0</v>
      </c>
      <c r="E44" s="296">
        <f>E10+E24+E43</f>
        <v>62000000</v>
      </c>
      <c r="F44" s="276">
        <f>F10+F24+F43</f>
        <v>5756510.9700000007</v>
      </c>
      <c r="G44" s="276">
        <f>G10+G24+G43</f>
        <v>56243489.030000001</v>
      </c>
    </row>
    <row r="45" spans="1:7" s="245" customFormat="1" ht="16.5" x14ac:dyDescent="0.3">
      <c r="A45" s="277"/>
      <c r="B45" s="278"/>
      <c r="C45" s="279"/>
    </row>
    <row r="46" spans="1:7" s="245" customFormat="1" x14ac:dyDescent="0.25">
      <c r="A46" s="280"/>
      <c r="C46" s="281"/>
    </row>
    <row r="47" spans="1:7" s="245" customFormat="1" x14ac:dyDescent="0.25">
      <c r="A47" s="280"/>
      <c r="C47" s="281"/>
    </row>
    <row r="48" spans="1:7" s="245" customFormat="1" x14ac:dyDescent="0.25">
      <c r="A48" s="280"/>
      <c r="C48" s="281"/>
    </row>
    <row r="49" spans="1:7" s="245" customFormat="1" x14ac:dyDescent="0.25">
      <c r="A49" s="280"/>
      <c r="C49" s="281"/>
    </row>
    <row r="50" spans="1:7" s="245" customFormat="1" x14ac:dyDescent="0.25">
      <c r="A50" s="280"/>
      <c r="C50" s="281"/>
    </row>
    <row r="51" spans="1:7" s="245" customFormat="1" x14ac:dyDescent="0.25">
      <c r="A51" s="280"/>
      <c r="C51" s="281"/>
    </row>
    <row r="52" spans="1:7" s="245" customFormat="1" x14ac:dyDescent="0.25">
      <c r="A52" s="280"/>
      <c r="C52" s="281"/>
    </row>
    <row r="53" spans="1:7" s="245" customFormat="1" x14ac:dyDescent="0.25">
      <c r="A53" s="282"/>
      <c r="C53" s="283"/>
    </row>
    <row r="54" spans="1:7" s="245" customFormat="1" x14ac:dyDescent="0.25">
      <c r="A54" s="282"/>
      <c r="C54" s="283"/>
    </row>
    <row r="55" spans="1:7" s="245" customFormat="1" x14ac:dyDescent="0.25">
      <c r="A55" s="282"/>
      <c r="C55" s="283"/>
    </row>
    <row r="56" spans="1:7" s="245" customFormat="1" x14ac:dyDescent="0.25">
      <c r="A56" s="282"/>
      <c r="C56" s="283"/>
    </row>
    <row r="57" spans="1:7" s="245" customFormat="1" ht="13.5" customHeight="1" x14ac:dyDescent="0.2">
      <c r="A57" s="284" t="s">
        <v>205</v>
      </c>
      <c r="B57" s="284"/>
      <c r="C57" s="284"/>
      <c r="D57" s="284"/>
      <c r="E57" s="284"/>
      <c r="F57" s="284"/>
      <c r="G57" s="284"/>
    </row>
    <row r="58" spans="1:7" s="245" customFormat="1" ht="18.75" customHeight="1" x14ac:dyDescent="0.2">
      <c r="A58" s="284" t="s">
        <v>110</v>
      </c>
      <c r="B58" s="284"/>
      <c r="C58" s="284"/>
      <c r="D58" s="284"/>
      <c r="E58" s="284"/>
      <c r="F58" s="284"/>
      <c r="G58" s="284"/>
    </row>
    <row r="59" spans="1:7" s="245" customFormat="1" ht="18.75" customHeight="1" x14ac:dyDescent="0.2">
      <c r="A59" s="284" t="s">
        <v>112</v>
      </c>
      <c r="B59" s="284"/>
      <c r="C59" s="284"/>
      <c r="D59" s="284"/>
      <c r="E59" s="284"/>
      <c r="F59" s="284"/>
      <c r="G59" s="284"/>
    </row>
    <row r="60" spans="1:7" s="245" customFormat="1" x14ac:dyDescent="0.25">
      <c r="A60" s="282"/>
      <c r="C60" s="281"/>
    </row>
    <row r="61" spans="1:7" s="245" customFormat="1" x14ac:dyDescent="0.25">
      <c r="A61" s="282"/>
      <c r="C61" s="281"/>
    </row>
    <row r="62" spans="1:7" s="245" customFormat="1" x14ac:dyDescent="0.25">
      <c r="A62" s="282"/>
      <c r="C62" s="281"/>
    </row>
    <row r="63" spans="1:7" s="245" customFormat="1" x14ac:dyDescent="0.25">
      <c r="A63" s="282"/>
      <c r="C63" s="281"/>
    </row>
    <row r="64" spans="1:7" s="245" customFormat="1" x14ac:dyDescent="0.25">
      <c r="A64" s="282"/>
      <c r="C64" s="281"/>
    </row>
    <row r="65" spans="1:3" s="245" customFormat="1" x14ac:dyDescent="0.25">
      <c r="A65" s="282"/>
      <c r="C65" s="281"/>
    </row>
    <row r="66" spans="1:3" s="245" customFormat="1" x14ac:dyDescent="0.25">
      <c r="A66" s="282"/>
      <c r="C66" s="281"/>
    </row>
    <row r="67" spans="1:3" s="245" customFormat="1" x14ac:dyDescent="0.25">
      <c r="A67" s="282"/>
      <c r="C67" s="281"/>
    </row>
    <row r="68" spans="1:3" s="245" customFormat="1" x14ac:dyDescent="0.25">
      <c r="A68" s="282"/>
      <c r="C68" s="281"/>
    </row>
    <row r="69" spans="1:3" s="245" customFormat="1" x14ac:dyDescent="0.25">
      <c r="A69" s="282"/>
      <c r="C69" s="281"/>
    </row>
    <row r="70" spans="1:3" s="245" customFormat="1" x14ac:dyDescent="0.25">
      <c r="A70" s="282"/>
      <c r="C70" s="281"/>
    </row>
    <row r="71" spans="1:3" s="245" customFormat="1" x14ac:dyDescent="0.25">
      <c r="A71" s="282"/>
      <c r="C71" s="281"/>
    </row>
    <row r="72" spans="1:3" s="245" customFormat="1" x14ac:dyDescent="0.25">
      <c r="A72" s="282"/>
      <c r="C72" s="281"/>
    </row>
    <row r="73" spans="1:3" s="245" customFormat="1" x14ac:dyDescent="0.25">
      <c r="A73" s="282"/>
      <c r="C73" s="281"/>
    </row>
    <row r="74" spans="1:3" s="245" customFormat="1" x14ac:dyDescent="0.25">
      <c r="A74" s="282"/>
      <c r="C74" s="281"/>
    </row>
    <row r="75" spans="1:3" s="245" customFormat="1" x14ac:dyDescent="0.25">
      <c r="A75" s="282"/>
      <c r="C75" s="281"/>
    </row>
    <row r="76" spans="1:3" s="245" customFormat="1" x14ac:dyDescent="0.25">
      <c r="A76" s="282"/>
      <c r="C76" s="281"/>
    </row>
    <row r="77" spans="1:3" s="245" customFormat="1" x14ac:dyDescent="0.25">
      <c r="A77" s="282"/>
      <c r="C77" s="281"/>
    </row>
    <row r="78" spans="1:3" s="245" customFormat="1" x14ac:dyDescent="0.25">
      <c r="A78" s="282"/>
      <c r="C78" s="281"/>
    </row>
    <row r="79" spans="1:3" s="245" customFormat="1" x14ac:dyDescent="0.25">
      <c r="A79" s="282"/>
      <c r="C79" s="281"/>
    </row>
    <row r="80" spans="1:3" s="245" customFormat="1" x14ac:dyDescent="0.25">
      <c r="A80" s="282"/>
      <c r="C80" s="281"/>
    </row>
    <row r="81" spans="1:3" s="245" customFormat="1" x14ac:dyDescent="0.25">
      <c r="A81" s="282"/>
      <c r="C81" s="281"/>
    </row>
    <row r="82" spans="1:3" s="245" customFormat="1" x14ac:dyDescent="0.25">
      <c r="A82" s="282"/>
      <c r="C82" s="281"/>
    </row>
    <row r="83" spans="1:3" s="245" customFormat="1" x14ac:dyDescent="0.25">
      <c r="A83" s="282"/>
      <c r="C83" s="281"/>
    </row>
    <row r="84" spans="1:3" s="245" customFormat="1" x14ac:dyDescent="0.25">
      <c r="A84" s="282"/>
      <c r="C84" s="281"/>
    </row>
    <row r="85" spans="1:3" x14ac:dyDescent="0.25">
      <c r="A85" s="282"/>
      <c r="B85" s="245"/>
      <c r="C85" s="281"/>
    </row>
    <row r="86" spans="1:3" x14ac:dyDescent="0.25">
      <c r="A86" s="282"/>
      <c r="B86" s="245"/>
      <c r="C86" s="281"/>
    </row>
    <row r="87" spans="1:3" x14ac:dyDescent="0.25">
      <c r="A87" s="282"/>
      <c r="B87" s="245"/>
      <c r="C87" s="281"/>
    </row>
    <row r="88" spans="1:3" x14ac:dyDescent="0.25">
      <c r="A88" s="282"/>
      <c r="B88" s="245"/>
      <c r="C88" s="281"/>
    </row>
    <row r="89" spans="1:3" x14ac:dyDescent="0.25">
      <c r="A89" s="282"/>
      <c r="B89" s="245"/>
      <c r="C89" s="281"/>
    </row>
    <row r="90" spans="1:3" x14ac:dyDescent="0.25">
      <c r="A90" s="282"/>
      <c r="B90" s="245"/>
      <c r="C90" s="281"/>
    </row>
    <row r="91" spans="1:3" x14ac:dyDescent="0.25">
      <c r="A91" s="282"/>
      <c r="B91" s="245"/>
      <c r="C91" s="281"/>
    </row>
    <row r="92" spans="1:3" x14ac:dyDescent="0.25">
      <c r="A92" s="282"/>
      <c r="B92" s="245"/>
      <c r="C92" s="281"/>
    </row>
    <row r="93" spans="1:3" x14ac:dyDescent="0.25">
      <c r="A93" s="282"/>
      <c r="B93" s="245"/>
      <c r="C93" s="281"/>
    </row>
    <row r="94" spans="1:3" x14ac:dyDescent="0.25">
      <c r="A94" s="282"/>
      <c r="B94" s="245"/>
      <c r="C94" s="281"/>
    </row>
    <row r="95" spans="1:3" x14ac:dyDescent="0.25">
      <c r="A95" s="282"/>
      <c r="B95" s="245"/>
      <c r="C95" s="281"/>
    </row>
    <row r="96" spans="1:3" x14ac:dyDescent="0.25">
      <c r="A96" s="282"/>
      <c r="B96" s="245"/>
      <c r="C96" s="281"/>
    </row>
    <row r="97" spans="1:3" x14ac:dyDescent="0.25">
      <c r="A97" s="282"/>
      <c r="B97" s="245"/>
      <c r="C97" s="281"/>
    </row>
    <row r="98" spans="1:3" x14ac:dyDescent="0.25">
      <c r="A98" s="282"/>
      <c r="B98" s="245"/>
      <c r="C98" s="281"/>
    </row>
  </sheetData>
  <mergeCells count="8">
    <mergeCell ref="A58:G58"/>
    <mergeCell ref="A59:G59"/>
    <mergeCell ref="A1:G1"/>
    <mergeCell ref="A2:G2"/>
    <mergeCell ref="A3:G3"/>
    <mergeCell ref="A4:B4"/>
    <mergeCell ref="A8:B8"/>
    <mergeCell ref="A57:G57"/>
  </mergeCells>
  <pageMargins left="0.11811023622047245" right="0.11811023622047245" top="0.19685039370078741" bottom="0.19685039370078741" header="0.11811023622047245" footer="0.11811023622047245"/>
  <pageSetup scale="93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opLeftCell="A40" workbookViewId="0">
      <selection activeCell="A28" sqref="A28"/>
    </sheetView>
  </sheetViews>
  <sheetFormatPr baseColWidth="10" defaultRowHeight="13.5" x14ac:dyDescent="0.25"/>
  <cols>
    <col min="1" max="1" width="5.140625" style="286" customWidth="1"/>
    <col min="2" max="2" width="62.140625" style="285" bestFit="1" customWidth="1"/>
    <col min="3" max="3" width="18.28515625" style="287" customWidth="1"/>
    <col min="4" max="4" width="14.42578125" style="285" customWidth="1"/>
    <col min="5" max="5" width="15.5703125" style="285" customWidth="1"/>
    <col min="6" max="7" width="15.5703125" style="285" hidden="1" customWidth="1"/>
    <col min="8" max="8" width="0" style="285" hidden="1" customWidth="1"/>
    <col min="9" max="256" width="11.42578125" style="285"/>
    <col min="257" max="257" width="5.140625" style="285" customWidth="1"/>
    <col min="258" max="258" width="62.140625" style="285" bestFit="1" customWidth="1"/>
    <col min="259" max="259" width="18.28515625" style="285" customWidth="1"/>
    <col min="260" max="260" width="14.42578125" style="285" customWidth="1"/>
    <col min="261" max="261" width="15.5703125" style="285" customWidth="1"/>
    <col min="262" max="264" width="0" style="285" hidden="1" customWidth="1"/>
    <col min="265" max="512" width="11.42578125" style="285"/>
    <col min="513" max="513" width="5.140625" style="285" customWidth="1"/>
    <col min="514" max="514" width="62.140625" style="285" bestFit="1" customWidth="1"/>
    <col min="515" max="515" width="18.28515625" style="285" customWidth="1"/>
    <col min="516" max="516" width="14.42578125" style="285" customWidth="1"/>
    <col min="517" max="517" width="15.5703125" style="285" customWidth="1"/>
    <col min="518" max="520" width="0" style="285" hidden="1" customWidth="1"/>
    <col min="521" max="768" width="11.42578125" style="285"/>
    <col min="769" max="769" width="5.140625" style="285" customWidth="1"/>
    <col min="770" max="770" width="62.140625" style="285" bestFit="1" customWidth="1"/>
    <col min="771" max="771" width="18.28515625" style="285" customWidth="1"/>
    <col min="772" max="772" width="14.42578125" style="285" customWidth="1"/>
    <col min="773" max="773" width="15.5703125" style="285" customWidth="1"/>
    <col min="774" max="776" width="0" style="285" hidden="1" customWidth="1"/>
    <col min="777" max="1024" width="11.42578125" style="285"/>
    <col min="1025" max="1025" width="5.140625" style="285" customWidth="1"/>
    <col min="1026" max="1026" width="62.140625" style="285" bestFit="1" customWidth="1"/>
    <col min="1027" max="1027" width="18.28515625" style="285" customWidth="1"/>
    <col min="1028" max="1028" width="14.42578125" style="285" customWidth="1"/>
    <col min="1029" max="1029" width="15.5703125" style="285" customWidth="1"/>
    <col min="1030" max="1032" width="0" style="285" hidden="1" customWidth="1"/>
    <col min="1033" max="1280" width="11.42578125" style="285"/>
    <col min="1281" max="1281" width="5.140625" style="285" customWidth="1"/>
    <col min="1282" max="1282" width="62.140625" style="285" bestFit="1" customWidth="1"/>
    <col min="1283" max="1283" width="18.28515625" style="285" customWidth="1"/>
    <col min="1284" max="1284" width="14.42578125" style="285" customWidth="1"/>
    <col min="1285" max="1285" width="15.5703125" style="285" customWidth="1"/>
    <col min="1286" max="1288" width="0" style="285" hidden="1" customWidth="1"/>
    <col min="1289" max="1536" width="11.42578125" style="285"/>
    <col min="1537" max="1537" width="5.140625" style="285" customWidth="1"/>
    <col min="1538" max="1538" width="62.140625" style="285" bestFit="1" customWidth="1"/>
    <col min="1539" max="1539" width="18.28515625" style="285" customWidth="1"/>
    <col min="1540" max="1540" width="14.42578125" style="285" customWidth="1"/>
    <col min="1541" max="1541" width="15.5703125" style="285" customWidth="1"/>
    <col min="1542" max="1544" width="0" style="285" hidden="1" customWidth="1"/>
    <col min="1545" max="1792" width="11.42578125" style="285"/>
    <col min="1793" max="1793" width="5.140625" style="285" customWidth="1"/>
    <col min="1794" max="1794" width="62.140625" style="285" bestFit="1" customWidth="1"/>
    <col min="1795" max="1795" width="18.28515625" style="285" customWidth="1"/>
    <col min="1796" max="1796" width="14.42578125" style="285" customWidth="1"/>
    <col min="1797" max="1797" width="15.5703125" style="285" customWidth="1"/>
    <col min="1798" max="1800" width="0" style="285" hidden="1" customWidth="1"/>
    <col min="1801" max="2048" width="11.42578125" style="285"/>
    <col min="2049" max="2049" width="5.140625" style="285" customWidth="1"/>
    <col min="2050" max="2050" width="62.140625" style="285" bestFit="1" customWidth="1"/>
    <col min="2051" max="2051" width="18.28515625" style="285" customWidth="1"/>
    <col min="2052" max="2052" width="14.42578125" style="285" customWidth="1"/>
    <col min="2053" max="2053" width="15.5703125" style="285" customWidth="1"/>
    <col min="2054" max="2056" width="0" style="285" hidden="1" customWidth="1"/>
    <col min="2057" max="2304" width="11.42578125" style="285"/>
    <col min="2305" max="2305" width="5.140625" style="285" customWidth="1"/>
    <col min="2306" max="2306" width="62.140625" style="285" bestFit="1" customWidth="1"/>
    <col min="2307" max="2307" width="18.28515625" style="285" customWidth="1"/>
    <col min="2308" max="2308" width="14.42578125" style="285" customWidth="1"/>
    <col min="2309" max="2309" width="15.5703125" style="285" customWidth="1"/>
    <col min="2310" max="2312" width="0" style="285" hidden="1" customWidth="1"/>
    <col min="2313" max="2560" width="11.42578125" style="285"/>
    <col min="2561" max="2561" width="5.140625" style="285" customWidth="1"/>
    <col min="2562" max="2562" width="62.140625" style="285" bestFit="1" customWidth="1"/>
    <col min="2563" max="2563" width="18.28515625" style="285" customWidth="1"/>
    <col min="2564" max="2564" width="14.42578125" style="285" customWidth="1"/>
    <col min="2565" max="2565" width="15.5703125" style="285" customWidth="1"/>
    <col min="2566" max="2568" width="0" style="285" hidden="1" customWidth="1"/>
    <col min="2569" max="2816" width="11.42578125" style="285"/>
    <col min="2817" max="2817" width="5.140625" style="285" customWidth="1"/>
    <col min="2818" max="2818" width="62.140625" style="285" bestFit="1" customWidth="1"/>
    <col min="2819" max="2819" width="18.28515625" style="285" customWidth="1"/>
    <col min="2820" max="2820" width="14.42578125" style="285" customWidth="1"/>
    <col min="2821" max="2821" width="15.5703125" style="285" customWidth="1"/>
    <col min="2822" max="2824" width="0" style="285" hidden="1" customWidth="1"/>
    <col min="2825" max="3072" width="11.42578125" style="285"/>
    <col min="3073" max="3073" width="5.140625" style="285" customWidth="1"/>
    <col min="3074" max="3074" width="62.140625" style="285" bestFit="1" customWidth="1"/>
    <col min="3075" max="3075" width="18.28515625" style="285" customWidth="1"/>
    <col min="3076" max="3076" width="14.42578125" style="285" customWidth="1"/>
    <col min="3077" max="3077" width="15.5703125" style="285" customWidth="1"/>
    <col min="3078" max="3080" width="0" style="285" hidden="1" customWidth="1"/>
    <col min="3081" max="3328" width="11.42578125" style="285"/>
    <col min="3329" max="3329" width="5.140625" style="285" customWidth="1"/>
    <col min="3330" max="3330" width="62.140625" style="285" bestFit="1" customWidth="1"/>
    <col min="3331" max="3331" width="18.28515625" style="285" customWidth="1"/>
    <col min="3332" max="3332" width="14.42578125" style="285" customWidth="1"/>
    <col min="3333" max="3333" width="15.5703125" style="285" customWidth="1"/>
    <col min="3334" max="3336" width="0" style="285" hidden="1" customWidth="1"/>
    <col min="3337" max="3584" width="11.42578125" style="285"/>
    <col min="3585" max="3585" width="5.140625" style="285" customWidth="1"/>
    <col min="3586" max="3586" width="62.140625" style="285" bestFit="1" customWidth="1"/>
    <col min="3587" max="3587" width="18.28515625" style="285" customWidth="1"/>
    <col min="3588" max="3588" width="14.42578125" style="285" customWidth="1"/>
    <col min="3589" max="3589" width="15.5703125" style="285" customWidth="1"/>
    <col min="3590" max="3592" width="0" style="285" hidden="1" customWidth="1"/>
    <col min="3593" max="3840" width="11.42578125" style="285"/>
    <col min="3841" max="3841" width="5.140625" style="285" customWidth="1"/>
    <col min="3842" max="3842" width="62.140625" style="285" bestFit="1" customWidth="1"/>
    <col min="3843" max="3843" width="18.28515625" style="285" customWidth="1"/>
    <col min="3844" max="3844" width="14.42578125" style="285" customWidth="1"/>
    <col min="3845" max="3845" width="15.5703125" style="285" customWidth="1"/>
    <col min="3846" max="3848" width="0" style="285" hidden="1" customWidth="1"/>
    <col min="3849" max="4096" width="11.42578125" style="285"/>
    <col min="4097" max="4097" width="5.140625" style="285" customWidth="1"/>
    <col min="4098" max="4098" width="62.140625" style="285" bestFit="1" customWidth="1"/>
    <col min="4099" max="4099" width="18.28515625" style="285" customWidth="1"/>
    <col min="4100" max="4100" width="14.42578125" style="285" customWidth="1"/>
    <col min="4101" max="4101" width="15.5703125" style="285" customWidth="1"/>
    <col min="4102" max="4104" width="0" style="285" hidden="1" customWidth="1"/>
    <col min="4105" max="4352" width="11.42578125" style="285"/>
    <col min="4353" max="4353" width="5.140625" style="285" customWidth="1"/>
    <col min="4354" max="4354" width="62.140625" style="285" bestFit="1" customWidth="1"/>
    <col min="4355" max="4355" width="18.28515625" style="285" customWidth="1"/>
    <col min="4356" max="4356" width="14.42578125" style="285" customWidth="1"/>
    <col min="4357" max="4357" width="15.5703125" style="285" customWidth="1"/>
    <col min="4358" max="4360" width="0" style="285" hidden="1" customWidth="1"/>
    <col min="4361" max="4608" width="11.42578125" style="285"/>
    <col min="4609" max="4609" width="5.140625" style="285" customWidth="1"/>
    <col min="4610" max="4610" width="62.140625" style="285" bestFit="1" customWidth="1"/>
    <col min="4611" max="4611" width="18.28515625" style="285" customWidth="1"/>
    <col min="4612" max="4612" width="14.42578125" style="285" customWidth="1"/>
    <col min="4613" max="4613" width="15.5703125" style="285" customWidth="1"/>
    <col min="4614" max="4616" width="0" style="285" hidden="1" customWidth="1"/>
    <col min="4617" max="4864" width="11.42578125" style="285"/>
    <col min="4865" max="4865" width="5.140625" style="285" customWidth="1"/>
    <col min="4866" max="4866" width="62.140625" style="285" bestFit="1" customWidth="1"/>
    <col min="4867" max="4867" width="18.28515625" style="285" customWidth="1"/>
    <col min="4868" max="4868" width="14.42578125" style="285" customWidth="1"/>
    <col min="4869" max="4869" width="15.5703125" style="285" customWidth="1"/>
    <col min="4870" max="4872" width="0" style="285" hidden="1" customWidth="1"/>
    <col min="4873" max="5120" width="11.42578125" style="285"/>
    <col min="5121" max="5121" width="5.140625" style="285" customWidth="1"/>
    <col min="5122" max="5122" width="62.140625" style="285" bestFit="1" customWidth="1"/>
    <col min="5123" max="5123" width="18.28515625" style="285" customWidth="1"/>
    <col min="5124" max="5124" width="14.42578125" style="285" customWidth="1"/>
    <col min="5125" max="5125" width="15.5703125" style="285" customWidth="1"/>
    <col min="5126" max="5128" width="0" style="285" hidden="1" customWidth="1"/>
    <col min="5129" max="5376" width="11.42578125" style="285"/>
    <col min="5377" max="5377" width="5.140625" style="285" customWidth="1"/>
    <col min="5378" max="5378" width="62.140625" style="285" bestFit="1" customWidth="1"/>
    <col min="5379" max="5379" width="18.28515625" style="285" customWidth="1"/>
    <col min="5380" max="5380" width="14.42578125" style="285" customWidth="1"/>
    <col min="5381" max="5381" width="15.5703125" style="285" customWidth="1"/>
    <col min="5382" max="5384" width="0" style="285" hidden="1" customWidth="1"/>
    <col min="5385" max="5632" width="11.42578125" style="285"/>
    <col min="5633" max="5633" width="5.140625" style="285" customWidth="1"/>
    <col min="5634" max="5634" width="62.140625" style="285" bestFit="1" customWidth="1"/>
    <col min="5635" max="5635" width="18.28515625" style="285" customWidth="1"/>
    <col min="5636" max="5636" width="14.42578125" style="285" customWidth="1"/>
    <col min="5637" max="5637" width="15.5703125" style="285" customWidth="1"/>
    <col min="5638" max="5640" width="0" style="285" hidden="1" customWidth="1"/>
    <col min="5641" max="5888" width="11.42578125" style="285"/>
    <col min="5889" max="5889" width="5.140625" style="285" customWidth="1"/>
    <col min="5890" max="5890" width="62.140625" style="285" bestFit="1" customWidth="1"/>
    <col min="5891" max="5891" width="18.28515625" style="285" customWidth="1"/>
    <col min="5892" max="5892" width="14.42578125" style="285" customWidth="1"/>
    <col min="5893" max="5893" width="15.5703125" style="285" customWidth="1"/>
    <col min="5894" max="5896" width="0" style="285" hidden="1" customWidth="1"/>
    <col min="5897" max="6144" width="11.42578125" style="285"/>
    <col min="6145" max="6145" width="5.140625" style="285" customWidth="1"/>
    <col min="6146" max="6146" width="62.140625" style="285" bestFit="1" customWidth="1"/>
    <col min="6147" max="6147" width="18.28515625" style="285" customWidth="1"/>
    <col min="6148" max="6148" width="14.42578125" style="285" customWidth="1"/>
    <col min="6149" max="6149" width="15.5703125" style="285" customWidth="1"/>
    <col min="6150" max="6152" width="0" style="285" hidden="1" customWidth="1"/>
    <col min="6153" max="6400" width="11.42578125" style="285"/>
    <col min="6401" max="6401" width="5.140625" style="285" customWidth="1"/>
    <col min="6402" max="6402" width="62.140625" style="285" bestFit="1" customWidth="1"/>
    <col min="6403" max="6403" width="18.28515625" style="285" customWidth="1"/>
    <col min="6404" max="6404" width="14.42578125" style="285" customWidth="1"/>
    <col min="6405" max="6405" width="15.5703125" style="285" customWidth="1"/>
    <col min="6406" max="6408" width="0" style="285" hidden="1" customWidth="1"/>
    <col min="6409" max="6656" width="11.42578125" style="285"/>
    <col min="6657" max="6657" width="5.140625" style="285" customWidth="1"/>
    <col min="6658" max="6658" width="62.140625" style="285" bestFit="1" customWidth="1"/>
    <col min="6659" max="6659" width="18.28515625" style="285" customWidth="1"/>
    <col min="6660" max="6660" width="14.42578125" style="285" customWidth="1"/>
    <col min="6661" max="6661" width="15.5703125" style="285" customWidth="1"/>
    <col min="6662" max="6664" width="0" style="285" hidden="1" customWidth="1"/>
    <col min="6665" max="6912" width="11.42578125" style="285"/>
    <col min="6913" max="6913" width="5.140625" style="285" customWidth="1"/>
    <col min="6914" max="6914" width="62.140625" style="285" bestFit="1" customWidth="1"/>
    <col min="6915" max="6915" width="18.28515625" style="285" customWidth="1"/>
    <col min="6916" max="6916" width="14.42578125" style="285" customWidth="1"/>
    <col min="6917" max="6917" width="15.5703125" style="285" customWidth="1"/>
    <col min="6918" max="6920" width="0" style="285" hidden="1" customWidth="1"/>
    <col min="6921" max="7168" width="11.42578125" style="285"/>
    <col min="7169" max="7169" width="5.140625" style="285" customWidth="1"/>
    <col min="7170" max="7170" width="62.140625" style="285" bestFit="1" customWidth="1"/>
    <col min="7171" max="7171" width="18.28515625" style="285" customWidth="1"/>
    <col min="7172" max="7172" width="14.42578125" style="285" customWidth="1"/>
    <col min="7173" max="7173" width="15.5703125" style="285" customWidth="1"/>
    <col min="7174" max="7176" width="0" style="285" hidden="1" customWidth="1"/>
    <col min="7177" max="7424" width="11.42578125" style="285"/>
    <col min="7425" max="7425" width="5.140625" style="285" customWidth="1"/>
    <col min="7426" max="7426" width="62.140625" style="285" bestFit="1" customWidth="1"/>
    <col min="7427" max="7427" width="18.28515625" style="285" customWidth="1"/>
    <col min="7428" max="7428" width="14.42578125" style="285" customWidth="1"/>
    <col min="7429" max="7429" width="15.5703125" style="285" customWidth="1"/>
    <col min="7430" max="7432" width="0" style="285" hidden="1" customWidth="1"/>
    <col min="7433" max="7680" width="11.42578125" style="285"/>
    <col min="7681" max="7681" width="5.140625" style="285" customWidth="1"/>
    <col min="7682" max="7682" width="62.140625" style="285" bestFit="1" customWidth="1"/>
    <col min="7683" max="7683" width="18.28515625" style="285" customWidth="1"/>
    <col min="7684" max="7684" width="14.42578125" style="285" customWidth="1"/>
    <col min="7685" max="7685" width="15.5703125" style="285" customWidth="1"/>
    <col min="7686" max="7688" width="0" style="285" hidden="1" customWidth="1"/>
    <col min="7689" max="7936" width="11.42578125" style="285"/>
    <col min="7937" max="7937" width="5.140625" style="285" customWidth="1"/>
    <col min="7938" max="7938" width="62.140625" style="285" bestFit="1" customWidth="1"/>
    <col min="7939" max="7939" width="18.28515625" style="285" customWidth="1"/>
    <col min="7940" max="7940" width="14.42578125" style="285" customWidth="1"/>
    <col min="7941" max="7941" width="15.5703125" style="285" customWidth="1"/>
    <col min="7942" max="7944" width="0" style="285" hidden="1" customWidth="1"/>
    <col min="7945" max="8192" width="11.42578125" style="285"/>
    <col min="8193" max="8193" width="5.140625" style="285" customWidth="1"/>
    <col min="8194" max="8194" width="62.140625" style="285" bestFit="1" customWidth="1"/>
    <col min="8195" max="8195" width="18.28515625" style="285" customWidth="1"/>
    <col min="8196" max="8196" width="14.42578125" style="285" customWidth="1"/>
    <col min="8197" max="8197" width="15.5703125" style="285" customWidth="1"/>
    <col min="8198" max="8200" width="0" style="285" hidden="1" customWidth="1"/>
    <col min="8201" max="8448" width="11.42578125" style="285"/>
    <col min="8449" max="8449" width="5.140625" style="285" customWidth="1"/>
    <col min="8450" max="8450" width="62.140625" style="285" bestFit="1" customWidth="1"/>
    <col min="8451" max="8451" width="18.28515625" style="285" customWidth="1"/>
    <col min="8452" max="8452" width="14.42578125" style="285" customWidth="1"/>
    <col min="8453" max="8453" width="15.5703125" style="285" customWidth="1"/>
    <col min="8454" max="8456" width="0" style="285" hidden="1" customWidth="1"/>
    <col min="8457" max="8704" width="11.42578125" style="285"/>
    <col min="8705" max="8705" width="5.140625" style="285" customWidth="1"/>
    <col min="8706" max="8706" width="62.140625" style="285" bestFit="1" customWidth="1"/>
    <col min="8707" max="8707" width="18.28515625" style="285" customWidth="1"/>
    <col min="8708" max="8708" width="14.42578125" style="285" customWidth="1"/>
    <col min="8709" max="8709" width="15.5703125" style="285" customWidth="1"/>
    <col min="8710" max="8712" width="0" style="285" hidden="1" customWidth="1"/>
    <col min="8713" max="8960" width="11.42578125" style="285"/>
    <col min="8961" max="8961" width="5.140625" style="285" customWidth="1"/>
    <col min="8962" max="8962" width="62.140625" style="285" bestFit="1" customWidth="1"/>
    <col min="8963" max="8963" width="18.28515625" style="285" customWidth="1"/>
    <col min="8964" max="8964" width="14.42578125" style="285" customWidth="1"/>
    <col min="8965" max="8965" width="15.5703125" style="285" customWidth="1"/>
    <col min="8966" max="8968" width="0" style="285" hidden="1" customWidth="1"/>
    <col min="8969" max="9216" width="11.42578125" style="285"/>
    <col min="9217" max="9217" width="5.140625" style="285" customWidth="1"/>
    <col min="9218" max="9218" width="62.140625" style="285" bestFit="1" customWidth="1"/>
    <col min="9219" max="9219" width="18.28515625" style="285" customWidth="1"/>
    <col min="9220" max="9220" width="14.42578125" style="285" customWidth="1"/>
    <col min="9221" max="9221" width="15.5703125" style="285" customWidth="1"/>
    <col min="9222" max="9224" width="0" style="285" hidden="1" customWidth="1"/>
    <col min="9225" max="9472" width="11.42578125" style="285"/>
    <col min="9473" max="9473" width="5.140625" style="285" customWidth="1"/>
    <col min="9474" max="9474" width="62.140625" style="285" bestFit="1" customWidth="1"/>
    <col min="9475" max="9475" width="18.28515625" style="285" customWidth="1"/>
    <col min="9476" max="9476" width="14.42578125" style="285" customWidth="1"/>
    <col min="9477" max="9477" width="15.5703125" style="285" customWidth="1"/>
    <col min="9478" max="9480" width="0" style="285" hidden="1" customWidth="1"/>
    <col min="9481" max="9728" width="11.42578125" style="285"/>
    <col min="9729" max="9729" width="5.140625" style="285" customWidth="1"/>
    <col min="9730" max="9730" width="62.140625" style="285" bestFit="1" customWidth="1"/>
    <col min="9731" max="9731" width="18.28515625" style="285" customWidth="1"/>
    <col min="9732" max="9732" width="14.42578125" style="285" customWidth="1"/>
    <col min="9733" max="9733" width="15.5703125" style="285" customWidth="1"/>
    <col min="9734" max="9736" width="0" style="285" hidden="1" customWidth="1"/>
    <col min="9737" max="9984" width="11.42578125" style="285"/>
    <col min="9985" max="9985" width="5.140625" style="285" customWidth="1"/>
    <col min="9986" max="9986" width="62.140625" style="285" bestFit="1" customWidth="1"/>
    <col min="9987" max="9987" width="18.28515625" style="285" customWidth="1"/>
    <col min="9988" max="9988" width="14.42578125" style="285" customWidth="1"/>
    <col min="9989" max="9989" width="15.5703125" style="285" customWidth="1"/>
    <col min="9990" max="9992" width="0" style="285" hidden="1" customWidth="1"/>
    <col min="9993" max="10240" width="11.42578125" style="285"/>
    <col min="10241" max="10241" width="5.140625" style="285" customWidth="1"/>
    <col min="10242" max="10242" width="62.140625" style="285" bestFit="1" customWidth="1"/>
    <col min="10243" max="10243" width="18.28515625" style="285" customWidth="1"/>
    <col min="10244" max="10244" width="14.42578125" style="285" customWidth="1"/>
    <col min="10245" max="10245" width="15.5703125" style="285" customWidth="1"/>
    <col min="10246" max="10248" width="0" style="285" hidden="1" customWidth="1"/>
    <col min="10249" max="10496" width="11.42578125" style="285"/>
    <col min="10497" max="10497" width="5.140625" style="285" customWidth="1"/>
    <col min="10498" max="10498" width="62.140625" style="285" bestFit="1" customWidth="1"/>
    <col min="10499" max="10499" width="18.28515625" style="285" customWidth="1"/>
    <col min="10500" max="10500" width="14.42578125" style="285" customWidth="1"/>
    <col min="10501" max="10501" width="15.5703125" style="285" customWidth="1"/>
    <col min="10502" max="10504" width="0" style="285" hidden="1" customWidth="1"/>
    <col min="10505" max="10752" width="11.42578125" style="285"/>
    <col min="10753" max="10753" width="5.140625" style="285" customWidth="1"/>
    <col min="10754" max="10754" width="62.140625" style="285" bestFit="1" customWidth="1"/>
    <col min="10755" max="10755" width="18.28515625" style="285" customWidth="1"/>
    <col min="10756" max="10756" width="14.42578125" style="285" customWidth="1"/>
    <col min="10757" max="10757" width="15.5703125" style="285" customWidth="1"/>
    <col min="10758" max="10760" width="0" style="285" hidden="1" customWidth="1"/>
    <col min="10761" max="11008" width="11.42578125" style="285"/>
    <col min="11009" max="11009" width="5.140625" style="285" customWidth="1"/>
    <col min="11010" max="11010" width="62.140625" style="285" bestFit="1" customWidth="1"/>
    <col min="11011" max="11011" width="18.28515625" style="285" customWidth="1"/>
    <col min="11012" max="11012" width="14.42578125" style="285" customWidth="1"/>
    <col min="11013" max="11013" width="15.5703125" style="285" customWidth="1"/>
    <col min="11014" max="11016" width="0" style="285" hidden="1" customWidth="1"/>
    <col min="11017" max="11264" width="11.42578125" style="285"/>
    <col min="11265" max="11265" width="5.140625" style="285" customWidth="1"/>
    <col min="11266" max="11266" width="62.140625" style="285" bestFit="1" customWidth="1"/>
    <col min="11267" max="11267" width="18.28515625" style="285" customWidth="1"/>
    <col min="11268" max="11268" width="14.42578125" style="285" customWidth="1"/>
    <col min="11269" max="11269" width="15.5703125" style="285" customWidth="1"/>
    <col min="11270" max="11272" width="0" style="285" hidden="1" customWidth="1"/>
    <col min="11273" max="11520" width="11.42578125" style="285"/>
    <col min="11521" max="11521" width="5.140625" style="285" customWidth="1"/>
    <col min="11522" max="11522" width="62.140625" style="285" bestFit="1" customWidth="1"/>
    <col min="11523" max="11523" width="18.28515625" style="285" customWidth="1"/>
    <col min="11524" max="11524" width="14.42578125" style="285" customWidth="1"/>
    <col min="11525" max="11525" width="15.5703125" style="285" customWidth="1"/>
    <col min="11526" max="11528" width="0" style="285" hidden="1" customWidth="1"/>
    <col min="11529" max="11776" width="11.42578125" style="285"/>
    <col min="11777" max="11777" width="5.140625" style="285" customWidth="1"/>
    <col min="11778" max="11778" width="62.140625" style="285" bestFit="1" customWidth="1"/>
    <col min="11779" max="11779" width="18.28515625" style="285" customWidth="1"/>
    <col min="11780" max="11780" width="14.42578125" style="285" customWidth="1"/>
    <col min="11781" max="11781" width="15.5703125" style="285" customWidth="1"/>
    <col min="11782" max="11784" width="0" style="285" hidden="1" customWidth="1"/>
    <col min="11785" max="12032" width="11.42578125" style="285"/>
    <col min="12033" max="12033" width="5.140625" style="285" customWidth="1"/>
    <col min="12034" max="12034" width="62.140625" style="285" bestFit="1" customWidth="1"/>
    <col min="12035" max="12035" width="18.28515625" style="285" customWidth="1"/>
    <col min="12036" max="12036" width="14.42578125" style="285" customWidth="1"/>
    <col min="12037" max="12037" width="15.5703125" style="285" customWidth="1"/>
    <col min="12038" max="12040" width="0" style="285" hidden="1" customWidth="1"/>
    <col min="12041" max="12288" width="11.42578125" style="285"/>
    <col min="12289" max="12289" width="5.140625" style="285" customWidth="1"/>
    <col min="12290" max="12290" width="62.140625" style="285" bestFit="1" customWidth="1"/>
    <col min="12291" max="12291" width="18.28515625" style="285" customWidth="1"/>
    <col min="12292" max="12292" width="14.42578125" style="285" customWidth="1"/>
    <col min="12293" max="12293" width="15.5703125" style="285" customWidth="1"/>
    <col min="12294" max="12296" width="0" style="285" hidden="1" customWidth="1"/>
    <col min="12297" max="12544" width="11.42578125" style="285"/>
    <col min="12545" max="12545" width="5.140625" style="285" customWidth="1"/>
    <col min="12546" max="12546" width="62.140625" style="285" bestFit="1" customWidth="1"/>
    <col min="12547" max="12547" width="18.28515625" style="285" customWidth="1"/>
    <col min="12548" max="12548" width="14.42578125" style="285" customWidth="1"/>
    <col min="12549" max="12549" width="15.5703125" style="285" customWidth="1"/>
    <col min="12550" max="12552" width="0" style="285" hidden="1" customWidth="1"/>
    <col min="12553" max="12800" width="11.42578125" style="285"/>
    <col min="12801" max="12801" width="5.140625" style="285" customWidth="1"/>
    <col min="12802" max="12802" width="62.140625" style="285" bestFit="1" customWidth="1"/>
    <col min="12803" max="12803" width="18.28515625" style="285" customWidth="1"/>
    <col min="12804" max="12804" width="14.42578125" style="285" customWidth="1"/>
    <col min="12805" max="12805" width="15.5703125" style="285" customWidth="1"/>
    <col min="12806" max="12808" width="0" style="285" hidden="1" customWidth="1"/>
    <col min="12809" max="13056" width="11.42578125" style="285"/>
    <col min="13057" max="13057" width="5.140625" style="285" customWidth="1"/>
    <col min="13058" max="13058" width="62.140625" style="285" bestFit="1" customWidth="1"/>
    <col min="13059" max="13059" width="18.28515625" style="285" customWidth="1"/>
    <col min="13060" max="13060" width="14.42578125" style="285" customWidth="1"/>
    <col min="13061" max="13061" width="15.5703125" style="285" customWidth="1"/>
    <col min="13062" max="13064" width="0" style="285" hidden="1" customWidth="1"/>
    <col min="13065" max="13312" width="11.42578125" style="285"/>
    <col min="13313" max="13313" width="5.140625" style="285" customWidth="1"/>
    <col min="13314" max="13314" width="62.140625" style="285" bestFit="1" customWidth="1"/>
    <col min="13315" max="13315" width="18.28515625" style="285" customWidth="1"/>
    <col min="13316" max="13316" width="14.42578125" style="285" customWidth="1"/>
    <col min="13317" max="13317" width="15.5703125" style="285" customWidth="1"/>
    <col min="13318" max="13320" width="0" style="285" hidden="1" customWidth="1"/>
    <col min="13321" max="13568" width="11.42578125" style="285"/>
    <col min="13569" max="13569" width="5.140625" style="285" customWidth="1"/>
    <col min="13570" max="13570" width="62.140625" style="285" bestFit="1" customWidth="1"/>
    <col min="13571" max="13571" width="18.28515625" style="285" customWidth="1"/>
    <col min="13572" max="13572" width="14.42578125" style="285" customWidth="1"/>
    <col min="13573" max="13573" width="15.5703125" style="285" customWidth="1"/>
    <col min="13574" max="13576" width="0" style="285" hidden="1" customWidth="1"/>
    <col min="13577" max="13824" width="11.42578125" style="285"/>
    <col min="13825" max="13825" width="5.140625" style="285" customWidth="1"/>
    <col min="13826" max="13826" width="62.140625" style="285" bestFit="1" customWidth="1"/>
    <col min="13827" max="13827" width="18.28515625" style="285" customWidth="1"/>
    <col min="13828" max="13828" width="14.42578125" style="285" customWidth="1"/>
    <col min="13829" max="13829" width="15.5703125" style="285" customWidth="1"/>
    <col min="13830" max="13832" width="0" style="285" hidden="1" customWidth="1"/>
    <col min="13833" max="14080" width="11.42578125" style="285"/>
    <col min="14081" max="14081" width="5.140625" style="285" customWidth="1"/>
    <col min="14082" max="14082" width="62.140625" style="285" bestFit="1" customWidth="1"/>
    <col min="14083" max="14083" width="18.28515625" style="285" customWidth="1"/>
    <col min="14084" max="14084" width="14.42578125" style="285" customWidth="1"/>
    <col min="14085" max="14085" width="15.5703125" style="285" customWidth="1"/>
    <col min="14086" max="14088" width="0" style="285" hidden="1" customWidth="1"/>
    <col min="14089" max="14336" width="11.42578125" style="285"/>
    <col min="14337" max="14337" width="5.140625" style="285" customWidth="1"/>
    <col min="14338" max="14338" width="62.140625" style="285" bestFit="1" customWidth="1"/>
    <col min="14339" max="14339" width="18.28515625" style="285" customWidth="1"/>
    <col min="14340" max="14340" width="14.42578125" style="285" customWidth="1"/>
    <col min="14341" max="14341" width="15.5703125" style="285" customWidth="1"/>
    <col min="14342" max="14344" width="0" style="285" hidden="1" customWidth="1"/>
    <col min="14345" max="14592" width="11.42578125" style="285"/>
    <col min="14593" max="14593" width="5.140625" style="285" customWidth="1"/>
    <col min="14594" max="14594" width="62.140625" style="285" bestFit="1" customWidth="1"/>
    <col min="14595" max="14595" width="18.28515625" style="285" customWidth="1"/>
    <col min="14596" max="14596" width="14.42578125" style="285" customWidth="1"/>
    <col min="14597" max="14597" width="15.5703125" style="285" customWidth="1"/>
    <col min="14598" max="14600" width="0" style="285" hidden="1" customWidth="1"/>
    <col min="14601" max="14848" width="11.42578125" style="285"/>
    <col min="14849" max="14849" width="5.140625" style="285" customWidth="1"/>
    <col min="14850" max="14850" width="62.140625" style="285" bestFit="1" customWidth="1"/>
    <col min="14851" max="14851" width="18.28515625" style="285" customWidth="1"/>
    <col min="14852" max="14852" width="14.42578125" style="285" customWidth="1"/>
    <col min="14853" max="14853" width="15.5703125" style="285" customWidth="1"/>
    <col min="14854" max="14856" width="0" style="285" hidden="1" customWidth="1"/>
    <col min="14857" max="15104" width="11.42578125" style="285"/>
    <col min="15105" max="15105" width="5.140625" style="285" customWidth="1"/>
    <col min="15106" max="15106" width="62.140625" style="285" bestFit="1" customWidth="1"/>
    <col min="15107" max="15107" width="18.28515625" style="285" customWidth="1"/>
    <col min="15108" max="15108" width="14.42578125" style="285" customWidth="1"/>
    <col min="15109" max="15109" width="15.5703125" style="285" customWidth="1"/>
    <col min="15110" max="15112" width="0" style="285" hidden="1" customWidth="1"/>
    <col min="15113" max="15360" width="11.42578125" style="285"/>
    <col min="15361" max="15361" width="5.140625" style="285" customWidth="1"/>
    <col min="15362" max="15362" width="62.140625" style="285" bestFit="1" customWidth="1"/>
    <col min="15363" max="15363" width="18.28515625" style="285" customWidth="1"/>
    <col min="15364" max="15364" width="14.42578125" style="285" customWidth="1"/>
    <col min="15365" max="15365" width="15.5703125" style="285" customWidth="1"/>
    <col min="15366" max="15368" width="0" style="285" hidden="1" customWidth="1"/>
    <col min="15369" max="15616" width="11.42578125" style="285"/>
    <col min="15617" max="15617" width="5.140625" style="285" customWidth="1"/>
    <col min="15618" max="15618" width="62.140625" style="285" bestFit="1" customWidth="1"/>
    <col min="15619" max="15619" width="18.28515625" style="285" customWidth="1"/>
    <col min="15620" max="15620" width="14.42578125" style="285" customWidth="1"/>
    <col min="15621" max="15621" width="15.5703125" style="285" customWidth="1"/>
    <col min="15622" max="15624" width="0" style="285" hidden="1" customWidth="1"/>
    <col min="15625" max="15872" width="11.42578125" style="285"/>
    <col min="15873" max="15873" width="5.140625" style="285" customWidth="1"/>
    <col min="15874" max="15874" width="62.140625" style="285" bestFit="1" customWidth="1"/>
    <col min="15875" max="15875" width="18.28515625" style="285" customWidth="1"/>
    <col min="15876" max="15876" width="14.42578125" style="285" customWidth="1"/>
    <col min="15877" max="15877" width="15.5703125" style="285" customWidth="1"/>
    <col min="15878" max="15880" width="0" style="285" hidden="1" customWidth="1"/>
    <col min="15881" max="16128" width="11.42578125" style="285"/>
    <col min="16129" max="16129" width="5.140625" style="285" customWidth="1"/>
    <col min="16130" max="16130" width="62.140625" style="285" bestFit="1" customWidth="1"/>
    <col min="16131" max="16131" width="18.28515625" style="285" customWidth="1"/>
    <col min="16132" max="16132" width="14.42578125" style="285" customWidth="1"/>
    <col min="16133" max="16133" width="15.5703125" style="285" customWidth="1"/>
    <col min="16134" max="16136" width="0" style="285" hidden="1" customWidth="1"/>
    <col min="16137" max="16384" width="11.42578125" style="285"/>
  </cols>
  <sheetData>
    <row r="1" spans="1:7" s="245" customFormat="1" ht="15" x14ac:dyDescent="0.3">
      <c r="A1" s="244" t="s">
        <v>2</v>
      </c>
      <c r="B1" s="244"/>
      <c r="C1" s="244"/>
      <c r="D1" s="244"/>
      <c r="E1" s="244"/>
      <c r="F1" s="244"/>
      <c r="G1" s="244"/>
    </row>
    <row r="2" spans="1:7" s="245" customFormat="1" ht="15" x14ac:dyDescent="0.3">
      <c r="A2" s="244" t="s">
        <v>189</v>
      </c>
      <c r="B2" s="244"/>
      <c r="C2" s="244"/>
      <c r="D2" s="244"/>
      <c r="E2" s="244"/>
      <c r="F2" s="244"/>
      <c r="G2" s="244"/>
    </row>
    <row r="3" spans="1:7" s="245" customFormat="1" ht="15" x14ac:dyDescent="0.3">
      <c r="A3" s="246" t="s">
        <v>213</v>
      </c>
      <c r="B3" s="246"/>
      <c r="C3" s="246"/>
      <c r="D3" s="246"/>
      <c r="E3" s="246"/>
      <c r="F3" s="246"/>
      <c r="G3" s="246"/>
    </row>
    <row r="4" spans="1:7" s="245" customFormat="1" ht="60" x14ac:dyDescent="0.2">
      <c r="A4" s="247" t="s">
        <v>207</v>
      </c>
      <c r="B4" s="247"/>
      <c r="C4" s="248" t="s">
        <v>191</v>
      </c>
      <c r="D4" s="288" t="s">
        <v>208</v>
      </c>
      <c r="E4" s="289" t="s">
        <v>209</v>
      </c>
      <c r="F4" s="289" t="s">
        <v>210</v>
      </c>
      <c r="G4" s="289" t="s">
        <v>211</v>
      </c>
    </row>
    <row r="5" spans="1:7" s="245" customFormat="1" ht="15.75" x14ac:dyDescent="0.25">
      <c r="A5" s="249"/>
      <c r="B5" s="249" t="s">
        <v>192</v>
      </c>
      <c r="C5" s="250">
        <v>62000000</v>
      </c>
      <c r="D5" s="250"/>
      <c r="E5" s="250">
        <f>+C5+D5</f>
        <v>62000000</v>
      </c>
      <c r="F5" s="250">
        <f>12400000</f>
        <v>12400000</v>
      </c>
      <c r="G5" s="250">
        <f>+E5-F5</f>
        <v>49600000</v>
      </c>
    </row>
    <row r="6" spans="1:7" s="245" customFormat="1" ht="17.25" thickBot="1" x14ac:dyDescent="0.35">
      <c r="A6" s="251"/>
      <c r="B6" s="252" t="s">
        <v>193</v>
      </c>
      <c r="C6" s="253">
        <f>SUM(C5)</f>
        <v>62000000</v>
      </c>
      <c r="D6" s="253">
        <f>SUM(D5)</f>
        <v>0</v>
      </c>
      <c r="E6" s="253">
        <f>SUM(E5)</f>
        <v>62000000</v>
      </c>
      <c r="F6" s="253">
        <f>SUM(F5)</f>
        <v>12400000</v>
      </c>
      <c r="G6" s="253">
        <f>SUM(G5)</f>
        <v>49600000</v>
      </c>
    </row>
    <row r="7" spans="1:7" s="245" customFormat="1" ht="16.5" x14ac:dyDescent="0.3">
      <c r="A7" s="254"/>
      <c r="B7" s="255"/>
      <c r="C7" s="256"/>
      <c r="D7" s="290"/>
      <c r="E7" s="290"/>
      <c r="F7" s="290"/>
      <c r="G7" s="290"/>
    </row>
    <row r="8" spans="1:7" s="245" customFormat="1" ht="45" x14ac:dyDescent="0.3">
      <c r="A8" s="257"/>
      <c r="B8" s="257"/>
      <c r="C8" s="248" t="str">
        <f>+C4</f>
        <v>PRESUPUESTO 2021</v>
      </c>
      <c r="D8" s="288" t="s">
        <v>212</v>
      </c>
      <c r="E8" s="289" t="str">
        <f>+E4</f>
        <v>PRESUPUESTO AJUSTADO 2,021</v>
      </c>
      <c r="F8" s="289" t="str">
        <f>+F4</f>
        <v>EJECUTADO</v>
      </c>
      <c r="G8" s="289" t="s">
        <v>211</v>
      </c>
    </row>
    <row r="9" spans="1:7" s="245" customFormat="1" ht="15.75" x14ac:dyDescent="0.25">
      <c r="A9" s="258" t="s">
        <v>194</v>
      </c>
      <c r="B9" s="259" t="s">
        <v>15</v>
      </c>
      <c r="C9" s="260">
        <v>24800000</v>
      </c>
      <c r="D9" s="291"/>
      <c r="E9" s="260">
        <f>+C9+D9</f>
        <v>24800000</v>
      </c>
      <c r="F9" s="260">
        <f>5680541.15</f>
        <v>5680541.1500000004</v>
      </c>
      <c r="G9" s="260">
        <f>+E9-F9</f>
        <v>19119458.850000001</v>
      </c>
    </row>
    <row r="10" spans="1:7" s="245" customFormat="1" ht="16.5" x14ac:dyDescent="0.3">
      <c r="A10" s="259"/>
      <c r="B10" s="261" t="s">
        <v>195</v>
      </c>
      <c r="C10" s="262">
        <f>SUM(C9)</f>
        <v>24800000</v>
      </c>
      <c r="D10" s="292">
        <f>SUM(D9)</f>
        <v>0</v>
      </c>
      <c r="E10" s="276">
        <f>SUM(E9)</f>
        <v>24800000</v>
      </c>
      <c r="F10" s="262">
        <f>SUM(F9)</f>
        <v>5680541.1500000004</v>
      </c>
      <c r="G10" s="262">
        <f>SUM(G9)</f>
        <v>19119458.850000001</v>
      </c>
    </row>
    <row r="11" spans="1:7" s="245" customFormat="1" ht="16.5" x14ac:dyDescent="0.3">
      <c r="A11" s="263"/>
      <c r="B11" s="261"/>
      <c r="C11" s="262"/>
      <c r="D11" s="293"/>
      <c r="E11" s="293"/>
      <c r="F11" s="293"/>
      <c r="G11" s="293"/>
    </row>
    <row r="12" spans="1:7" s="245" customFormat="1" ht="45" x14ac:dyDescent="0.25">
      <c r="A12" s="264"/>
      <c r="B12" s="264" t="s">
        <v>196</v>
      </c>
      <c r="C12" s="265" t="str">
        <f>+C8</f>
        <v>PRESUPUESTO 2021</v>
      </c>
      <c r="D12" s="294" t="s">
        <v>212</v>
      </c>
      <c r="E12" s="295" t="str">
        <f>+E8</f>
        <v>PRESUPUESTO AJUSTADO 2,021</v>
      </c>
      <c r="F12" s="295" t="str">
        <f>+F8</f>
        <v>EJECUTADO</v>
      </c>
      <c r="G12" s="295" t="s">
        <v>211</v>
      </c>
    </row>
    <row r="13" spans="1:7" s="245" customFormat="1" ht="15.75" x14ac:dyDescent="0.25">
      <c r="A13" s="259">
        <v>111</v>
      </c>
      <c r="B13" s="266" t="s">
        <v>17</v>
      </c>
      <c r="C13" s="267">
        <v>935000</v>
      </c>
      <c r="D13" s="291"/>
      <c r="E13" s="267">
        <f>+C13+D13</f>
        <v>935000</v>
      </c>
      <c r="F13" s="267">
        <v>147069.31</v>
      </c>
      <c r="G13" s="267">
        <f>+E13-F13</f>
        <v>787930.69</v>
      </c>
    </row>
    <row r="14" spans="1:7" s="245" customFormat="1" ht="15.75" x14ac:dyDescent="0.25">
      <c r="A14" s="259">
        <v>113</v>
      </c>
      <c r="B14" s="266" t="s">
        <v>18</v>
      </c>
      <c r="C14" s="267">
        <v>144595</v>
      </c>
      <c r="D14" s="291"/>
      <c r="E14" s="267">
        <f>+C14+D14</f>
        <v>144595</v>
      </c>
      <c r="F14" s="267">
        <v>21066.25</v>
      </c>
      <c r="G14" s="267">
        <f t="shared" ref="G14:G23" si="0">+E14-F14</f>
        <v>123528.75</v>
      </c>
    </row>
    <row r="15" spans="1:7" s="245" customFormat="1" ht="15.75" x14ac:dyDescent="0.25">
      <c r="A15" s="259">
        <v>122</v>
      </c>
      <c r="B15" s="266" t="s">
        <v>19</v>
      </c>
      <c r="C15" s="267">
        <v>126562.7</v>
      </c>
      <c r="D15" s="291"/>
      <c r="E15" s="267">
        <f t="shared" ref="E15:E23" si="1">+C15+D15</f>
        <v>126562.7</v>
      </c>
      <c r="F15" s="267">
        <f>39254.8</f>
        <v>39254.800000000003</v>
      </c>
      <c r="G15" s="267">
        <f t="shared" si="0"/>
        <v>87307.9</v>
      </c>
    </row>
    <row r="16" spans="1:7" s="245" customFormat="1" ht="15.75" x14ac:dyDescent="0.25">
      <c r="A16" s="259">
        <v>163</v>
      </c>
      <c r="B16" s="266" t="s">
        <v>20</v>
      </c>
      <c r="C16" s="267">
        <v>754914.23</v>
      </c>
      <c r="D16" s="291"/>
      <c r="E16" s="267">
        <f t="shared" si="1"/>
        <v>754914.23</v>
      </c>
      <c r="F16" s="267">
        <f>13500</f>
        <v>13500</v>
      </c>
      <c r="G16" s="267">
        <f t="shared" si="0"/>
        <v>741414.23</v>
      </c>
    </row>
    <row r="17" spans="1:7" s="245" customFormat="1" ht="15.75" x14ac:dyDescent="0.25">
      <c r="A17" s="259">
        <v>168</v>
      </c>
      <c r="B17" s="266" t="s">
        <v>197</v>
      </c>
      <c r="C17" s="267">
        <v>5000</v>
      </c>
      <c r="D17" s="291"/>
      <c r="E17" s="267">
        <f t="shared" si="1"/>
        <v>5000</v>
      </c>
      <c r="F17" s="267">
        <v>0</v>
      </c>
      <c r="G17" s="267">
        <f t="shared" si="0"/>
        <v>5000</v>
      </c>
    </row>
    <row r="18" spans="1:7" s="245" customFormat="1" ht="15.75" x14ac:dyDescent="0.25">
      <c r="A18" s="259">
        <v>169</v>
      </c>
      <c r="B18" s="268" t="s">
        <v>198</v>
      </c>
      <c r="C18" s="267">
        <v>41676</v>
      </c>
      <c r="D18" s="291"/>
      <c r="E18" s="267">
        <f t="shared" si="1"/>
        <v>41676</v>
      </c>
      <c r="F18" s="267">
        <v>0</v>
      </c>
      <c r="G18" s="267">
        <f t="shared" si="0"/>
        <v>41676</v>
      </c>
    </row>
    <row r="19" spans="1:7" s="245" customFormat="1" ht="15.75" x14ac:dyDescent="0.25">
      <c r="A19" s="259">
        <v>171</v>
      </c>
      <c r="B19" s="268" t="s">
        <v>199</v>
      </c>
      <c r="C19" s="267">
        <v>51800</v>
      </c>
      <c r="D19" s="291"/>
      <c r="E19" s="267">
        <f t="shared" si="1"/>
        <v>51800</v>
      </c>
      <c r="F19" s="267">
        <v>0</v>
      </c>
      <c r="G19" s="267">
        <f t="shared" si="0"/>
        <v>51800</v>
      </c>
    </row>
    <row r="20" spans="1:7" s="245" customFormat="1" ht="15.75" x14ac:dyDescent="0.25">
      <c r="A20" s="259">
        <v>174</v>
      </c>
      <c r="B20" s="268" t="s">
        <v>24</v>
      </c>
      <c r="C20" s="267">
        <v>89761</v>
      </c>
      <c r="D20" s="291"/>
      <c r="E20" s="267">
        <f t="shared" si="1"/>
        <v>89761</v>
      </c>
      <c r="F20" s="267">
        <f>9540</f>
        <v>9540</v>
      </c>
      <c r="G20" s="267">
        <f t="shared" si="0"/>
        <v>80221</v>
      </c>
    </row>
    <row r="21" spans="1:7" s="245" customFormat="1" ht="15.75" x14ac:dyDescent="0.25">
      <c r="A21" s="259">
        <v>182</v>
      </c>
      <c r="B21" s="266" t="s">
        <v>25</v>
      </c>
      <c r="C21" s="269">
        <v>5857803</v>
      </c>
      <c r="D21" s="291"/>
      <c r="E21" s="267">
        <f t="shared" si="1"/>
        <v>5857803</v>
      </c>
      <c r="F21" s="267">
        <f>594981</f>
        <v>594981</v>
      </c>
      <c r="G21" s="267">
        <f t="shared" si="0"/>
        <v>5262822</v>
      </c>
    </row>
    <row r="22" spans="1:7" s="245" customFormat="1" ht="15.75" x14ac:dyDescent="0.25">
      <c r="A22" s="259">
        <v>197</v>
      </c>
      <c r="B22" s="266" t="s">
        <v>26</v>
      </c>
      <c r="C22" s="269">
        <v>500000</v>
      </c>
      <c r="D22" s="291"/>
      <c r="E22" s="267">
        <f t="shared" si="1"/>
        <v>500000</v>
      </c>
      <c r="F22" s="267">
        <f>126000</f>
        <v>126000</v>
      </c>
      <c r="G22" s="267">
        <f t="shared" si="0"/>
        <v>374000</v>
      </c>
    </row>
    <row r="23" spans="1:7" s="245" customFormat="1" ht="15.75" x14ac:dyDescent="0.25">
      <c r="A23" s="259">
        <v>199</v>
      </c>
      <c r="B23" s="266" t="s">
        <v>27</v>
      </c>
      <c r="C23" s="267">
        <v>794085.4</v>
      </c>
      <c r="D23" s="291"/>
      <c r="E23" s="267">
        <f t="shared" si="1"/>
        <v>794085.4</v>
      </c>
      <c r="F23" s="267">
        <f>194971.74</f>
        <v>194971.74</v>
      </c>
      <c r="G23" s="267">
        <f t="shared" si="0"/>
        <v>599113.66</v>
      </c>
    </row>
    <row r="24" spans="1:7" s="245" customFormat="1" ht="16.5" x14ac:dyDescent="0.3">
      <c r="A24" s="270"/>
      <c r="B24" s="271" t="s">
        <v>28</v>
      </c>
      <c r="C24" s="272">
        <f>SUM(C13:C23)</f>
        <v>9301197.3300000001</v>
      </c>
      <c r="D24" s="272">
        <f>SUM(D13:D23)</f>
        <v>0</v>
      </c>
      <c r="E24" s="272">
        <f>SUM(E13:E23)</f>
        <v>9301197.3300000001</v>
      </c>
      <c r="F24" s="272">
        <f>SUM(F13:F23)</f>
        <v>1146383.1000000001</v>
      </c>
      <c r="G24" s="272">
        <f>SUM(G13:G23)</f>
        <v>8154814.2300000004</v>
      </c>
    </row>
    <row r="25" spans="1:7" s="245" customFormat="1" ht="45" x14ac:dyDescent="0.25">
      <c r="A25" s="273"/>
      <c r="B25" s="273" t="s">
        <v>29</v>
      </c>
      <c r="C25" s="248" t="str">
        <f>+C12</f>
        <v>PRESUPUESTO 2021</v>
      </c>
      <c r="D25" s="288" t="s">
        <v>212</v>
      </c>
      <c r="E25" s="289" t="str">
        <f>+E12</f>
        <v>PRESUPUESTO AJUSTADO 2,021</v>
      </c>
      <c r="F25" s="289" t="str">
        <f>+F12</f>
        <v>EJECUTADO</v>
      </c>
      <c r="G25" s="289" t="s">
        <v>211</v>
      </c>
    </row>
    <row r="26" spans="1:7" s="245" customFormat="1" ht="15.75" x14ac:dyDescent="0.25">
      <c r="A26" s="259">
        <v>211</v>
      </c>
      <c r="B26" s="266" t="s">
        <v>30</v>
      </c>
      <c r="C26" s="267">
        <v>832510.7</v>
      </c>
      <c r="D26" s="291"/>
      <c r="E26" s="267">
        <f t="shared" ref="E26:E42" si="2">+C26+D26</f>
        <v>832510.7</v>
      </c>
      <c r="F26" s="267">
        <f>126653</f>
        <v>126653</v>
      </c>
      <c r="G26" s="267">
        <f>+E26-F26</f>
        <v>705857.7</v>
      </c>
    </row>
    <row r="27" spans="1:7" s="245" customFormat="1" ht="15.75" hidden="1" x14ac:dyDescent="0.25">
      <c r="A27" s="259"/>
      <c r="B27" s="266" t="s">
        <v>200</v>
      </c>
      <c r="C27" s="267"/>
      <c r="D27" s="291"/>
      <c r="E27" s="267">
        <f t="shared" si="2"/>
        <v>0</v>
      </c>
      <c r="F27" s="267"/>
      <c r="G27" s="267"/>
    </row>
    <row r="28" spans="1:7" s="245" customFormat="1" ht="15.75" x14ac:dyDescent="0.25">
      <c r="A28" s="259">
        <v>232</v>
      </c>
      <c r="B28" s="266" t="s">
        <v>31</v>
      </c>
      <c r="C28" s="267">
        <v>75000</v>
      </c>
      <c r="D28" s="291"/>
      <c r="E28" s="267">
        <f t="shared" si="2"/>
        <v>75000</v>
      </c>
      <c r="F28" s="267">
        <v>0</v>
      </c>
      <c r="G28" s="267">
        <f t="shared" ref="G28:G42" si="3">+E28-F28</f>
        <v>75000</v>
      </c>
    </row>
    <row r="29" spans="1:7" s="245" customFormat="1" ht="15.75" hidden="1" x14ac:dyDescent="0.25">
      <c r="A29" s="259"/>
      <c r="B29" s="266" t="s">
        <v>62</v>
      </c>
      <c r="C29" s="267"/>
      <c r="D29" s="291"/>
      <c r="E29" s="267">
        <f t="shared" si="2"/>
        <v>0</v>
      </c>
      <c r="F29" s="267"/>
      <c r="G29" s="267">
        <f t="shared" si="3"/>
        <v>0</v>
      </c>
    </row>
    <row r="30" spans="1:7" s="245" customFormat="1" ht="15.75" hidden="1" x14ac:dyDescent="0.25">
      <c r="A30" s="259"/>
      <c r="B30" s="266" t="s">
        <v>201</v>
      </c>
      <c r="C30" s="267"/>
      <c r="D30" s="291"/>
      <c r="E30" s="267">
        <f t="shared" si="2"/>
        <v>0</v>
      </c>
      <c r="F30" s="267"/>
      <c r="G30" s="267">
        <f t="shared" si="3"/>
        <v>0</v>
      </c>
    </row>
    <row r="31" spans="1:7" s="245" customFormat="1" ht="15.75" x14ac:dyDescent="0.25">
      <c r="A31" s="259">
        <v>261</v>
      </c>
      <c r="B31" s="266" t="s">
        <v>32</v>
      </c>
      <c r="C31" s="269">
        <v>650004.51</v>
      </c>
      <c r="D31" s="291"/>
      <c r="E31" s="267">
        <f t="shared" si="2"/>
        <v>650004.51</v>
      </c>
      <c r="F31" s="267">
        <f>184973.15</f>
        <v>184973.15</v>
      </c>
      <c r="G31" s="267">
        <f t="shared" si="3"/>
        <v>465031.36</v>
      </c>
    </row>
    <row r="32" spans="1:7" s="245" customFormat="1" ht="15.75" x14ac:dyDescent="0.25">
      <c r="A32" s="259">
        <v>262</v>
      </c>
      <c r="B32" s="266" t="s">
        <v>33</v>
      </c>
      <c r="C32" s="267">
        <v>8000</v>
      </c>
      <c r="D32" s="291"/>
      <c r="E32" s="267">
        <f t="shared" si="2"/>
        <v>8000</v>
      </c>
      <c r="F32" s="267">
        <v>0</v>
      </c>
      <c r="G32" s="267">
        <f t="shared" si="3"/>
        <v>8000</v>
      </c>
    </row>
    <row r="33" spans="1:7" s="245" customFormat="1" ht="15.75" x14ac:dyDescent="0.25">
      <c r="A33" s="259">
        <v>266</v>
      </c>
      <c r="B33" s="266" t="s">
        <v>34</v>
      </c>
      <c r="C33" s="269">
        <v>4828940.01</v>
      </c>
      <c r="D33" s="291">
        <v>49014.55</v>
      </c>
      <c r="E33" s="267">
        <f t="shared" si="2"/>
        <v>4877954.5599999996</v>
      </c>
      <c r="F33" s="267">
        <f>793564.76</f>
        <v>793564.76</v>
      </c>
      <c r="G33" s="267">
        <f t="shared" si="3"/>
        <v>4084389.8</v>
      </c>
    </row>
    <row r="34" spans="1:7" s="245" customFormat="1" ht="15.75" x14ac:dyDescent="0.25">
      <c r="A34" s="259">
        <v>267</v>
      </c>
      <c r="B34" s="266" t="s">
        <v>35</v>
      </c>
      <c r="C34" s="267">
        <v>18000</v>
      </c>
      <c r="D34" s="291"/>
      <c r="E34" s="267">
        <f t="shared" si="2"/>
        <v>18000</v>
      </c>
      <c r="F34" s="267">
        <v>0</v>
      </c>
      <c r="G34" s="267">
        <f t="shared" si="3"/>
        <v>18000</v>
      </c>
    </row>
    <row r="35" spans="1:7" s="245" customFormat="1" ht="15.75" x14ac:dyDescent="0.25">
      <c r="A35" s="259">
        <v>268</v>
      </c>
      <c r="B35" s="266" t="s">
        <v>36</v>
      </c>
      <c r="C35" s="267">
        <v>211308</v>
      </c>
      <c r="D35" s="291"/>
      <c r="E35" s="267">
        <f t="shared" si="2"/>
        <v>211308</v>
      </c>
      <c r="F35" s="267">
        <f>22920</f>
        <v>22920</v>
      </c>
      <c r="G35" s="267">
        <f t="shared" si="3"/>
        <v>188388</v>
      </c>
    </row>
    <row r="36" spans="1:7" s="245" customFormat="1" ht="15.75" x14ac:dyDescent="0.25">
      <c r="A36" s="259">
        <v>269</v>
      </c>
      <c r="B36" s="274" t="s">
        <v>37</v>
      </c>
      <c r="C36" s="267">
        <v>10000</v>
      </c>
      <c r="D36" s="291"/>
      <c r="E36" s="267">
        <f t="shared" si="2"/>
        <v>10000</v>
      </c>
      <c r="F36" s="267">
        <v>0</v>
      </c>
      <c r="G36" s="267">
        <f t="shared" si="3"/>
        <v>10000</v>
      </c>
    </row>
    <row r="37" spans="1:7" s="245" customFormat="1" ht="15.75" x14ac:dyDescent="0.25">
      <c r="A37" s="259">
        <v>289</v>
      </c>
      <c r="B37" s="266" t="s">
        <v>38</v>
      </c>
      <c r="C37" s="267">
        <v>8840</v>
      </c>
      <c r="D37" s="291"/>
      <c r="E37" s="267">
        <f t="shared" si="2"/>
        <v>8840</v>
      </c>
      <c r="F37" s="267">
        <f>1700</f>
        <v>1700</v>
      </c>
      <c r="G37" s="267">
        <f t="shared" si="3"/>
        <v>7140</v>
      </c>
    </row>
    <row r="38" spans="1:7" s="245" customFormat="1" ht="15.75" x14ac:dyDescent="0.25">
      <c r="A38" s="259">
        <v>292</v>
      </c>
      <c r="B38" s="266" t="s">
        <v>39</v>
      </c>
      <c r="C38" s="267">
        <v>183881</v>
      </c>
      <c r="D38" s="291"/>
      <c r="E38" s="267">
        <f t="shared" si="2"/>
        <v>183881</v>
      </c>
      <c r="F38" s="267">
        <f>26482</f>
        <v>26482</v>
      </c>
      <c r="G38" s="267">
        <f t="shared" si="3"/>
        <v>157399</v>
      </c>
    </row>
    <row r="39" spans="1:7" s="245" customFormat="1" ht="15.75" x14ac:dyDescent="0.25">
      <c r="A39" s="259">
        <v>295</v>
      </c>
      <c r="B39" s="266" t="s">
        <v>40</v>
      </c>
      <c r="C39" s="269">
        <v>20372303.879999999</v>
      </c>
      <c r="D39" s="291">
        <v>-49014.55</v>
      </c>
      <c r="E39" s="267">
        <f t="shared" si="2"/>
        <v>20323289.329999998</v>
      </c>
      <c r="F39" s="267">
        <f>889449.74</f>
        <v>889449.74</v>
      </c>
      <c r="G39" s="267">
        <f t="shared" si="3"/>
        <v>19433839.59</v>
      </c>
    </row>
    <row r="40" spans="1:7" s="245" customFormat="1" ht="15.75" x14ac:dyDescent="0.25">
      <c r="A40" s="259">
        <v>297</v>
      </c>
      <c r="B40" s="266" t="s">
        <v>41</v>
      </c>
      <c r="C40" s="267">
        <v>40018</v>
      </c>
      <c r="D40" s="291"/>
      <c r="E40" s="267">
        <f t="shared" si="2"/>
        <v>40018</v>
      </c>
      <c r="F40" s="267">
        <f>6762.65</f>
        <v>6762.65</v>
      </c>
      <c r="G40" s="267">
        <f t="shared" si="3"/>
        <v>33255.35</v>
      </c>
    </row>
    <row r="41" spans="1:7" s="245" customFormat="1" ht="15.75" x14ac:dyDescent="0.25">
      <c r="A41" s="259">
        <v>298</v>
      </c>
      <c r="B41" s="266" t="s">
        <v>42</v>
      </c>
      <c r="C41" s="267">
        <v>619996.56999999995</v>
      </c>
      <c r="D41" s="291"/>
      <c r="E41" s="267">
        <f t="shared" si="2"/>
        <v>619996.56999999995</v>
      </c>
      <c r="F41" s="267">
        <f>63771</f>
        <v>63771</v>
      </c>
      <c r="G41" s="267">
        <f t="shared" si="3"/>
        <v>556225.56999999995</v>
      </c>
    </row>
    <row r="42" spans="1:7" s="245" customFormat="1" ht="15.75" x14ac:dyDescent="0.25">
      <c r="A42" s="259">
        <v>299</v>
      </c>
      <c r="B42" s="266" t="s">
        <v>43</v>
      </c>
      <c r="C42" s="267">
        <v>40000</v>
      </c>
      <c r="D42" s="291"/>
      <c r="E42" s="267">
        <f t="shared" si="2"/>
        <v>40000</v>
      </c>
      <c r="F42" s="267">
        <v>0</v>
      </c>
      <c r="G42" s="267">
        <f t="shared" si="3"/>
        <v>40000</v>
      </c>
    </row>
    <row r="43" spans="1:7" s="245" customFormat="1" ht="17.25" thickBot="1" x14ac:dyDescent="0.35">
      <c r="A43" s="270"/>
      <c r="B43" s="275" t="s">
        <v>44</v>
      </c>
      <c r="C43" s="272">
        <f>SUM(C26:C42)</f>
        <v>27898802.669999998</v>
      </c>
      <c r="D43" s="253">
        <f>SUM(D26:D42)</f>
        <v>0</v>
      </c>
      <c r="E43" s="253">
        <f>SUM(E26:E42)</f>
        <v>27898802.669999998</v>
      </c>
      <c r="F43" s="253">
        <f>SUM(F26:F42)</f>
        <v>2116276.2999999998</v>
      </c>
      <c r="G43" s="253">
        <f>SUM(G26:G42)</f>
        <v>25782526.370000001</v>
      </c>
    </row>
    <row r="44" spans="1:7" s="245" customFormat="1" ht="16.5" x14ac:dyDescent="0.3">
      <c r="A44" s="259"/>
      <c r="B44" s="261" t="s">
        <v>202</v>
      </c>
      <c r="C44" s="276">
        <f>C10+C24+C43</f>
        <v>62000000</v>
      </c>
      <c r="D44" s="276">
        <f>D10+D24+D43</f>
        <v>0</v>
      </c>
      <c r="E44" s="296">
        <f>E10+E24+E43</f>
        <v>62000000</v>
      </c>
      <c r="F44" s="276">
        <f>F10+F24+F43</f>
        <v>8943200.5500000007</v>
      </c>
      <c r="G44" s="276">
        <f>G10+G24+G43</f>
        <v>53056799.450000003</v>
      </c>
    </row>
    <row r="45" spans="1:7" s="245" customFormat="1" ht="16.5" x14ac:dyDescent="0.3">
      <c r="A45" s="277"/>
      <c r="B45" s="278"/>
      <c r="C45" s="279"/>
    </row>
    <row r="46" spans="1:7" s="245" customFormat="1" x14ac:dyDescent="0.25">
      <c r="A46" s="280"/>
      <c r="C46" s="281"/>
    </row>
    <row r="47" spans="1:7" s="245" customFormat="1" x14ac:dyDescent="0.25">
      <c r="A47" s="280"/>
      <c r="C47" s="281"/>
    </row>
    <row r="48" spans="1:7" s="245" customFormat="1" x14ac:dyDescent="0.25">
      <c r="A48" s="280"/>
      <c r="C48" s="281"/>
    </row>
    <row r="49" spans="1:7" s="245" customFormat="1" x14ac:dyDescent="0.25">
      <c r="A49" s="280"/>
      <c r="C49" s="281"/>
    </row>
    <row r="50" spans="1:7" s="245" customFormat="1" x14ac:dyDescent="0.25">
      <c r="A50" s="280"/>
      <c r="C50" s="281"/>
    </row>
    <row r="51" spans="1:7" s="245" customFormat="1" x14ac:dyDescent="0.25">
      <c r="A51" s="280"/>
      <c r="C51" s="281"/>
    </row>
    <row r="52" spans="1:7" s="245" customFormat="1" x14ac:dyDescent="0.25">
      <c r="A52" s="280"/>
      <c r="C52" s="281"/>
    </row>
    <row r="53" spans="1:7" s="245" customFormat="1" x14ac:dyDescent="0.25">
      <c r="A53" s="282"/>
      <c r="C53" s="283"/>
    </row>
    <row r="54" spans="1:7" s="245" customFormat="1" x14ac:dyDescent="0.25">
      <c r="A54" s="282"/>
      <c r="C54" s="283"/>
    </row>
    <row r="55" spans="1:7" s="245" customFormat="1" x14ac:dyDescent="0.25">
      <c r="A55" s="282"/>
      <c r="C55" s="283"/>
    </row>
    <row r="56" spans="1:7" s="245" customFormat="1" x14ac:dyDescent="0.25">
      <c r="A56" s="282"/>
      <c r="C56" s="283"/>
    </row>
    <row r="57" spans="1:7" s="245" customFormat="1" ht="13.5" customHeight="1" x14ac:dyDescent="0.2">
      <c r="A57" s="284" t="s">
        <v>205</v>
      </c>
      <c r="B57" s="284"/>
      <c r="C57" s="284"/>
      <c r="D57" s="284"/>
      <c r="E57" s="284"/>
      <c r="F57" s="284"/>
      <c r="G57" s="284"/>
    </row>
    <row r="58" spans="1:7" s="245" customFormat="1" ht="18.75" customHeight="1" x14ac:dyDescent="0.2">
      <c r="A58" s="284" t="s">
        <v>110</v>
      </c>
      <c r="B58" s="284"/>
      <c r="C58" s="284"/>
      <c r="D58" s="284"/>
      <c r="E58" s="284"/>
      <c r="F58" s="284"/>
      <c r="G58" s="284"/>
    </row>
    <row r="59" spans="1:7" s="245" customFormat="1" ht="18.75" customHeight="1" x14ac:dyDescent="0.2">
      <c r="A59" s="284" t="s">
        <v>112</v>
      </c>
      <c r="B59" s="284"/>
      <c r="C59" s="284"/>
      <c r="D59" s="284"/>
      <c r="E59" s="284"/>
      <c r="F59" s="284"/>
      <c r="G59" s="284"/>
    </row>
    <row r="60" spans="1:7" s="245" customFormat="1" x14ac:dyDescent="0.25">
      <c r="A60" s="282"/>
      <c r="C60" s="281"/>
    </row>
    <row r="61" spans="1:7" s="245" customFormat="1" x14ac:dyDescent="0.25">
      <c r="A61" s="282"/>
      <c r="C61" s="281"/>
    </row>
    <row r="62" spans="1:7" s="245" customFormat="1" x14ac:dyDescent="0.25">
      <c r="A62" s="282"/>
      <c r="C62" s="281"/>
    </row>
    <row r="63" spans="1:7" s="245" customFormat="1" x14ac:dyDescent="0.25">
      <c r="A63" s="282"/>
      <c r="C63" s="281"/>
    </row>
    <row r="64" spans="1:7" s="245" customFormat="1" x14ac:dyDescent="0.25">
      <c r="A64" s="282"/>
      <c r="C64" s="281"/>
    </row>
    <row r="65" spans="1:3" s="245" customFormat="1" x14ac:dyDescent="0.25">
      <c r="A65" s="282"/>
      <c r="C65" s="281"/>
    </row>
    <row r="66" spans="1:3" s="245" customFormat="1" x14ac:dyDescent="0.25">
      <c r="A66" s="282"/>
      <c r="C66" s="281"/>
    </row>
    <row r="67" spans="1:3" s="245" customFormat="1" x14ac:dyDescent="0.25">
      <c r="A67" s="282"/>
      <c r="C67" s="281"/>
    </row>
    <row r="68" spans="1:3" s="245" customFormat="1" x14ac:dyDescent="0.25">
      <c r="A68" s="282"/>
      <c r="C68" s="281"/>
    </row>
    <row r="69" spans="1:3" s="245" customFormat="1" x14ac:dyDescent="0.25">
      <c r="A69" s="282"/>
      <c r="C69" s="281"/>
    </row>
    <row r="70" spans="1:3" s="245" customFormat="1" x14ac:dyDescent="0.25">
      <c r="A70" s="282"/>
      <c r="C70" s="281"/>
    </row>
    <row r="71" spans="1:3" s="245" customFormat="1" x14ac:dyDescent="0.25">
      <c r="A71" s="282"/>
      <c r="C71" s="281"/>
    </row>
    <row r="72" spans="1:3" s="245" customFormat="1" x14ac:dyDescent="0.25">
      <c r="A72" s="282"/>
      <c r="C72" s="281"/>
    </row>
    <row r="73" spans="1:3" s="245" customFormat="1" x14ac:dyDescent="0.25">
      <c r="A73" s="282"/>
      <c r="C73" s="281"/>
    </row>
    <row r="74" spans="1:3" s="245" customFormat="1" x14ac:dyDescent="0.25">
      <c r="A74" s="282"/>
      <c r="C74" s="281"/>
    </row>
    <row r="75" spans="1:3" s="245" customFormat="1" x14ac:dyDescent="0.25">
      <c r="A75" s="282"/>
      <c r="C75" s="281"/>
    </row>
    <row r="76" spans="1:3" s="245" customFormat="1" x14ac:dyDescent="0.25">
      <c r="A76" s="282"/>
      <c r="C76" s="281"/>
    </row>
    <row r="77" spans="1:3" s="245" customFormat="1" x14ac:dyDescent="0.25">
      <c r="A77" s="282"/>
      <c r="C77" s="281"/>
    </row>
    <row r="78" spans="1:3" s="245" customFormat="1" x14ac:dyDescent="0.25">
      <c r="A78" s="282"/>
      <c r="C78" s="281"/>
    </row>
    <row r="79" spans="1:3" s="245" customFormat="1" x14ac:dyDescent="0.25">
      <c r="A79" s="282"/>
      <c r="C79" s="281"/>
    </row>
    <row r="80" spans="1:3" s="245" customFormat="1" x14ac:dyDescent="0.25">
      <c r="A80" s="282"/>
      <c r="C80" s="281"/>
    </row>
    <row r="81" spans="1:3" s="245" customFormat="1" x14ac:dyDescent="0.25">
      <c r="A81" s="282"/>
      <c r="C81" s="281"/>
    </row>
    <row r="82" spans="1:3" s="245" customFormat="1" x14ac:dyDescent="0.25">
      <c r="A82" s="282"/>
      <c r="C82" s="281"/>
    </row>
    <row r="83" spans="1:3" s="245" customFormat="1" x14ac:dyDescent="0.25">
      <c r="A83" s="282"/>
      <c r="C83" s="281"/>
    </row>
    <row r="84" spans="1:3" s="245" customFormat="1" x14ac:dyDescent="0.25">
      <c r="A84" s="282"/>
      <c r="C84" s="281"/>
    </row>
    <row r="85" spans="1:3" x14ac:dyDescent="0.25">
      <c r="A85" s="282"/>
      <c r="B85" s="245"/>
      <c r="C85" s="281"/>
    </row>
    <row r="86" spans="1:3" x14ac:dyDescent="0.25">
      <c r="A86" s="282"/>
      <c r="B86" s="245"/>
      <c r="C86" s="281"/>
    </row>
    <row r="87" spans="1:3" x14ac:dyDescent="0.25">
      <c r="A87" s="282"/>
      <c r="B87" s="245"/>
      <c r="C87" s="281"/>
    </row>
    <row r="88" spans="1:3" x14ac:dyDescent="0.25">
      <c r="A88" s="282"/>
      <c r="B88" s="245"/>
      <c r="C88" s="281"/>
    </row>
    <row r="89" spans="1:3" x14ac:dyDescent="0.25">
      <c r="A89" s="282"/>
      <c r="B89" s="245"/>
      <c r="C89" s="281"/>
    </row>
    <row r="90" spans="1:3" x14ac:dyDescent="0.25">
      <c r="A90" s="282"/>
      <c r="B90" s="245"/>
      <c r="C90" s="281"/>
    </row>
    <row r="91" spans="1:3" x14ac:dyDescent="0.25">
      <c r="A91" s="282"/>
      <c r="B91" s="245"/>
      <c r="C91" s="281"/>
    </row>
    <row r="92" spans="1:3" x14ac:dyDescent="0.25">
      <c r="A92" s="282"/>
      <c r="B92" s="245"/>
      <c r="C92" s="281"/>
    </row>
    <row r="93" spans="1:3" x14ac:dyDescent="0.25">
      <c r="A93" s="282"/>
      <c r="B93" s="245"/>
      <c r="C93" s="281"/>
    </row>
    <row r="94" spans="1:3" x14ac:dyDescent="0.25">
      <c r="A94" s="282"/>
      <c r="B94" s="245"/>
      <c r="C94" s="281"/>
    </row>
    <row r="95" spans="1:3" x14ac:dyDescent="0.25">
      <c r="A95" s="282"/>
      <c r="B95" s="245"/>
      <c r="C95" s="281"/>
    </row>
    <row r="96" spans="1:3" x14ac:dyDescent="0.25">
      <c r="A96" s="282"/>
      <c r="B96" s="245"/>
      <c r="C96" s="281"/>
    </row>
    <row r="97" spans="1:3" x14ac:dyDescent="0.25">
      <c r="A97" s="282"/>
      <c r="B97" s="245"/>
      <c r="C97" s="281"/>
    </row>
    <row r="98" spans="1:3" x14ac:dyDescent="0.25">
      <c r="A98" s="282"/>
      <c r="B98" s="245"/>
      <c r="C98" s="281"/>
    </row>
  </sheetData>
  <mergeCells count="8">
    <mergeCell ref="A58:G58"/>
    <mergeCell ref="A59:G59"/>
    <mergeCell ref="A1:G1"/>
    <mergeCell ref="A2:G2"/>
    <mergeCell ref="A3:G3"/>
    <mergeCell ref="A4:B4"/>
    <mergeCell ref="A8:B8"/>
    <mergeCell ref="A57:G57"/>
  </mergeCells>
  <pageMargins left="0.11811023622047245" right="0.11811023622047245" top="0.19685039370078741" bottom="0.19685039370078741" header="0.11811023622047245" footer="0.11811023622047245"/>
  <pageSetup scale="93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"/>
  <sheetViews>
    <sheetView topLeftCell="A34" workbookViewId="0">
      <selection activeCell="A28" sqref="A28"/>
    </sheetView>
  </sheetViews>
  <sheetFormatPr baseColWidth="10" defaultRowHeight="13.5" x14ac:dyDescent="0.25"/>
  <cols>
    <col min="1" max="1" width="5.140625" style="286" customWidth="1"/>
    <col min="2" max="2" width="62.140625" style="285" bestFit="1" customWidth="1"/>
    <col min="3" max="3" width="18.28515625" style="287" customWidth="1"/>
    <col min="4" max="4" width="14.42578125" style="285" customWidth="1"/>
    <col min="5" max="5" width="15.5703125" style="285" customWidth="1"/>
    <col min="6" max="19" width="15.5703125" style="285" hidden="1" customWidth="1"/>
    <col min="20" max="22" width="0" style="285" hidden="1" customWidth="1"/>
    <col min="23" max="256" width="11.42578125" style="285"/>
    <col min="257" max="257" width="5.140625" style="285" customWidth="1"/>
    <col min="258" max="258" width="62.140625" style="285" bestFit="1" customWidth="1"/>
    <col min="259" max="259" width="18.28515625" style="285" customWidth="1"/>
    <col min="260" max="260" width="14.42578125" style="285" customWidth="1"/>
    <col min="261" max="261" width="15.5703125" style="285" customWidth="1"/>
    <col min="262" max="278" width="0" style="285" hidden="1" customWidth="1"/>
    <col min="279" max="512" width="11.42578125" style="285"/>
    <col min="513" max="513" width="5.140625" style="285" customWidth="1"/>
    <col min="514" max="514" width="62.140625" style="285" bestFit="1" customWidth="1"/>
    <col min="515" max="515" width="18.28515625" style="285" customWidth="1"/>
    <col min="516" max="516" width="14.42578125" style="285" customWidth="1"/>
    <col min="517" max="517" width="15.5703125" style="285" customWidth="1"/>
    <col min="518" max="534" width="0" style="285" hidden="1" customWidth="1"/>
    <col min="535" max="768" width="11.42578125" style="285"/>
    <col min="769" max="769" width="5.140625" style="285" customWidth="1"/>
    <col min="770" max="770" width="62.140625" style="285" bestFit="1" customWidth="1"/>
    <col min="771" max="771" width="18.28515625" style="285" customWidth="1"/>
    <col min="772" max="772" width="14.42578125" style="285" customWidth="1"/>
    <col min="773" max="773" width="15.5703125" style="285" customWidth="1"/>
    <col min="774" max="790" width="0" style="285" hidden="1" customWidth="1"/>
    <col min="791" max="1024" width="11.42578125" style="285"/>
    <col min="1025" max="1025" width="5.140625" style="285" customWidth="1"/>
    <col min="1026" max="1026" width="62.140625" style="285" bestFit="1" customWidth="1"/>
    <col min="1027" max="1027" width="18.28515625" style="285" customWidth="1"/>
    <col min="1028" max="1028" width="14.42578125" style="285" customWidth="1"/>
    <col min="1029" max="1029" width="15.5703125" style="285" customWidth="1"/>
    <col min="1030" max="1046" width="0" style="285" hidden="1" customWidth="1"/>
    <col min="1047" max="1280" width="11.42578125" style="285"/>
    <col min="1281" max="1281" width="5.140625" style="285" customWidth="1"/>
    <col min="1282" max="1282" width="62.140625" style="285" bestFit="1" customWidth="1"/>
    <col min="1283" max="1283" width="18.28515625" style="285" customWidth="1"/>
    <col min="1284" max="1284" width="14.42578125" style="285" customWidth="1"/>
    <col min="1285" max="1285" width="15.5703125" style="285" customWidth="1"/>
    <col min="1286" max="1302" width="0" style="285" hidden="1" customWidth="1"/>
    <col min="1303" max="1536" width="11.42578125" style="285"/>
    <col min="1537" max="1537" width="5.140625" style="285" customWidth="1"/>
    <col min="1538" max="1538" width="62.140625" style="285" bestFit="1" customWidth="1"/>
    <col min="1539" max="1539" width="18.28515625" style="285" customWidth="1"/>
    <col min="1540" max="1540" width="14.42578125" style="285" customWidth="1"/>
    <col min="1541" max="1541" width="15.5703125" style="285" customWidth="1"/>
    <col min="1542" max="1558" width="0" style="285" hidden="1" customWidth="1"/>
    <col min="1559" max="1792" width="11.42578125" style="285"/>
    <col min="1793" max="1793" width="5.140625" style="285" customWidth="1"/>
    <col min="1794" max="1794" width="62.140625" style="285" bestFit="1" customWidth="1"/>
    <col min="1795" max="1795" width="18.28515625" style="285" customWidth="1"/>
    <col min="1796" max="1796" width="14.42578125" style="285" customWidth="1"/>
    <col min="1797" max="1797" width="15.5703125" style="285" customWidth="1"/>
    <col min="1798" max="1814" width="0" style="285" hidden="1" customWidth="1"/>
    <col min="1815" max="2048" width="11.42578125" style="285"/>
    <col min="2049" max="2049" width="5.140625" style="285" customWidth="1"/>
    <col min="2050" max="2050" width="62.140625" style="285" bestFit="1" customWidth="1"/>
    <col min="2051" max="2051" width="18.28515625" style="285" customWidth="1"/>
    <col min="2052" max="2052" width="14.42578125" style="285" customWidth="1"/>
    <col min="2053" max="2053" width="15.5703125" style="285" customWidth="1"/>
    <col min="2054" max="2070" width="0" style="285" hidden="1" customWidth="1"/>
    <col min="2071" max="2304" width="11.42578125" style="285"/>
    <col min="2305" max="2305" width="5.140625" style="285" customWidth="1"/>
    <col min="2306" max="2306" width="62.140625" style="285" bestFit="1" customWidth="1"/>
    <col min="2307" max="2307" width="18.28515625" style="285" customWidth="1"/>
    <col min="2308" max="2308" width="14.42578125" style="285" customWidth="1"/>
    <col min="2309" max="2309" width="15.5703125" style="285" customWidth="1"/>
    <col min="2310" max="2326" width="0" style="285" hidden="1" customWidth="1"/>
    <col min="2327" max="2560" width="11.42578125" style="285"/>
    <col min="2561" max="2561" width="5.140625" style="285" customWidth="1"/>
    <col min="2562" max="2562" width="62.140625" style="285" bestFit="1" customWidth="1"/>
    <col min="2563" max="2563" width="18.28515625" style="285" customWidth="1"/>
    <col min="2564" max="2564" width="14.42578125" style="285" customWidth="1"/>
    <col min="2565" max="2565" width="15.5703125" style="285" customWidth="1"/>
    <col min="2566" max="2582" width="0" style="285" hidden="1" customWidth="1"/>
    <col min="2583" max="2816" width="11.42578125" style="285"/>
    <col min="2817" max="2817" width="5.140625" style="285" customWidth="1"/>
    <col min="2818" max="2818" width="62.140625" style="285" bestFit="1" customWidth="1"/>
    <col min="2819" max="2819" width="18.28515625" style="285" customWidth="1"/>
    <col min="2820" max="2820" width="14.42578125" style="285" customWidth="1"/>
    <col min="2821" max="2821" width="15.5703125" style="285" customWidth="1"/>
    <col min="2822" max="2838" width="0" style="285" hidden="1" customWidth="1"/>
    <col min="2839" max="3072" width="11.42578125" style="285"/>
    <col min="3073" max="3073" width="5.140625" style="285" customWidth="1"/>
    <col min="3074" max="3074" width="62.140625" style="285" bestFit="1" customWidth="1"/>
    <col min="3075" max="3075" width="18.28515625" style="285" customWidth="1"/>
    <col min="3076" max="3076" width="14.42578125" style="285" customWidth="1"/>
    <col min="3077" max="3077" width="15.5703125" style="285" customWidth="1"/>
    <col min="3078" max="3094" width="0" style="285" hidden="1" customWidth="1"/>
    <col min="3095" max="3328" width="11.42578125" style="285"/>
    <col min="3329" max="3329" width="5.140625" style="285" customWidth="1"/>
    <col min="3330" max="3330" width="62.140625" style="285" bestFit="1" customWidth="1"/>
    <col min="3331" max="3331" width="18.28515625" style="285" customWidth="1"/>
    <col min="3332" max="3332" width="14.42578125" style="285" customWidth="1"/>
    <col min="3333" max="3333" width="15.5703125" style="285" customWidth="1"/>
    <col min="3334" max="3350" width="0" style="285" hidden="1" customWidth="1"/>
    <col min="3351" max="3584" width="11.42578125" style="285"/>
    <col min="3585" max="3585" width="5.140625" style="285" customWidth="1"/>
    <col min="3586" max="3586" width="62.140625" style="285" bestFit="1" customWidth="1"/>
    <col min="3587" max="3587" width="18.28515625" style="285" customWidth="1"/>
    <col min="3588" max="3588" width="14.42578125" style="285" customWidth="1"/>
    <col min="3589" max="3589" width="15.5703125" style="285" customWidth="1"/>
    <col min="3590" max="3606" width="0" style="285" hidden="1" customWidth="1"/>
    <col min="3607" max="3840" width="11.42578125" style="285"/>
    <col min="3841" max="3841" width="5.140625" style="285" customWidth="1"/>
    <col min="3842" max="3842" width="62.140625" style="285" bestFit="1" customWidth="1"/>
    <col min="3843" max="3843" width="18.28515625" style="285" customWidth="1"/>
    <col min="3844" max="3844" width="14.42578125" style="285" customWidth="1"/>
    <col min="3845" max="3845" width="15.5703125" style="285" customWidth="1"/>
    <col min="3846" max="3862" width="0" style="285" hidden="1" customWidth="1"/>
    <col min="3863" max="4096" width="11.42578125" style="285"/>
    <col min="4097" max="4097" width="5.140625" style="285" customWidth="1"/>
    <col min="4098" max="4098" width="62.140625" style="285" bestFit="1" customWidth="1"/>
    <col min="4099" max="4099" width="18.28515625" style="285" customWidth="1"/>
    <col min="4100" max="4100" width="14.42578125" style="285" customWidth="1"/>
    <col min="4101" max="4101" width="15.5703125" style="285" customWidth="1"/>
    <col min="4102" max="4118" width="0" style="285" hidden="1" customWidth="1"/>
    <col min="4119" max="4352" width="11.42578125" style="285"/>
    <col min="4353" max="4353" width="5.140625" style="285" customWidth="1"/>
    <col min="4354" max="4354" width="62.140625" style="285" bestFit="1" customWidth="1"/>
    <col min="4355" max="4355" width="18.28515625" style="285" customWidth="1"/>
    <col min="4356" max="4356" width="14.42578125" style="285" customWidth="1"/>
    <col min="4357" max="4357" width="15.5703125" style="285" customWidth="1"/>
    <col min="4358" max="4374" width="0" style="285" hidden="1" customWidth="1"/>
    <col min="4375" max="4608" width="11.42578125" style="285"/>
    <col min="4609" max="4609" width="5.140625" style="285" customWidth="1"/>
    <col min="4610" max="4610" width="62.140625" style="285" bestFit="1" customWidth="1"/>
    <col min="4611" max="4611" width="18.28515625" style="285" customWidth="1"/>
    <col min="4612" max="4612" width="14.42578125" style="285" customWidth="1"/>
    <col min="4613" max="4613" width="15.5703125" style="285" customWidth="1"/>
    <col min="4614" max="4630" width="0" style="285" hidden="1" customWidth="1"/>
    <col min="4631" max="4864" width="11.42578125" style="285"/>
    <col min="4865" max="4865" width="5.140625" style="285" customWidth="1"/>
    <col min="4866" max="4866" width="62.140625" style="285" bestFit="1" customWidth="1"/>
    <col min="4867" max="4867" width="18.28515625" style="285" customWidth="1"/>
    <col min="4868" max="4868" width="14.42578125" style="285" customWidth="1"/>
    <col min="4869" max="4869" width="15.5703125" style="285" customWidth="1"/>
    <col min="4870" max="4886" width="0" style="285" hidden="1" customWidth="1"/>
    <col min="4887" max="5120" width="11.42578125" style="285"/>
    <col min="5121" max="5121" width="5.140625" style="285" customWidth="1"/>
    <col min="5122" max="5122" width="62.140625" style="285" bestFit="1" customWidth="1"/>
    <col min="5123" max="5123" width="18.28515625" style="285" customWidth="1"/>
    <col min="5124" max="5124" width="14.42578125" style="285" customWidth="1"/>
    <col min="5125" max="5125" width="15.5703125" style="285" customWidth="1"/>
    <col min="5126" max="5142" width="0" style="285" hidden="1" customWidth="1"/>
    <col min="5143" max="5376" width="11.42578125" style="285"/>
    <col min="5377" max="5377" width="5.140625" style="285" customWidth="1"/>
    <col min="5378" max="5378" width="62.140625" style="285" bestFit="1" customWidth="1"/>
    <col min="5379" max="5379" width="18.28515625" style="285" customWidth="1"/>
    <col min="5380" max="5380" width="14.42578125" style="285" customWidth="1"/>
    <col min="5381" max="5381" width="15.5703125" style="285" customWidth="1"/>
    <col min="5382" max="5398" width="0" style="285" hidden="1" customWidth="1"/>
    <col min="5399" max="5632" width="11.42578125" style="285"/>
    <col min="5633" max="5633" width="5.140625" style="285" customWidth="1"/>
    <col min="5634" max="5634" width="62.140625" style="285" bestFit="1" customWidth="1"/>
    <col min="5635" max="5635" width="18.28515625" style="285" customWidth="1"/>
    <col min="5636" max="5636" width="14.42578125" style="285" customWidth="1"/>
    <col min="5637" max="5637" width="15.5703125" style="285" customWidth="1"/>
    <col min="5638" max="5654" width="0" style="285" hidden="1" customWidth="1"/>
    <col min="5655" max="5888" width="11.42578125" style="285"/>
    <col min="5889" max="5889" width="5.140625" style="285" customWidth="1"/>
    <col min="5890" max="5890" width="62.140625" style="285" bestFit="1" customWidth="1"/>
    <col min="5891" max="5891" width="18.28515625" style="285" customWidth="1"/>
    <col min="5892" max="5892" width="14.42578125" style="285" customWidth="1"/>
    <col min="5893" max="5893" width="15.5703125" style="285" customWidth="1"/>
    <col min="5894" max="5910" width="0" style="285" hidden="1" customWidth="1"/>
    <col min="5911" max="6144" width="11.42578125" style="285"/>
    <col min="6145" max="6145" width="5.140625" style="285" customWidth="1"/>
    <col min="6146" max="6146" width="62.140625" style="285" bestFit="1" customWidth="1"/>
    <col min="6147" max="6147" width="18.28515625" style="285" customWidth="1"/>
    <col min="6148" max="6148" width="14.42578125" style="285" customWidth="1"/>
    <col min="6149" max="6149" width="15.5703125" style="285" customWidth="1"/>
    <col min="6150" max="6166" width="0" style="285" hidden="1" customWidth="1"/>
    <col min="6167" max="6400" width="11.42578125" style="285"/>
    <col min="6401" max="6401" width="5.140625" style="285" customWidth="1"/>
    <col min="6402" max="6402" width="62.140625" style="285" bestFit="1" customWidth="1"/>
    <col min="6403" max="6403" width="18.28515625" style="285" customWidth="1"/>
    <col min="6404" max="6404" width="14.42578125" style="285" customWidth="1"/>
    <col min="6405" max="6405" width="15.5703125" style="285" customWidth="1"/>
    <col min="6406" max="6422" width="0" style="285" hidden="1" customWidth="1"/>
    <col min="6423" max="6656" width="11.42578125" style="285"/>
    <col min="6657" max="6657" width="5.140625" style="285" customWidth="1"/>
    <col min="6658" max="6658" width="62.140625" style="285" bestFit="1" customWidth="1"/>
    <col min="6659" max="6659" width="18.28515625" style="285" customWidth="1"/>
    <col min="6660" max="6660" width="14.42578125" style="285" customWidth="1"/>
    <col min="6661" max="6661" width="15.5703125" style="285" customWidth="1"/>
    <col min="6662" max="6678" width="0" style="285" hidden="1" customWidth="1"/>
    <col min="6679" max="6912" width="11.42578125" style="285"/>
    <col min="6913" max="6913" width="5.140625" style="285" customWidth="1"/>
    <col min="6914" max="6914" width="62.140625" style="285" bestFit="1" customWidth="1"/>
    <col min="6915" max="6915" width="18.28515625" style="285" customWidth="1"/>
    <col min="6916" max="6916" width="14.42578125" style="285" customWidth="1"/>
    <col min="6917" max="6917" width="15.5703125" style="285" customWidth="1"/>
    <col min="6918" max="6934" width="0" style="285" hidden="1" customWidth="1"/>
    <col min="6935" max="7168" width="11.42578125" style="285"/>
    <col min="7169" max="7169" width="5.140625" style="285" customWidth="1"/>
    <col min="7170" max="7170" width="62.140625" style="285" bestFit="1" customWidth="1"/>
    <col min="7171" max="7171" width="18.28515625" style="285" customWidth="1"/>
    <col min="7172" max="7172" width="14.42578125" style="285" customWidth="1"/>
    <col min="7173" max="7173" width="15.5703125" style="285" customWidth="1"/>
    <col min="7174" max="7190" width="0" style="285" hidden="1" customWidth="1"/>
    <col min="7191" max="7424" width="11.42578125" style="285"/>
    <col min="7425" max="7425" width="5.140625" style="285" customWidth="1"/>
    <col min="7426" max="7426" width="62.140625" style="285" bestFit="1" customWidth="1"/>
    <col min="7427" max="7427" width="18.28515625" style="285" customWidth="1"/>
    <col min="7428" max="7428" width="14.42578125" style="285" customWidth="1"/>
    <col min="7429" max="7429" width="15.5703125" style="285" customWidth="1"/>
    <col min="7430" max="7446" width="0" style="285" hidden="1" customWidth="1"/>
    <col min="7447" max="7680" width="11.42578125" style="285"/>
    <col min="7681" max="7681" width="5.140625" style="285" customWidth="1"/>
    <col min="7682" max="7682" width="62.140625" style="285" bestFit="1" customWidth="1"/>
    <col min="7683" max="7683" width="18.28515625" style="285" customWidth="1"/>
    <col min="7684" max="7684" width="14.42578125" style="285" customWidth="1"/>
    <col min="7685" max="7685" width="15.5703125" style="285" customWidth="1"/>
    <col min="7686" max="7702" width="0" style="285" hidden="1" customWidth="1"/>
    <col min="7703" max="7936" width="11.42578125" style="285"/>
    <col min="7937" max="7937" width="5.140625" style="285" customWidth="1"/>
    <col min="7938" max="7938" width="62.140625" style="285" bestFit="1" customWidth="1"/>
    <col min="7939" max="7939" width="18.28515625" style="285" customWidth="1"/>
    <col min="7940" max="7940" width="14.42578125" style="285" customWidth="1"/>
    <col min="7941" max="7941" width="15.5703125" style="285" customWidth="1"/>
    <col min="7942" max="7958" width="0" style="285" hidden="1" customWidth="1"/>
    <col min="7959" max="8192" width="11.42578125" style="285"/>
    <col min="8193" max="8193" width="5.140625" style="285" customWidth="1"/>
    <col min="8194" max="8194" width="62.140625" style="285" bestFit="1" customWidth="1"/>
    <col min="8195" max="8195" width="18.28515625" style="285" customWidth="1"/>
    <col min="8196" max="8196" width="14.42578125" style="285" customWidth="1"/>
    <col min="8197" max="8197" width="15.5703125" style="285" customWidth="1"/>
    <col min="8198" max="8214" width="0" style="285" hidden="1" customWidth="1"/>
    <col min="8215" max="8448" width="11.42578125" style="285"/>
    <col min="8449" max="8449" width="5.140625" style="285" customWidth="1"/>
    <col min="8450" max="8450" width="62.140625" style="285" bestFit="1" customWidth="1"/>
    <col min="8451" max="8451" width="18.28515625" style="285" customWidth="1"/>
    <col min="8452" max="8452" width="14.42578125" style="285" customWidth="1"/>
    <col min="8453" max="8453" width="15.5703125" style="285" customWidth="1"/>
    <col min="8454" max="8470" width="0" style="285" hidden="1" customWidth="1"/>
    <col min="8471" max="8704" width="11.42578125" style="285"/>
    <col min="8705" max="8705" width="5.140625" style="285" customWidth="1"/>
    <col min="8706" max="8706" width="62.140625" style="285" bestFit="1" customWidth="1"/>
    <col min="8707" max="8707" width="18.28515625" style="285" customWidth="1"/>
    <col min="8708" max="8708" width="14.42578125" style="285" customWidth="1"/>
    <col min="8709" max="8709" width="15.5703125" style="285" customWidth="1"/>
    <col min="8710" max="8726" width="0" style="285" hidden="1" customWidth="1"/>
    <col min="8727" max="8960" width="11.42578125" style="285"/>
    <col min="8961" max="8961" width="5.140625" style="285" customWidth="1"/>
    <col min="8962" max="8962" width="62.140625" style="285" bestFit="1" customWidth="1"/>
    <col min="8963" max="8963" width="18.28515625" style="285" customWidth="1"/>
    <col min="8964" max="8964" width="14.42578125" style="285" customWidth="1"/>
    <col min="8965" max="8965" width="15.5703125" style="285" customWidth="1"/>
    <col min="8966" max="8982" width="0" style="285" hidden="1" customWidth="1"/>
    <col min="8983" max="9216" width="11.42578125" style="285"/>
    <col min="9217" max="9217" width="5.140625" style="285" customWidth="1"/>
    <col min="9218" max="9218" width="62.140625" style="285" bestFit="1" customWidth="1"/>
    <col min="9219" max="9219" width="18.28515625" style="285" customWidth="1"/>
    <col min="9220" max="9220" width="14.42578125" style="285" customWidth="1"/>
    <col min="9221" max="9221" width="15.5703125" style="285" customWidth="1"/>
    <col min="9222" max="9238" width="0" style="285" hidden="1" customWidth="1"/>
    <col min="9239" max="9472" width="11.42578125" style="285"/>
    <col min="9473" max="9473" width="5.140625" style="285" customWidth="1"/>
    <col min="9474" max="9474" width="62.140625" style="285" bestFit="1" customWidth="1"/>
    <col min="9475" max="9475" width="18.28515625" style="285" customWidth="1"/>
    <col min="9476" max="9476" width="14.42578125" style="285" customWidth="1"/>
    <col min="9477" max="9477" width="15.5703125" style="285" customWidth="1"/>
    <col min="9478" max="9494" width="0" style="285" hidden="1" customWidth="1"/>
    <col min="9495" max="9728" width="11.42578125" style="285"/>
    <col min="9729" max="9729" width="5.140625" style="285" customWidth="1"/>
    <col min="9730" max="9730" width="62.140625" style="285" bestFit="1" customWidth="1"/>
    <col min="9731" max="9731" width="18.28515625" style="285" customWidth="1"/>
    <col min="9732" max="9732" width="14.42578125" style="285" customWidth="1"/>
    <col min="9733" max="9733" width="15.5703125" style="285" customWidth="1"/>
    <col min="9734" max="9750" width="0" style="285" hidden="1" customWidth="1"/>
    <col min="9751" max="9984" width="11.42578125" style="285"/>
    <col min="9985" max="9985" width="5.140625" style="285" customWidth="1"/>
    <col min="9986" max="9986" width="62.140625" style="285" bestFit="1" customWidth="1"/>
    <col min="9987" max="9987" width="18.28515625" style="285" customWidth="1"/>
    <col min="9988" max="9988" width="14.42578125" style="285" customWidth="1"/>
    <col min="9989" max="9989" width="15.5703125" style="285" customWidth="1"/>
    <col min="9990" max="10006" width="0" style="285" hidden="1" customWidth="1"/>
    <col min="10007" max="10240" width="11.42578125" style="285"/>
    <col min="10241" max="10241" width="5.140625" style="285" customWidth="1"/>
    <col min="10242" max="10242" width="62.140625" style="285" bestFit="1" customWidth="1"/>
    <col min="10243" max="10243" width="18.28515625" style="285" customWidth="1"/>
    <col min="10244" max="10244" width="14.42578125" style="285" customWidth="1"/>
    <col min="10245" max="10245" width="15.5703125" style="285" customWidth="1"/>
    <col min="10246" max="10262" width="0" style="285" hidden="1" customWidth="1"/>
    <col min="10263" max="10496" width="11.42578125" style="285"/>
    <col min="10497" max="10497" width="5.140625" style="285" customWidth="1"/>
    <col min="10498" max="10498" width="62.140625" style="285" bestFit="1" customWidth="1"/>
    <col min="10499" max="10499" width="18.28515625" style="285" customWidth="1"/>
    <col min="10500" max="10500" width="14.42578125" style="285" customWidth="1"/>
    <col min="10501" max="10501" width="15.5703125" style="285" customWidth="1"/>
    <col min="10502" max="10518" width="0" style="285" hidden="1" customWidth="1"/>
    <col min="10519" max="10752" width="11.42578125" style="285"/>
    <col min="10753" max="10753" width="5.140625" style="285" customWidth="1"/>
    <col min="10754" max="10754" width="62.140625" style="285" bestFit="1" customWidth="1"/>
    <col min="10755" max="10755" width="18.28515625" style="285" customWidth="1"/>
    <col min="10756" max="10756" width="14.42578125" style="285" customWidth="1"/>
    <col min="10757" max="10757" width="15.5703125" style="285" customWidth="1"/>
    <col min="10758" max="10774" width="0" style="285" hidden="1" customWidth="1"/>
    <col min="10775" max="11008" width="11.42578125" style="285"/>
    <col min="11009" max="11009" width="5.140625" style="285" customWidth="1"/>
    <col min="11010" max="11010" width="62.140625" style="285" bestFit="1" customWidth="1"/>
    <col min="11011" max="11011" width="18.28515625" style="285" customWidth="1"/>
    <col min="11012" max="11012" width="14.42578125" style="285" customWidth="1"/>
    <col min="11013" max="11013" width="15.5703125" style="285" customWidth="1"/>
    <col min="11014" max="11030" width="0" style="285" hidden="1" customWidth="1"/>
    <col min="11031" max="11264" width="11.42578125" style="285"/>
    <col min="11265" max="11265" width="5.140625" style="285" customWidth="1"/>
    <col min="11266" max="11266" width="62.140625" style="285" bestFit="1" customWidth="1"/>
    <col min="11267" max="11267" width="18.28515625" style="285" customWidth="1"/>
    <col min="11268" max="11268" width="14.42578125" style="285" customWidth="1"/>
    <col min="11269" max="11269" width="15.5703125" style="285" customWidth="1"/>
    <col min="11270" max="11286" width="0" style="285" hidden="1" customWidth="1"/>
    <col min="11287" max="11520" width="11.42578125" style="285"/>
    <col min="11521" max="11521" width="5.140625" style="285" customWidth="1"/>
    <col min="11522" max="11522" width="62.140625" style="285" bestFit="1" customWidth="1"/>
    <col min="11523" max="11523" width="18.28515625" style="285" customWidth="1"/>
    <col min="11524" max="11524" width="14.42578125" style="285" customWidth="1"/>
    <col min="11525" max="11525" width="15.5703125" style="285" customWidth="1"/>
    <col min="11526" max="11542" width="0" style="285" hidden="1" customWidth="1"/>
    <col min="11543" max="11776" width="11.42578125" style="285"/>
    <col min="11777" max="11777" width="5.140625" style="285" customWidth="1"/>
    <col min="11778" max="11778" width="62.140625" style="285" bestFit="1" customWidth="1"/>
    <col min="11779" max="11779" width="18.28515625" style="285" customWidth="1"/>
    <col min="11780" max="11780" width="14.42578125" style="285" customWidth="1"/>
    <col min="11781" max="11781" width="15.5703125" style="285" customWidth="1"/>
    <col min="11782" max="11798" width="0" style="285" hidden="1" customWidth="1"/>
    <col min="11799" max="12032" width="11.42578125" style="285"/>
    <col min="12033" max="12033" width="5.140625" style="285" customWidth="1"/>
    <col min="12034" max="12034" width="62.140625" style="285" bestFit="1" customWidth="1"/>
    <col min="12035" max="12035" width="18.28515625" style="285" customWidth="1"/>
    <col min="12036" max="12036" width="14.42578125" style="285" customWidth="1"/>
    <col min="12037" max="12037" width="15.5703125" style="285" customWidth="1"/>
    <col min="12038" max="12054" width="0" style="285" hidden="1" customWidth="1"/>
    <col min="12055" max="12288" width="11.42578125" style="285"/>
    <col min="12289" max="12289" width="5.140625" style="285" customWidth="1"/>
    <col min="12290" max="12290" width="62.140625" style="285" bestFit="1" customWidth="1"/>
    <col min="12291" max="12291" width="18.28515625" style="285" customWidth="1"/>
    <col min="12292" max="12292" width="14.42578125" style="285" customWidth="1"/>
    <col min="12293" max="12293" width="15.5703125" style="285" customWidth="1"/>
    <col min="12294" max="12310" width="0" style="285" hidden="1" customWidth="1"/>
    <col min="12311" max="12544" width="11.42578125" style="285"/>
    <col min="12545" max="12545" width="5.140625" style="285" customWidth="1"/>
    <col min="12546" max="12546" width="62.140625" style="285" bestFit="1" customWidth="1"/>
    <col min="12547" max="12547" width="18.28515625" style="285" customWidth="1"/>
    <col min="12548" max="12548" width="14.42578125" style="285" customWidth="1"/>
    <col min="12549" max="12549" width="15.5703125" style="285" customWidth="1"/>
    <col min="12550" max="12566" width="0" style="285" hidden="1" customWidth="1"/>
    <col min="12567" max="12800" width="11.42578125" style="285"/>
    <col min="12801" max="12801" width="5.140625" style="285" customWidth="1"/>
    <col min="12802" max="12802" width="62.140625" style="285" bestFit="1" customWidth="1"/>
    <col min="12803" max="12803" width="18.28515625" style="285" customWidth="1"/>
    <col min="12804" max="12804" width="14.42578125" style="285" customWidth="1"/>
    <col min="12805" max="12805" width="15.5703125" style="285" customWidth="1"/>
    <col min="12806" max="12822" width="0" style="285" hidden="1" customWidth="1"/>
    <col min="12823" max="13056" width="11.42578125" style="285"/>
    <col min="13057" max="13057" width="5.140625" style="285" customWidth="1"/>
    <col min="13058" max="13058" width="62.140625" style="285" bestFit="1" customWidth="1"/>
    <col min="13059" max="13059" width="18.28515625" style="285" customWidth="1"/>
    <col min="13060" max="13060" width="14.42578125" style="285" customWidth="1"/>
    <col min="13061" max="13061" width="15.5703125" style="285" customWidth="1"/>
    <col min="13062" max="13078" width="0" style="285" hidden="1" customWidth="1"/>
    <col min="13079" max="13312" width="11.42578125" style="285"/>
    <col min="13313" max="13313" width="5.140625" style="285" customWidth="1"/>
    <col min="13314" max="13314" width="62.140625" style="285" bestFit="1" customWidth="1"/>
    <col min="13315" max="13315" width="18.28515625" style="285" customWidth="1"/>
    <col min="13316" max="13316" width="14.42578125" style="285" customWidth="1"/>
    <col min="13317" max="13317" width="15.5703125" style="285" customWidth="1"/>
    <col min="13318" max="13334" width="0" style="285" hidden="1" customWidth="1"/>
    <col min="13335" max="13568" width="11.42578125" style="285"/>
    <col min="13569" max="13569" width="5.140625" style="285" customWidth="1"/>
    <col min="13570" max="13570" width="62.140625" style="285" bestFit="1" customWidth="1"/>
    <col min="13571" max="13571" width="18.28515625" style="285" customWidth="1"/>
    <col min="13572" max="13572" width="14.42578125" style="285" customWidth="1"/>
    <col min="13573" max="13573" width="15.5703125" style="285" customWidth="1"/>
    <col min="13574" max="13590" width="0" style="285" hidden="1" customWidth="1"/>
    <col min="13591" max="13824" width="11.42578125" style="285"/>
    <col min="13825" max="13825" width="5.140625" style="285" customWidth="1"/>
    <col min="13826" max="13826" width="62.140625" style="285" bestFit="1" customWidth="1"/>
    <col min="13827" max="13827" width="18.28515625" style="285" customWidth="1"/>
    <col min="13828" max="13828" width="14.42578125" style="285" customWidth="1"/>
    <col min="13829" max="13829" width="15.5703125" style="285" customWidth="1"/>
    <col min="13830" max="13846" width="0" style="285" hidden="1" customWidth="1"/>
    <col min="13847" max="14080" width="11.42578125" style="285"/>
    <col min="14081" max="14081" width="5.140625" style="285" customWidth="1"/>
    <col min="14082" max="14082" width="62.140625" style="285" bestFit="1" customWidth="1"/>
    <col min="14083" max="14083" width="18.28515625" style="285" customWidth="1"/>
    <col min="14084" max="14084" width="14.42578125" style="285" customWidth="1"/>
    <col min="14085" max="14085" width="15.5703125" style="285" customWidth="1"/>
    <col min="14086" max="14102" width="0" style="285" hidden="1" customWidth="1"/>
    <col min="14103" max="14336" width="11.42578125" style="285"/>
    <col min="14337" max="14337" width="5.140625" style="285" customWidth="1"/>
    <col min="14338" max="14338" width="62.140625" style="285" bestFit="1" customWidth="1"/>
    <col min="14339" max="14339" width="18.28515625" style="285" customWidth="1"/>
    <col min="14340" max="14340" width="14.42578125" style="285" customWidth="1"/>
    <col min="14341" max="14341" width="15.5703125" style="285" customWidth="1"/>
    <col min="14342" max="14358" width="0" style="285" hidden="1" customWidth="1"/>
    <col min="14359" max="14592" width="11.42578125" style="285"/>
    <col min="14593" max="14593" width="5.140625" style="285" customWidth="1"/>
    <col min="14594" max="14594" width="62.140625" style="285" bestFit="1" customWidth="1"/>
    <col min="14595" max="14595" width="18.28515625" style="285" customWidth="1"/>
    <col min="14596" max="14596" width="14.42578125" style="285" customWidth="1"/>
    <col min="14597" max="14597" width="15.5703125" style="285" customWidth="1"/>
    <col min="14598" max="14614" width="0" style="285" hidden="1" customWidth="1"/>
    <col min="14615" max="14848" width="11.42578125" style="285"/>
    <col min="14849" max="14849" width="5.140625" style="285" customWidth="1"/>
    <col min="14850" max="14850" width="62.140625" style="285" bestFit="1" customWidth="1"/>
    <col min="14851" max="14851" width="18.28515625" style="285" customWidth="1"/>
    <col min="14852" max="14852" width="14.42578125" style="285" customWidth="1"/>
    <col min="14853" max="14853" width="15.5703125" style="285" customWidth="1"/>
    <col min="14854" max="14870" width="0" style="285" hidden="1" customWidth="1"/>
    <col min="14871" max="15104" width="11.42578125" style="285"/>
    <col min="15105" max="15105" width="5.140625" style="285" customWidth="1"/>
    <col min="15106" max="15106" width="62.140625" style="285" bestFit="1" customWidth="1"/>
    <col min="15107" max="15107" width="18.28515625" style="285" customWidth="1"/>
    <col min="15108" max="15108" width="14.42578125" style="285" customWidth="1"/>
    <col min="15109" max="15109" width="15.5703125" style="285" customWidth="1"/>
    <col min="15110" max="15126" width="0" style="285" hidden="1" customWidth="1"/>
    <col min="15127" max="15360" width="11.42578125" style="285"/>
    <col min="15361" max="15361" width="5.140625" style="285" customWidth="1"/>
    <col min="15362" max="15362" width="62.140625" style="285" bestFit="1" customWidth="1"/>
    <col min="15363" max="15363" width="18.28515625" style="285" customWidth="1"/>
    <col min="15364" max="15364" width="14.42578125" style="285" customWidth="1"/>
    <col min="15365" max="15365" width="15.5703125" style="285" customWidth="1"/>
    <col min="15366" max="15382" width="0" style="285" hidden="1" customWidth="1"/>
    <col min="15383" max="15616" width="11.42578125" style="285"/>
    <col min="15617" max="15617" width="5.140625" style="285" customWidth="1"/>
    <col min="15618" max="15618" width="62.140625" style="285" bestFit="1" customWidth="1"/>
    <col min="15619" max="15619" width="18.28515625" style="285" customWidth="1"/>
    <col min="15620" max="15620" width="14.42578125" style="285" customWidth="1"/>
    <col min="15621" max="15621" width="15.5703125" style="285" customWidth="1"/>
    <col min="15622" max="15638" width="0" style="285" hidden="1" customWidth="1"/>
    <col min="15639" max="15872" width="11.42578125" style="285"/>
    <col min="15873" max="15873" width="5.140625" style="285" customWidth="1"/>
    <col min="15874" max="15874" width="62.140625" style="285" bestFit="1" customWidth="1"/>
    <col min="15875" max="15875" width="18.28515625" style="285" customWidth="1"/>
    <col min="15876" max="15876" width="14.42578125" style="285" customWidth="1"/>
    <col min="15877" max="15877" width="15.5703125" style="285" customWidth="1"/>
    <col min="15878" max="15894" width="0" style="285" hidden="1" customWidth="1"/>
    <col min="15895" max="16128" width="11.42578125" style="285"/>
    <col min="16129" max="16129" width="5.140625" style="285" customWidth="1"/>
    <col min="16130" max="16130" width="62.140625" style="285" bestFit="1" customWidth="1"/>
    <col min="16131" max="16131" width="18.28515625" style="285" customWidth="1"/>
    <col min="16132" max="16132" width="14.42578125" style="285" customWidth="1"/>
    <col min="16133" max="16133" width="15.5703125" style="285" customWidth="1"/>
    <col min="16134" max="16150" width="0" style="285" hidden="1" customWidth="1"/>
    <col min="16151" max="16384" width="11.42578125" style="285"/>
  </cols>
  <sheetData>
    <row r="1" spans="1:19" s="245" customFormat="1" ht="15" x14ac:dyDescent="0.3">
      <c r="A1" s="244" t="s">
        <v>2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244"/>
      <c r="Q1" s="244"/>
      <c r="R1" s="244"/>
      <c r="S1" s="244"/>
    </row>
    <row r="2" spans="1:19" s="245" customFormat="1" ht="15" x14ac:dyDescent="0.3">
      <c r="A2" s="244" t="s">
        <v>189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</row>
    <row r="3" spans="1:19" s="245" customFormat="1" ht="15" x14ac:dyDescent="0.3">
      <c r="A3" s="246" t="s">
        <v>214</v>
      </c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</row>
    <row r="4" spans="1:19" s="245" customFormat="1" ht="60" x14ac:dyDescent="0.2">
      <c r="A4" s="247" t="s">
        <v>207</v>
      </c>
      <c r="B4" s="247"/>
      <c r="C4" s="248" t="s">
        <v>191</v>
      </c>
      <c r="D4" s="288" t="s">
        <v>208</v>
      </c>
      <c r="E4" s="289" t="s">
        <v>209</v>
      </c>
      <c r="F4" s="297" t="s">
        <v>215</v>
      </c>
      <c r="G4" s="297" t="s">
        <v>216</v>
      </c>
      <c r="H4" s="297" t="s">
        <v>217</v>
      </c>
      <c r="I4" s="297" t="s">
        <v>218</v>
      </c>
      <c r="J4" s="297" t="s">
        <v>219</v>
      </c>
      <c r="K4" s="297" t="s">
        <v>220</v>
      </c>
      <c r="L4" s="297" t="s">
        <v>221</v>
      </c>
      <c r="M4" s="297" t="s">
        <v>222</v>
      </c>
      <c r="N4" s="297" t="s">
        <v>223</v>
      </c>
      <c r="O4" s="297" t="s">
        <v>224</v>
      </c>
      <c r="P4" s="297" t="s">
        <v>225</v>
      </c>
      <c r="Q4" s="297" t="s">
        <v>226</v>
      </c>
      <c r="R4" s="289" t="s">
        <v>210</v>
      </c>
      <c r="S4" s="289" t="s">
        <v>211</v>
      </c>
    </row>
    <row r="5" spans="1:19" s="245" customFormat="1" ht="15.75" x14ac:dyDescent="0.25">
      <c r="A5" s="249"/>
      <c r="B5" s="249" t="s">
        <v>192</v>
      </c>
      <c r="C5" s="250">
        <v>62000000</v>
      </c>
      <c r="D5" s="250"/>
      <c r="E5" s="250">
        <f>+C5+D5</f>
        <v>62000000</v>
      </c>
      <c r="F5" s="250">
        <v>0</v>
      </c>
      <c r="G5" s="250">
        <v>0</v>
      </c>
      <c r="H5" s="250">
        <v>12400000</v>
      </c>
      <c r="I5" s="250">
        <v>6200000</v>
      </c>
      <c r="J5" s="250"/>
      <c r="K5" s="250"/>
      <c r="L5" s="250"/>
      <c r="M5" s="250"/>
      <c r="N5" s="250"/>
      <c r="O5" s="250"/>
      <c r="P5" s="250"/>
      <c r="Q5" s="250"/>
      <c r="R5" s="250">
        <f>SUM(F5:Q5)</f>
        <v>18600000</v>
      </c>
      <c r="S5" s="250">
        <f>+E5-R5</f>
        <v>43400000</v>
      </c>
    </row>
    <row r="6" spans="1:19" s="245" customFormat="1" ht="17.25" thickBot="1" x14ac:dyDescent="0.35">
      <c r="A6" s="251"/>
      <c r="B6" s="252" t="s">
        <v>193</v>
      </c>
      <c r="C6" s="253">
        <f>SUM(C5)</f>
        <v>62000000</v>
      </c>
      <c r="D6" s="253">
        <f>SUM(D5)</f>
        <v>0</v>
      </c>
      <c r="E6" s="253">
        <f>SUM(E5)</f>
        <v>62000000</v>
      </c>
      <c r="F6" s="253">
        <f t="shared" ref="F6:Q6" si="0">SUM(F5)</f>
        <v>0</v>
      </c>
      <c r="G6" s="253">
        <f t="shared" si="0"/>
        <v>0</v>
      </c>
      <c r="H6" s="253">
        <f t="shared" si="0"/>
        <v>12400000</v>
      </c>
      <c r="I6" s="253">
        <f t="shared" si="0"/>
        <v>6200000</v>
      </c>
      <c r="J6" s="253">
        <f t="shared" si="0"/>
        <v>0</v>
      </c>
      <c r="K6" s="253">
        <f t="shared" si="0"/>
        <v>0</v>
      </c>
      <c r="L6" s="253">
        <f t="shared" si="0"/>
        <v>0</v>
      </c>
      <c r="M6" s="253">
        <f t="shared" si="0"/>
        <v>0</v>
      </c>
      <c r="N6" s="253">
        <f t="shared" si="0"/>
        <v>0</v>
      </c>
      <c r="O6" s="253">
        <f t="shared" si="0"/>
        <v>0</v>
      </c>
      <c r="P6" s="253">
        <f t="shared" si="0"/>
        <v>0</v>
      </c>
      <c r="Q6" s="253">
        <f t="shared" si="0"/>
        <v>0</v>
      </c>
      <c r="R6" s="253">
        <f>SUM(R5)</f>
        <v>18600000</v>
      </c>
      <c r="S6" s="253">
        <f>SUM(S5)</f>
        <v>43400000</v>
      </c>
    </row>
    <row r="7" spans="1:19" s="245" customFormat="1" ht="16.5" x14ac:dyDescent="0.3">
      <c r="A7" s="254"/>
      <c r="B7" s="255"/>
      <c r="C7" s="256"/>
      <c r="D7" s="290"/>
      <c r="E7" s="290"/>
      <c r="F7" s="290"/>
      <c r="G7" s="290"/>
      <c r="H7" s="290"/>
      <c r="I7" s="290"/>
      <c r="J7" s="290"/>
      <c r="K7" s="290"/>
      <c r="L7" s="290"/>
      <c r="M7" s="290"/>
      <c r="N7" s="290"/>
      <c r="O7" s="290"/>
      <c r="P7" s="290"/>
      <c r="Q7" s="290"/>
      <c r="R7" s="290"/>
      <c r="S7" s="290"/>
    </row>
    <row r="8" spans="1:19" s="245" customFormat="1" ht="45" x14ac:dyDescent="0.3">
      <c r="A8" s="257"/>
      <c r="B8" s="257"/>
      <c r="C8" s="248" t="str">
        <f>+C4</f>
        <v>PRESUPUESTO 2021</v>
      </c>
      <c r="D8" s="288" t="s">
        <v>212</v>
      </c>
      <c r="E8" s="289" t="str">
        <f>+E4</f>
        <v>PRESUPUESTO AJUSTADO 2,021</v>
      </c>
      <c r="F8" s="297" t="str">
        <f>+F4</f>
        <v>EJECUTADO A ENERO 2021</v>
      </c>
      <c r="G8" s="297" t="str">
        <f t="shared" ref="G8:Q8" si="1">+G4</f>
        <v>EJECUTADO A FEBRERO 2021</v>
      </c>
      <c r="H8" s="297" t="str">
        <f t="shared" si="1"/>
        <v>EJECUTADO A MARZO 2021</v>
      </c>
      <c r="I8" s="297" t="str">
        <f t="shared" si="1"/>
        <v>EJECUTADO A ABRIL 2021</v>
      </c>
      <c r="J8" s="297" t="str">
        <f t="shared" si="1"/>
        <v>EJECUTADO A MAYO 2021</v>
      </c>
      <c r="K8" s="297" t="str">
        <f t="shared" si="1"/>
        <v>EJECUTADO A JUNIO 2021</v>
      </c>
      <c r="L8" s="297" t="str">
        <f t="shared" si="1"/>
        <v>EJECUTADO A JULIO 2021</v>
      </c>
      <c r="M8" s="297" t="str">
        <f t="shared" si="1"/>
        <v>EJECUTADO A AGOSTO 2021</v>
      </c>
      <c r="N8" s="297" t="str">
        <f t="shared" si="1"/>
        <v>EJECUTADO A SEPTIEMBRE 2021</v>
      </c>
      <c r="O8" s="297" t="str">
        <f t="shared" si="1"/>
        <v>EJECUTADO A OCTUBRE 2021</v>
      </c>
      <c r="P8" s="297" t="str">
        <f t="shared" si="1"/>
        <v>EJECUTADO A NOVIEMBRE 2021</v>
      </c>
      <c r="Q8" s="297" t="str">
        <f t="shared" si="1"/>
        <v>EJECUTADO A DICIEMBRE 2021</v>
      </c>
      <c r="R8" s="289" t="str">
        <f>+R4</f>
        <v>EJECUTADO</v>
      </c>
      <c r="S8" s="289" t="s">
        <v>211</v>
      </c>
    </row>
    <row r="9" spans="1:19" s="245" customFormat="1" ht="15.75" x14ac:dyDescent="0.25">
      <c r="A9" s="258" t="s">
        <v>194</v>
      </c>
      <c r="B9" s="259" t="s">
        <v>15</v>
      </c>
      <c r="C9" s="260">
        <v>24800000</v>
      </c>
      <c r="D9" s="291"/>
      <c r="E9" s="260">
        <f>+C9+D9</f>
        <v>24800000</v>
      </c>
      <c r="F9" s="260">
        <f>1849158.37</f>
        <v>1849158.37</v>
      </c>
      <c r="G9" s="260">
        <v>1911481.98</v>
      </c>
      <c r="H9" s="260">
        <v>1919900.8</v>
      </c>
      <c r="I9" s="260">
        <v>2504690.19</v>
      </c>
      <c r="J9" s="260"/>
      <c r="K9" s="260"/>
      <c r="L9" s="260"/>
      <c r="M9" s="260"/>
      <c r="N9" s="260"/>
      <c r="O9" s="260"/>
      <c r="P9" s="260"/>
      <c r="Q9" s="260"/>
      <c r="R9" s="260">
        <f>SUM(F9:Q9)</f>
        <v>8185231.3399999999</v>
      </c>
      <c r="S9" s="260">
        <f>+E9-R9</f>
        <v>16614768.66</v>
      </c>
    </row>
    <row r="10" spans="1:19" s="245" customFormat="1" ht="16.5" x14ac:dyDescent="0.3">
      <c r="A10" s="259"/>
      <c r="B10" s="261" t="s">
        <v>195</v>
      </c>
      <c r="C10" s="262">
        <f>SUM(C9)</f>
        <v>24800000</v>
      </c>
      <c r="D10" s="292">
        <f>SUM(D9)</f>
        <v>0</v>
      </c>
      <c r="E10" s="276">
        <f>SUM(E9)</f>
        <v>24800000</v>
      </c>
      <c r="F10" s="276">
        <f t="shared" ref="F10:Q10" si="2">SUM(F9)</f>
        <v>1849158.37</v>
      </c>
      <c r="G10" s="276">
        <f t="shared" si="2"/>
        <v>1911481.98</v>
      </c>
      <c r="H10" s="276">
        <f t="shared" si="2"/>
        <v>1919900.8</v>
      </c>
      <c r="I10" s="276">
        <f t="shared" si="2"/>
        <v>2504690.19</v>
      </c>
      <c r="J10" s="276">
        <f t="shared" si="2"/>
        <v>0</v>
      </c>
      <c r="K10" s="276">
        <f t="shared" si="2"/>
        <v>0</v>
      </c>
      <c r="L10" s="276">
        <f t="shared" si="2"/>
        <v>0</v>
      </c>
      <c r="M10" s="276">
        <f t="shared" si="2"/>
        <v>0</v>
      </c>
      <c r="N10" s="276">
        <f t="shared" si="2"/>
        <v>0</v>
      </c>
      <c r="O10" s="276">
        <f t="shared" si="2"/>
        <v>0</v>
      </c>
      <c r="P10" s="276">
        <f t="shared" si="2"/>
        <v>0</v>
      </c>
      <c r="Q10" s="276">
        <f t="shared" si="2"/>
        <v>0</v>
      </c>
      <c r="R10" s="262">
        <f>SUM(R9)</f>
        <v>8185231.3399999999</v>
      </c>
      <c r="S10" s="262">
        <f>SUM(S9)</f>
        <v>16614768.66</v>
      </c>
    </row>
    <row r="11" spans="1:19" s="245" customFormat="1" ht="16.5" x14ac:dyDescent="0.3">
      <c r="A11" s="263"/>
      <c r="B11" s="261"/>
      <c r="C11" s="262"/>
      <c r="D11" s="293"/>
      <c r="E11" s="293"/>
      <c r="F11" s="293"/>
      <c r="G11" s="293"/>
      <c r="H11" s="293"/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</row>
    <row r="12" spans="1:19" s="245" customFormat="1" ht="45" x14ac:dyDescent="0.25">
      <c r="A12" s="264"/>
      <c r="B12" s="264" t="s">
        <v>196</v>
      </c>
      <c r="C12" s="265" t="str">
        <f>+C8</f>
        <v>PRESUPUESTO 2021</v>
      </c>
      <c r="D12" s="294" t="s">
        <v>212</v>
      </c>
      <c r="E12" s="295" t="str">
        <f>+E8</f>
        <v>PRESUPUESTO AJUSTADO 2,021</v>
      </c>
      <c r="F12" s="298" t="str">
        <f>+F8</f>
        <v>EJECUTADO A ENERO 2021</v>
      </c>
      <c r="G12" s="298" t="str">
        <f t="shared" ref="G12:Q12" si="3">+G8</f>
        <v>EJECUTADO A FEBRERO 2021</v>
      </c>
      <c r="H12" s="298" t="str">
        <f t="shared" si="3"/>
        <v>EJECUTADO A MARZO 2021</v>
      </c>
      <c r="I12" s="298" t="str">
        <f t="shared" si="3"/>
        <v>EJECUTADO A ABRIL 2021</v>
      </c>
      <c r="J12" s="298" t="str">
        <f t="shared" si="3"/>
        <v>EJECUTADO A MAYO 2021</v>
      </c>
      <c r="K12" s="298" t="str">
        <f t="shared" si="3"/>
        <v>EJECUTADO A JUNIO 2021</v>
      </c>
      <c r="L12" s="298" t="str">
        <f t="shared" si="3"/>
        <v>EJECUTADO A JULIO 2021</v>
      </c>
      <c r="M12" s="298" t="str">
        <f t="shared" si="3"/>
        <v>EJECUTADO A AGOSTO 2021</v>
      </c>
      <c r="N12" s="298" t="str">
        <f t="shared" si="3"/>
        <v>EJECUTADO A SEPTIEMBRE 2021</v>
      </c>
      <c r="O12" s="298" t="str">
        <f t="shared" si="3"/>
        <v>EJECUTADO A OCTUBRE 2021</v>
      </c>
      <c r="P12" s="298" t="str">
        <f t="shared" si="3"/>
        <v>EJECUTADO A NOVIEMBRE 2021</v>
      </c>
      <c r="Q12" s="298" t="str">
        <f t="shared" si="3"/>
        <v>EJECUTADO A DICIEMBRE 2021</v>
      </c>
      <c r="R12" s="295" t="str">
        <f>+R8</f>
        <v>EJECUTADO</v>
      </c>
      <c r="S12" s="295" t="s">
        <v>211</v>
      </c>
    </row>
    <row r="13" spans="1:19" s="245" customFormat="1" ht="15.75" x14ac:dyDescent="0.25">
      <c r="A13" s="259">
        <v>111</v>
      </c>
      <c r="B13" s="266" t="s">
        <v>17</v>
      </c>
      <c r="C13" s="267">
        <v>935000</v>
      </c>
      <c r="D13" s="291">
        <v>-11900</v>
      </c>
      <c r="E13" s="267">
        <f>+C13+D13</f>
        <v>923100</v>
      </c>
      <c r="F13" s="267">
        <v>0</v>
      </c>
      <c r="G13" s="267">
        <v>67997.75</v>
      </c>
      <c r="H13" s="267">
        <v>79071.56</v>
      </c>
      <c r="I13" s="267">
        <v>71752.72</v>
      </c>
      <c r="J13" s="267"/>
      <c r="K13" s="267"/>
      <c r="L13" s="267"/>
      <c r="M13" s="267"/>
      <c r="N13" s="267"/>
      <c r="O13" s="267"/>
      <c r="P13" s="267"/>
      <c r="Q13" s="267"/>
      <c r="R13" s="260">
        <f t="shared" ref="R13:R23" si="4">SUM(F13:Q13)</f>
        <v>218822.03</v>
      </c>
      <c r="S13" s="267">
        <f>+E13-R13</f>
        <v>704277.97</v>
      </c>
    </row>
    <row r="14" spans="1:19" s="245" customFormat="1" ht="15.75" x14ac:dyDescent="0.25">
      <c r="A14" s="259">
        <v>113</v>
      </c>
      <c r="B14" s="266" t="s">
        <v>18</v>
      </c>
      <c r="C14" s="267">
        <v>144595</v>
      </c>
      <c r="D14" s="291"/>
      <c r="E14" s="267">
        <f>+C14+D14</f>
        <v>144595</v>
      </c>
      <c r="F14" s="267">
        <v>0</v>
      </c>
      <c r="G14" s="267">
        <v>10614.63</v>
      </c>
      <c r="H14" s="267">
        <v>10451.620000000001</v>
      </c>
      <c r="I14" s="267">
        <v>8502.0400000000009</v>
      </c>
      <c r="J14" s="267"/>
      <c r="K14" s="267"/>
      <c r="L14" s="267"/>
      <c r="M14" s="267"/>
      <c r="N14" s="267"/>
      <c r="O14" s="267"/>
      <c r="P14" s="267"/>
      <c r="Q14" s="267"/>
      <c r="R14" s="260">
        <f t="shared" si="4"/>
        <v>29568.29</v>
      </c>
      <c r="S14" s="267">
        <f t="shared" ref="S14:S23" si="5">+E14-R14</f>
        <v>115026.70999999999</v>
      </c>
    </row>
    <row r="15" spans="1:19" s="245" customFormat="1" ht="15.75" x14ac:dyDescent="0.25">
      <c r="A15" s="259">
        <v>122</v>
      </c>
      <c r="B15" s="266" t="s">
        <v>19</v>
      </c>
      <c r="C15" s="267">
        <v>126562.7</v>
      </c>
      <c r="D15" s="291"/>
      <c r="E15" s="267">
        <f t="shared" ref="E15:E23" si="6">+C15+D15</f>
        <v>126562.7</v>
      </c>
      <c r="F15" s="267">
        <v>0</v>
      </c>
      <c r="G15" s="267">
        <v>39254.800000000003</v>
      </c>
      <c r="H15" s="267">
        <v>0</v>
      </c>
      <c r="I15" s="267">
        <v>0</v>
      </c>
      <c r="J15" s="267"/>
      <c r="K15" s="267"/>
      <c r="L15" s="267"/>
      <c r="M15" s="267"/>
      <c r="N15" s="267"/>
      <c r="O15" s="267"/>
      <c r="P15" s="267"/>
      <c r="Q15" s="267"/>
      <c r="R15" s="260">
        <f t="shared" si="4"/>
        <v>39254.800000000003</v>
      </c>
      <c r="S15" s="267">
        <f t="shared" si="5"/>
        <v>87307.9</v>
      </c>
    </row>
    <row r="16" spans="1:19" s="245" customFormat="1" ht="15.75" x14ac:dyDescent="0.25">
      <c r="A16" s="259">
        <v>163</v>
      </c>
      <c r="B16" s="266" t="s">
        <v>20</v>
      </c>
      <c r="C16" s="267">
        <v>754914.23</v>
      </c>
      <c r="D16" s="291"/>
      <c r="E16" s="267">
        <f t="shared" si="6"/>
        <v>754914.23</v>
      </c>
      <c r="F16" s="267">
        <v>0</v>
      </c>
      <c r="G16" s="267">
        <v>13500</v>
      </c>
      <c r="H16" s="267">
        <v>0</v>
      </c>
      <c r="I16" s="267">
        <v>0</v>
      </c>
      <c r="J16" s="267"/>
      <c r="K16" s="267"/>
      <c r="L16" s="267"/>
      <c r="M16" s="267"/>
      <c r="N16" s="267"/>
      <c r="O16" s="267"/>
      <c r="P16" s="267"/>
      <c r="Q16" s="267"/>
      <c r="R16" s="260">
        <f t="shared" si="4"/>
        <v>13500</v>
      </c>
      <c r="S16" s="267">
        <f t="shared" si="5"/>
        <v>741414.23</v>
      </c>
    </row>
    <row r="17" spans="1:19" s="245" customFormat="1" ht="15.75" x14ac:dyDescent="0.25">
      <c r="A17" s="259">
        <v>168</v>
      </c>
      <c r="B17" s="266" t="s">
        <v>197</v>
      </c>
      <c r="C17" s="267">
        <v>5000</v>
      </c>
      <c r="D17" s="291"/>
      <c r="E17" s="267">
        <f t="shared" si="6"/>
        <v>5000</v>
      </c>
      <c r="F17" s="267">
        <v>0</v>
      </c>
      <c r="G17" s="267">
        <v>0</v>
      </c>
      <c r="H17" s="267">
        <v>0</v>
      </c>
      <c r="I17" s="267">
        <v>0</v>
      </c>
      <c r="J17" s="267"/>
      <c r="K17" s="267"/>
      <c r="L17" s="267"/>
      <c r="M17" s="267"/>
      <c r="N17" s="267"/>
      <c r="O17" s="267"/>
      <c r="P17" s="267"/>
      <c r="Q17" s="267"/>
      <c r="R17" s="260">
        <f t="shared" si="4"/>
        <v>0</v>
      </c>
      <c r="S17" s="267">
        <f t="shared" si="5"/>
        <v>5000</v>
      </c>
    </row>
    <row r="18" spans="1:19" s="245" customFormat="1" ht="15.75" x14ac:dyDescent="0.25">
      <c r="A18" s="259">
        <v>169</v>
      </c>
      <c r="B18" s="268" t="s">
        <v>198</v>
      </c>
      <c r="C18" s="267">
        <v>41676</v>
      </c>
      <c r="D18" s="291"/>
      <c r="E18" s="267">
        <f t="shared" si="6"/>
        <v>41676</v>
      </c>
      <c r="F18" s="267">
        <v>0</v>
      </c>
      <c r="G18" s="267">
        <v>0</v>
      </c>
      <c r="H18" s="267">
        <v>0</v>
      </c>
      <c r="I18" s="267">
        <v>0</v>
      </c>
      <c r="J18" s="267"/>
      <c r="K18" s="267"/>
      <c r="L18" s="267"/>
      <c r="M18" s="267"/>
      <c r="N18" s="267"/>
      <c r="O18" s="267"/>
      <c r="P18" s="267"/>
      <c r="Q18" s="267"/>
      <c r="R18" s="260">
        <f t="shared" si="4"/>
        <v>0</v>
      </c>
      <c r="S18" s="267">
        <f t="shared" si="5"/>
        <v>41676</v>
      </c>
    </row>
    <row r="19" spans="1:19" s="245" customFormat="1" ht="15.75" x14ac:dyDescent="0.25">
      <c r="A19" s="259">
        <v>171</v>
      </c>
      <c r="B19" s="268" t="s">
        <v>199</v>
      </c>
      <c r="C19" s="267">
        <v>51800</v>
      </c>
      <c r="D19" s="291"/>
      <c r="E19" s="267">
        <f t="shared" si="6"/>
        <v>51800</v>
      </c>
      <c r="F19" s="267">
        <v>0</v>
      </c>
      <c r="G19" s="267">
        <v>0</v>
      </c>
      <c r="H19" s="267">
        <v>0</v>
      </c>
      <c r="I19" s="267">
        <v>0</v>
      </c>
      <c r="J19" s="267"/>
      <c r="K19" s="267"/>
      <c r="L19" s="267"/>
      <c r="M19" s="267"/>
      <c r="N19" s="267"/>
      <c r="O19" s="267"/>
      <c r="P19" s="267"/>
      <c r="Q19" s="267"/>
      <c r="R19" s="260">
        <f t="shared" si="4"/>
        <v>0</v>
      </c>
      <c r="S19" s="267">
        <f t="shared" si="5"/>
        <v>51800</v>
      </c>
    </row>
    <row r="20" spans="1:19" s="245" customFormat="1" ht="15.75" x14ac:dyDescent="0.25">
      <c r="A20" s="259">
        <v>174</v>
      </c>
      <c r="B20" s="268" t="s">
        <v>24</v>
      </c>
      <c r="C20" s="267">
        <v>89761</v>
      </c>
      <c r="D20" s="291"/>
      <c r="E20" s="267">
        <f t="shared" si="6"/>
        <v>89761</v>
      </c>
      <c r="F20" s="267">
        <v>3180</v>
      </c>
      <c r="G20" s="267">
        <v>3180</v>
      </c>
      <c r="H20" s="267">
        <v>3180</v>
      </c>
      <c r="I20" s="267">
        <v>3180</v>
      </c>
      <c r="J20" s="267"/>
      <c r="K20" s="267"/>
      <c r="L20" s="267"/>
      <c r="M20" s="267"/>
      <c r="N20" s="267"/>
      <c r="O20" s="267"/>
      <c r="P20" s="267"/>
      <c r="Q20" s="267"/>
      <c r="R20" s="260">
        <f t="shared" si="4"/>
        <v>12720</v>
      </c>
      <c r="S20" s="267">
        <f t="shared" si="5"/>
        <v>77041</v>
      </c>
    </row>
    <row r="21" spans="1:19" s="245" customFormat="1" ht="15.75" x14ac:dyDescent="0.25">
      <c r="A21" s="259">
        <v>182</v>
      </c>
      <c r="B21" s="266" t="s">
        <v>25</v>
      </c>
      <c r="C21" s="269">
        <v>5857803</v>
      </c>
      <c r="D21" s="291"/>
      <c r="E21" s="267">
        <f t="shared" si="6"/>
        <v>5857803</v>
      </c>
      <c r="F21" s="267">
        <v>27490</v>
      </c>
      <c r="G21" s="267">
        <v>321548</v>
      </c>
      <c r="H21" s="267">
        <v>245943</v>
      </c>
      <c r="I21" s="267">
        <v>249771</v>
      </c>
      <c r="J21" s="267"/>
      <c r="K21" s="267"/>
      <c r="L21" s="267"/>
      <c r="M21" s="267"/>
      <c r="N21" s="267"/>
      <c r="O21" s="267"/>
      <c r="P21" s="267"/>
      <c r="Q21" s="267"/>
      <c r="R21" s="260">
        <f t="shared" si="4"/>
        <v>844752</v>
      </c>
      <c r="S21" s="267">
        <f t="shared" si="5"/>
        <v>5013051</v>
      </c>
    </row>
    <row r="22" spans="1:19" s="245" customFormat="1" ht="15.75" x14ac:dyDescent="0.25">
      <c r="A22" s="259">
        <v>197</v>
      </c>
      <c r="B22" s="266" t="s">
        <v>26</v>
      </c>
      <c r="C22" s="269">
        <v>500000</v>
      </c>
      <c r="D22" s="291">
        <v>-40000</v>
      </c>
      <c r="E22" s="267">
        <f t="shared" si="6"/>
        <v>460000</v>
      </c>
      <c r="F22" s="267">
        <v>0</v>
      </c>
      <c r="G22" s="267">
        <v>84000</v>
      </c>
      <c r="H22" s="267">
        <v>42000</v>
      </c>
      <c r="I22" s="267">
        <v>0</v>
      </c>
      <c r="J22" s="267"/>
      <c r="K22" s="267"/>
      <c r="L22" s="267"/>
      <c r="M22" s="267"/>
      <c r="N22" s="267"/>
      <c r="O22" s="267"/>
      <c r="P22" s="267"/>
      <c r="Q22" s="267"/>
      <c r="R22" s="260">
        <f t="shared" si="4"/>
        <v>126000</v>
      </c>
      <c r="S22" s="267">
        <f t="shared" si="5"/>
        <v>334000</v>
      </c>
    </row>
    <row r="23" spans="1:19" s="245" customFormat="1" ht="15.75" x14ac:dyDescent="0.25">
      <c r="A23" s="259">
        <v>199</v>
      </c>
      <c r="B23" s="266" t="s">
        <v>27</v>
      </c>
      <c r="C23" s="267">
        <v>794085.4</v>
      </c>
      <c r="D23" s="291"/>
      <c r="E23" s="267">
        <f t="shared" si="6"/>
        <v>794085.4</v>
      </c>
      <c r="F23" s="267">
        <v>16235.2</v>
      </c>
      <c r="G23" s="267">
        <v>131967.89000000001</v>
      </c>
      <c r="H23" s="267">
        <v>46768.65</v>
      </c>
      <c r="I23" s="267">
        <v>46356.2</v>
      </c>
      <c r="J23" s="267"/>
      <c r="K23" s="267"/>
      <c r="L23" s="267"/>
      <c r="M23" s="267"/>
      <c r="N23" s="267"/>
      <c r="O23" s="267"/>
      <c r="P23" s="267"/>
      <c r="Q23" s="267"/>
      <c r="R23" s="260">
        <f t="shared" si="4"/>
        <v>241327.94</v>
      </c>
      <c r="S23" s="267">
        <f t="shared" si="5"/>
        <v>552757.46</v>
      </c>
    </row>
    <row r="24" spans="1:19" s="245" customFormat="1" ht="16.5" x14ac:dyDescent="0.3">
      <c r="A24" s="270"/>
      <c r="B24" s="271" t="s">
        <v>28</v>
      </c>
      <c r="C24" s="272">
        <f>SUM(C13:C23)</f>
        <v>9301197.3300000001</v>
      </c>
      <c r="D24" s="272">
        <f>SUM(D13:D23)</f>
        <v>-51900</v>
      </c>
      <c r="E24" s="272">
        <f>SUM(E13:E23)</f>
        <v>9249297.3300000001</v>
      </c>
      <c r="F24" s="272">
        <f t="shared" ref="F24:Q24" si="7">SUM(F13:F23)</f>
        <v>46905.2</v>
      </c>
      <c r="G24" s="272">
        <f t="shared" si="7"/>
        <v>672063.07</v>
      </c>
      <c r="H24" s="272">
        <f t="shared" si="7"/>
        <v>427414.83</v>
      </c>
      <c r="I24" s="272">
        <f t="shared" si="7"/>
        <v>379561.96</v>
      </c>
      <c r="J24" s="272">
        <f t="shared" si="7"/>
        <v>0</v>
      </c>
      <c r="K24" s="272">
        <f t="shared" si="7"/>
        <v>0</v>
      </c>
      <c r="L24" s="272">
        <f t="shared" si="7"/>
        <v>0</v>
      </c>
      <c r="M24" s="272">
        <f t="shared" si="7"/>
        <v>0</v>
      </c>
      <c r="N24" s="272">
        <f t="shared" si="7"/>
        <v>0</v>
      </c>
      <c r="O24" s="272">
        <f t="shared" si="7"/>
        <v>0</v>
      </c>
      <c r="P24" s="272">
        <f t="shared" si="7"/>
        <v>0</v>
      </c>
      <c r="Q24" s="272">
        <f t="shared" si="7"/>
        <v>0</v>
      </c>
      <c r="R24" s="272">
        <f>SUM(R13:R23)</f>
        <v>1525945.06</v>
      </c>
      <c r="S24" s="272">
        <f>SUM(S13:S23)</f>
        <v>7723352.2700000005</v>
      </c>
    </row>
    <row r="25" spans="1:19" s="245" customFormat="1" ht="45" x14ac:dyDescent="0.25">
      <c r="A25" s="273"/>
      <c r="B25" s="273" t="s">
        <v>29</v>
      </c>
      <c r="C25" s="248" t="str">
        <f>+C12</f>
        <v>PRESUPUESTO 2021</v>
      </c>
      <c r="D25" s="288" t="s">
        <v>212</v>
      </c>
      <c r="E25" s="289" t="str">
        <f>+E12</f>
        <v>PRESUPUESTO AJUSTADO 2,021</v>
      </c>
      <c r="F25" s="297" t="str">
        <f>+F12</f>
        <v>EJECUTADO A ENERO 2021</v>
      </c>
      <c r="G25" s="297" t="str">
        <f t="shared" ref="G25:Q25" si="8">+G12</f>
        <v>EJECUTADO A FEBRERO 2021</v>
      </c>
      <c r="H25" s="297" t="str">
        <f t="shared" si="8"/>
        <v>EJECUTADO A MARZO 2021</v>
      </c>
      <c r="I25" s="297" t="str">
        <f t="shared" si="8"/>
        <v>EJECUTADO A ABRIL 2021</v>
      </c>
      <c r="J25" s="297" t="str">
        <f t="shared" si="8"/>
        <v>EJECUTADO A MAYO 2021</v>
      </c>
      <c r="K25" s="297" t="str">
        <f t="shared" si="8"/>
        <v>EJECUTADO A JUNIO 2021</v>
      </c>
      <c r="L25" s="297" t="str">
        <f t="shared" si="8"/>
        <v>EJECUTADO A JULIO 2021</v>
      </c>
      <c r="M25" s="297" t="str">
        <f t="shared" si="8"/>
        <v>EJECUTADO A AGOSTO 2021</v>
      </c>
      <c r="N25" s="297" t="str">
        <f t="shared" si="8"/>
        <v>EJECUTADO A SEPTIEMBRE 2021</v>
      </c>
      <c r="O25" s="297" t="str">
        <f t="shared" si="8"/>
        <v>EJECUTADO A OCTUBRE 2021</v>
      </c>
      <c r="P25" s="297" t="str">
        <f t="shared" si="8"/>
        <v>EJECUTADO A NOVIEMBRE 2021</v>
      </c>
      <c r="Q25" s="297" t="str">
        <f t="shared" si="8"/>
        <v>EJECUTADO A DICIEMBRE 2021</v>
      </c>
      <c r="R25" s="289" t="str">
        <f>+R12</f>
        <v>EJECUTADO</v>
      </c>
      <c r="S25" s="289" t="s">
        <v>211</v>
      </c>
    </row>
    <row r="26" spans="1:19" s="245" customFormat="1" ht="15.75" x14ac:dyDescent="0.25">
      <c r="A26" s="259">
        <v>211</v>
      </c>
      <c r="B26" s="266" t="s">
        <v>30</v>
      </c>
      <c r="C26" s="267">
        <v>832510.7</v>
      </c>
      <c r="D26" s="291"/>
      <c r="E26" s="267">
        <f t="shared" ref="E26:E42" si="9">+C26+D26</f>
        <v>832510.7</v>
      </c>
      <c r="F26" s="267">
        <v>13174.25</v>
      </c>
      <c r="G26" s="267">
        <v>58864</v>
      </c>
      <c r="H26" s="267">
        <v>54614.75</v>
      </c>
      <c r="I26" s="267">
        <v>58188.5</v>
      </c>
      <c r="J26" s="267"/>
      <c r="K26" s="267"/>
      <c r="L26" s="267"/>
      <c r="M26" s="267"/>
      <c r="N26" s="267"/>
      <c r="O26" s="267"/>
      <c r="P26" s="267"/>
      <c r="Q26" s="267"/>
      <c r="R26" s="260">
        <f t="shared" ref="R26:R42" si="10">SUM(F26:Q26)</f>
        <v>184841.5</v>
      </c>
      <c r="S26" s="267">
        <f>+E26-R26</f>
        <v>647669.19999999995</v>
      </c>
    </row>
    <row r="27" spans="1:19" s="245" customFormat="1" ht="15.75" hidden="1" x14ac:dyDescent="0.25">
      <c r="A27" s="259"/>
      <c r="B27" s="266" t="s">
        <v>200</v>
      </c>
      <c r="C27" s="267"/>
      <c r="D27" s="291"/>
      <c r="E27" s="267">
        <f t="shared" si="9"/>
        <v>0</v>
      </c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0">
        <f t="shared" si="10"/>
        <v>0</v>
      </c>
      <c r="S27" s="267"/>
    </row>
    <row r="28" spans="1:19" s="245" customFormat="1" ht="15.75" x14ac:dyDescent="0.25">
      <c r="A28" s="259">
        <v>232</v>
      </c>
      <c r="B28" s="266" t="s">
        <v>31</v>
      </c>
      <c r="C28" s="267">
        <v>75000</v>
      </c>
      <c r="D28" s="291"/>
      <c r="E28" s="267">
        <f t="shared" si="9"/>
        <v>75000</v>
      </c>
      <c r="F28" s="267">
        <v>0</v>
      </c>
      <c r="G28" s="267">
        <v>0</v>
      </c>
      <c r="H28" s="267">
        <v>0</v>
      </c>
      <c r="I28" s="267">
        <v>0</v>
      </c>
      <c r="J28" s="267"/>
      <c r="K28" s="267"/>
      <c r="L28" s="267"/>
      <c r="M28" s="267"/>
      <c r="N28" s="267"/>
      <c r="O28" s="267"/>
      <c r="P28" s="267"/>
      <c r="Q28" s="267"/>
      <c r="R28" s="260">
        <f t="shared" si="10"/>
        <v>0</v>
      </c>
      <c r="S28" s="267">
        <f t="shared" ref="S28:S42" si="11">+E28-R28</f>
        <v>75000</v>
      </c>
    </row>
    <row r="29" spans="1:19" s="245" customFormat="1" ht="15.75" hidden="1" x14ac:dyDescent="0.25">
      <c r="A29" s="259"/>
      <c r="B29" s="266" t="s">
        <v>62</v>
      </c>
      <c r="C29" s="267"/>
      <c r="D29" s="291"/>
      <c r="E29" s="267">
        <f t="shared" si="9"/>
        <v>0</v>
      </c>
      <c r="F29" s="267"/>
      <c r="G29" s="267"/>
      <c r="H29" s="267"/>
      <c r="I29" s="267"/>
      <c r="J29" s="267"/>
      <c r="K29" s="267"/>
      <c r="L29" s="267"/>
      <c r="M29" s="267"/>
      <c r="N29" s="267"/>
      <c r="O29" s="267"/>
      <c r="P29" s="267"/>
      <c r="Q29" s="267"/>
      <c r="R29" s="260">
        <f t="shared" si="10"/>
        <v>0</v>
      </c>
      <c r="S29" s="267">
        <f t="shared" si="11"/>
        <v>0</v>
      </c>
    </row>
    <row r="30" spans="1:19" s="245" customFormat="1" ht="15.75" hidden="1" x14ac:dyDescent="0.25">
      <c r="A30" s="259"/>
      <c r="B30" s="266" t="s">
        <v>201</v>
      </c>
      <c r="C30" s="267"/>
      <c r="D30" s="291"/>
      <c r="E30" s="267">
        <f t="shared" si="9"/>
        <v>0</v>
      </c>
      <c r="F30" s="267"/>
      <c r="G30" s="267"/>
      <c r="H30" s="267"/>
      <c r="I30" s="267"/>
      <c r="J30" s="267"/>
      <c r="K30" s="267"/>
      <c r="L30" s="267"/>
      <c r="M30" s="267"/>
      <c r="N30" s="267"/>
      <c r="O30" s="267"/>
      <c r="P30" s="267"/>
      <c r="Q30" s="267"/>
      <c r="R30" s="260">
        <f t="shared" si="10"/>
        <v>0</v>
      </c>
      <c r="S30" s="267">
        <f t="shared" si="11"/>
        <v>0</v>
      </c>
    </row>
    <row r="31" spans="1:19" s="245" customFormat="1" ht="15.75" x14ac:dyDescent="0.25">
      <c r="A31" s="259">
        <v>261</v>
      </c>
      <c r="B31" s="266" t="s">
        <v>32</v>
      </c>
      <c r="C31" s="269">
        <v>650004.51</v>
      </c>
      <c r="D31" s="291"/>
      <c r="E31" s="267">
        <f t="shared" si="9"/>
        <v>650004.51</v>
      </c>
      <c r="F31" s="267">
        <v>0</v>
      </c>
      <c r="G31" s="267">
        <v>39284</v>
      </c>
      <c r="H31" s="267">
        <v>145689.15</v>
      </c>
      <c r="I31" s="267">
        <v>61594.2</v>
      </c>
      <c r="J31" s="267"/>
      <c r="K31" s="267"/>
      <c r="L31" s="267"/>
      <c r="M31" s="267"/>
      <c r="N31" s="267"/>
      <c r="O31" s="267"/>
      <c r="P31" s="267"/>
      <c r="Q31" s="267"/>
      <c r="R31" s="260">
        <f t="shared" si="10"/>
        <v>246567.34999999998</v>
      </c>
      <c r="S31" s="267">
        <f t="shared" si="11"/>
        <v>403437.16000000003</v>
      </c>
    </row>
    <row r="32" spans="1:19" s="245" customFormat="1" ht="15.75" x14ac:dyDescent="0.25">
      <c r="A32" s="259">
        <v>262</v>
      </c>
      <c r="B32" s="266" t="s">
        <v>33</v>
      </c>
      <c r="C32" s="267">
        <v>8000</v>
      </c>
      <c r="D32" s="291"/>
      <c r="E32" s="267">
        <f t="shared" si="9"/>
        <v>8000</v>
      </c>
      <c r="F32" s="267">
        <v>0</v>
      </c>
      <c r="G32" s="267">
        <v>0</v>
      </c>
      <c r="H32" s="267">
        <v>0</v>
      </c>
      <c r="I32" s="267">
        <v>0</v>
      </c>
      <c r="J32" s="267"/>
      <c r="K32" s="267"/>
      <c r="L32" s="267"/>
      <c r="M32" s="267"/>
      <c r="N32" s="267"/>
      <c r="O32" s="267"/>
      <c r="P32" s="267"/>
      <c r="Q32" s="267"/>
      <c r="R32" s="260">
        <f t="shared" si="10"/>
        <v>0</v>
      </c>
      <c r="S32" s="267">
        <f t="shared" si="11"/>
        <v>8000</v>
      </c>
    </row>
    <row r="33" spans="1:19" s="245" customFormat="1" ht="15.75" x14ac:dyDescent="0.25">
      <c r="A33" s="259">
        <v>266</v>
      </c>
      <c r="B33" s="266" t="s">
        <v>34</v>
      </c>
      <c r="C33" s="269">
        <v>4828940.01</v>
      </c>
      <c r="D33" s="291">
        <f>49014.55+51900</f>
        <v>100914.55</v>
      </c>
      <c r="E33" s="267">
        <f t="shared" si="9"/>
        <v>4929854.5599999996</v>
      </c>
      <c r="F33" s="267">
        <v>0</v>
      </c>
      <c r="G33" s="267">
        <v>390957.86</v>
      </c>
      <c r="H33" s="267">
        <v>402606.9</v>
      </c>
      <c r="I33" s="267">
        <v>387727.85</v>
      </c>
      <c r="J33" s="267"/>
      <c r="K33" s="267"/>
      <c r="L33" s="267"/>
      <c r="M33" s="267"/>
      <c r="N33" s="267"/>
      <c r="O33" s="267"/>
      <c r="P33" s="267"/>
      <c r="Q33" s="267"/>
      <c r="R33" s="260">
        <f t="shared" si="10"/>
        <v>1181292.6099999999</v>
      </c>
      <c r="S33" s="267">
        <f t="shared" si="11"/>
        <v>3748561.9499999997</v>
      </c>
    </row>
    <row r="34" spans="1:19" s="245" customFormat="1" ht="15.75" x14ac:dyDescent="0.25">
      <c r="A34" s="259">
        <v>267</v>
      </c>
      <c r="B34" s="266" t="s">
        <v>35</v>
      </c>
      <c r="C34" s="267">
        <v>18000</v>
      </c>
      <c r="D34" s="291"/>
      <c r="E34" s="267">
        <f t="shared" si="9"/>
        <v>18000</v>
      </c>
      <c r="F34" s="267">
        <v>0</v>
      </c>
      <c r="G34" s="267">
        <v>0</v>
      </c>
      <c r="H34" s="267">
        <v>0</v>
      </c>
      <c r="I34" s="267">
        <v>0</v>
      </c>
      <c r="J34" s="267"/>
      <c r="K34" s="267"/>
      <c r="L34" s="267"/>
      <c r="M34" s="267"/>
      <c r="N34" s="267"/>
      <c r="O34" s="267"/>
      <c r="P34" s="267"/>
      <c r="Q34" s="267"/>
      <c r="R34" s="260">
        <f t="shared" si="10"/>
        <v>0</v>
      </c>
      <c r="S34" s="267">
        <f t="shared" si="11"/>
        <v>18000</v>
      </c>
    </row>
    <row r="35" spans="1:19" s="245" customFormat="1" ht="15.75" x14ac:dyDescent="0.25">
      <c r="A35" s="259">
        <v>268</v>
      </c>
      <c r="B35" s="266" t="s">
        <v>36</v>
      </c>
      <c r="C35" s="267">
        <v>211308</v>
      </c>
      <c r="D35" s="291"/>
      <c r="E35" s="267">
        <f t="shared" si="9"/>
        <v>211308</v>
      </c>
      <c r="F35" s="267">
        <v>0</v>
      </c>
      <c r="G35" s="267">
        <v>22920</v>
      </c>
      <c r="H35" s="267">
        <v>0</v>
      </c>
      <c r="I35" s="267">
        <v>42650</v>
      </c>
      <c r="J35" s="267"/>
      <c r="K35" s="267"/>
      <c r="L35" s="267"/>
      <c r="M35" s="267"/>
      <c r="N35" s="267"/>
      <c r="O35" s="267"/>
      <c r="P35" s="267"/>
      <c r="Q35" s="267"/>
      <c r="R35" s="260">
        <f t="shared" si="10"/>
        <v>65570</v>
      </c>
      <c r="S35" s="267">
        <f t="shared" si="11"/>
        <v>145738</v>
      </c>
    </row>
    <row r="36" spans="1:19" s="245" customFormat="1" ht="15.75" x14ac:dyDescent="0.25">
      <c r="A36" s="259">
        <v>269</v>
      </c>
      <c r="B36" s="274" t="s">
        <v>37</v>
      </c>
      <c r="C36" s="267">
        <v>10000</v>
      </c>
      <c r="D36" s="291"/>
      <c r="E36" s="267">
        <f t="shared" si="9"/>
        <v>10000</v>
      </c>
      <c r="F36" s="267">
        <v>0</v>
      </c>
      <c r="G36" s="267">
        <v>0</v>
      </c>
      <c r="H36" s="267">
        <v>0</v>
      </c>
      <c r="I36" s="267">
        <v>0</v>
      </c>
      <c r="J36" s="267"/>
      <c r="K36" s="267"/>
      <c r="L36" s="267"/>
      <c r="M36" s="267"/>
      <c r="N36" s="267"/>
      <c r="O36" s="267"/>
      <c r="P36" s="267"/>
      <c r="Q36" s="267"/>
      <c r="R36" s="260">
        <f t="shared" si="10"/>
        <v>0</v>
      </c>
      <c r="S36" s="267">
        <f t="shared" si="11"/>
        <v>10000</v>
      </c>
    </row>
    <row r="37" spans="1:19" s="245" customFormat="1" ht="15.75" x14ac:dyDescent="0.25">
      <c r="A37" s="259">
        <v>289</v>
      </c>
      <c r="B37" s="266" t="s">
        <v>38</v>
      </c>
      <c r="C37" s="267">
        <v>8840</v>
      </c>
      <c r="D37" s="291"/>
      <c r="E37" s="267">
        <f t="shared" si="9"/>
        <v>8840</v>
      </c>
      <c r="F37" s="267">
        <v>0</v>
      </c>
      <c r="G37" s="267">
        <v>1700</v>
      </c>
      <c r="H37" s="267">
        <v>0</v>
      </c>
      <c r="I37" s="267">
        <v>0</v>
      </c>
      <c r="J37" s="267"/>
      <c r="K37" s="267"/>
      <c r="L37" s="267"/>
      <c r="M37" s="267"/>
      <c r="N37" s="267"/>
      <c r="O37" s="267"/>
      <c r="P37" s="267"/>
      <c r="Q37" s="267"/>
      <c r="R37" s="260">
        <f t="shared" si="10"/>
        <v>1700</v>
      </c>
      <c r="S37" s="267">
        <f t="shared" si="11"/>
        <v>7140</v>
      </c>
    </row>
    <row r="38" spans="1:19" s="245" customFormat="1" ht="15.75" x14ac:dyDescent="0.25">
      <c r="A38" s="259">
        <v>292</v>
      </c>
      <c r="B38" s="266" t="s">
        <v>39</v>
      </c>
      <c r="C38" s="267">
        <v>183881</v>
      </c>
      <c r="D38" s="291"/>
      <c r="E38" s="267">
        <f t="shared" si="9"/>
        <v>183881</v>
      </c>
      <c r="F38" s="267">
        <v>0</v>
      </c>
      <c r="G38" s="267">
        <v>26482</v>
      </c>
      <c r="H38" s="267">
        <v>0</v>
      </c>
      <c r="I38" s="267">
        <v>8862.2000000000007</v>
      </c>
      <c r="J38" s="267"/>
      <c r="K38" s="267"/>
      <c r="L38" s="267"/>
      <c r="M38" s="267"/>
      <c r="N38" s="267"/>
      <c r="O38" s="267"/>
      <c r="P38" s="267"/>
      <c r="Q38" s="267"/>
      <c r="R38" s="260">
        <f t="shared" si="10"/>
        <v>35344.199999999997</v>
      </c>
      <c r="S38" s="267">
        <f t="shared" si="11"/>
        <v>148536.79999999999</v>
      </c>
    </row>
    <row r="39" spans="1:19" s="245" customFormat="1" ht="15.75" x14ac:dyDescent="0.25">
      <c r="A39" s="259">
        <v>295</v>
      </c>
      <c r="B39" s="266" t="s">
        <v>40</v>
      </c>
      <c r="C39" s="269">
        <v>20372303.879999999</v>
      </c>
      <c r="D39" s="291">
        <v>-49014.55</v>
      </c>
      <c r="E39" s="267">
        <f t="shared" si="9"/>
        <v>20323289.329999998</v>
      </c>
      <c r="F39" s="267">
        <v>119255.2</v>
      </c>
      <c r="G39" s="267">
        <v>540494.04</v>
      </c>
      <c r="H39" s="267">
        <v>229700.5</v>
      </c>
      <c r="I39" s="267">
        <v>7283666.9100000001</v>
      </c>
      <c r="J39" s="267"/>
      <c r="K39" s="267"/>
      <c r="L39" s="267"/>
      <c r="M39" s="267"/>
      <c r="N39" s="267"/>
      <c r="O39" s="267"/>
      <c r="P39" s="267"/>
      <c r="Q39" s="267"/>
      <c r="R39" s="260">
        <f t="shared" si="10"/>
        <v>8173116.6500000004</v>
      </c>
      <c r="S39" s="267">
        <f t="shared" si="11"/>
        <v>12150172.679999998</v>
      </c>
    </row>
    <row r="40" spans="1:19" s="245" customFormat="1" ht="15.75" x14ac:dyDescent="0.25">
      <c r="A40" s="259">
        <v>297</v>
      </c>
      <c r="B40" s="266" t="s">
        <v>41</v>
      </c>
      <c r="C40" s="267">
        <v>40018</v>
      </c>
      <c r="D40" s="291"/>
      <c r="E40" s="267">
        <f t="shared" si="9"/>
        <v>40018</v>
      </c>
      <c r="F40" s="267">
        <v>0</v>
      </c>
      <c r="G40" s="267">
        <v>0</v>
      </c>
      <c r="H40" s="267">
        <v>6762.65</v>
      </c>
      <c r="I40" s="267">
        <v>0</v>
      </c>
      <c r="J40" s="267"/>
      <c r="K40" s="267"/>
      <c r="L40" s="267"/>
      <c r="M40" s="267"/>
      <c r="N40" s="267"/>
      <c r="O40" s="267"/>
      <c r="P40" s="267"/>
      <c r="Q40" s="267"/>
      <c r="R40" s="260">
        <f t="shared" si="10"/>
        <v>6762.65</v>
      </c>
      <c r="S40" s="267">
        <f t="shared" si="11"/>
        <v>33255.35</v>
      </c>
    </row>
    <row r="41" spans="1:19" s="245" customFormat="1" ht="15.75" x14ac:dyDescent="0.25">
      <c r="A41" s="259">
        <v>298</v>
      </c>
      <c r="B41" s="266" t="s">
        <v>42</v>
      </c>
      <c r="C41" s="267">
        <v>619996.56999999995</v>
      </c>
      <c r="D41" s="291"/>
      <c r="E41" s="267">
        <f t="shared" si="9"/>
        <v>619996.56999999995</v>
      </c>
      <c r="F41" s="267">
        <v>0</v>
      </c>
      <c r="G41" s="267">
        <v>63771</v>
      </c>
      <c r="H41" s="267">
        <v>0</v>
      </c>
      <c r="I41" s="267">
        <v>57837</v>
      </c>
      <c r="J41" s="267"/>
      <c r="K41" s="267"/>
      <c r="L41" s="267"/>
      <c r="M41" s="267"/>
      <c r="N41" s="267"/>
      <c r="O41" s="267"/>
      <c r="P41" s="267"/>
      <c r="Q41" s="267"/>
      <c r="R41" s="260">
        <f t="shared" si="10"/>
        <v>121608</v>
      </c>
      <c r="S41" s="267">
        <f t="shared" si="11"/>
        <v>498388.56999999995</v>
      </c>
    </row>
    <row r="42" spans="1:19" s="245" customFormat="1" ht="15.75" x14ac:dyDescent="0.25">
      <c r="A42" s="259">
        <v>299</v>
      </c>
      <c r="B42" s="266" t="s">
        <v>43</v>
      </c>
      <c r="C42" s="267">
        <v>40000</v>
      </c>
      <c r="D42" s="291"/>
      <c r="E42" s="267">
        <f t="shared" si="9"/>
        <v>40000</v>
      </c>
      <c r="F42" s="267">
        <v>0</v>
      </c>
      <c r="G42" s="267">
        <v>0</v>
      </c>
      <c r="H42" s="267">
        <v>0</v>
      </c>
      <c r="I42" s="267">
        <v>4500</v>
      </c>
      <c r="J42" s="267"/>
      <c r="K42" s="267"/>
      <c r="L42" s="267"/>
      <c r="M42" s="267"/>
      <c r="N42" s="267"/>
      <c r="O42" s="267"/>
      <c r="P42" s="267"/>
      <c r="Q42" s="267"/>
      <c r="R42" s="260">
        <f t="shared" si="10"/>
        <v>4500</v>
      </c>
      <c r="S42" s="267">
        <f t="shared" si="11"/>
        <v>35500</v>
      </c>
    </row>
    <row r="43" spans="1:19" s="245" customFormat="1" ht="16.5" x14ac:dyDescent="0.3">
      <c r="A43" s="259"/>
      <c r="B43" s="261" t="s">
        <v>44</v>
      </c>
      <c r="C43" s="262">
        <f>SUM(C26:C42)</f>
        <v>27898802.669999998</v>
      </c>
      <c r="D43" s="262">
        <f>SUM(D26:D42)</f>
        <v>51900</v>
      </c>
      <c r="E43" s="262">
        <f>SUM(E26:E42)</f>
        <v>27950702.669999998</v>
      </c>
      <c r="F43" s="262">
        <f t="shared" ref="F43:Q43" si="12">SUM(F26:F42)</f>
        <v>132429.45000000001</v>
      </c>
      <c r="G43" s="262">
        <f t="shared" si="12"/>
        <v>1144472.8999999999</v>
      </c>
      <c r="H43" s="262">
        <f t="shared" si="12"/>
        <v>839373.95000000007</v>
      </c>
      <c r="I43" s="262">
        <f t="shared" si="12"/>
        <v>7905026.6600000001</v>
      </c>
      <c r="J43" s="262">
        <f t="shared" si="12"/>
        <v>0</v>
      </c>
      <c r="K43" s="262">
        <f t="shared" si="12"/>
        <v>0</v>
      </c>
      <c r="L43" s="262">
        <f t="shared" si="12"/>
        <v>0</v>
      </c>
      <c r="M43" s="262">
        <f t="shared" si="12"/>
        <v>0</v>
      </c>
      <c r="N43" s="262">
        <f t="shared" si="12"/>
        <v>0</v>
      </c>
      <c r="O43" s="262">
        <f t="shared" si="12"/>
        <v>0</v>
      </c>
      <c r="P43" s="262">
        <f t="shared" si="12"/>
        <v>0</v>
      </c>
      <c r="Q43" s="262">
        <f t="shared" si="12"/>
        <v>0</v>
      </c>
      <c r="R43" s="262">
        <f>SUM(R26:R42)</f>
        <v>10021302.960000001</v>
      </c>
      <c r="S43" s="262">
        <f>SUM(S26:S42)</f>
        <v>17929399.710000001</v>
      </c>
    </row>
    <row r="44" spans="1:19" s="245" customFormat="1" ht="16.5" x14ac:dyDescent="0.3">
      <c r="A44" s="259"/>
      <c r="B44" s="261" t="s">
        <v>202</v>
      </c>
      <c r="C44" s="276">
        <f>C10+C24+C43</f>
        <v>62000000</v>
      </c>
      <c r="D44" s="276">
        <f>D10+D24+D43</f>
        <v>0</v>
      </c>
      <c r="E44" s="276">
        <f>E10+E24+E43</f>
        <v>62000000</v>
      </c>
      <c r="F44" s="276">
        <f t="shared" ref="F44:Q44" si="13">F10+F24+F43</f>
        <v>2028493.02</v>
      </c>
      <c r="G44" s="276">
        <f t="shared" si="13"/>
        <v>3728017.9499999997</v>
      </c>
      <c r="H44" s="276">
        <f t="shared" si="13"/>
        <v>3186689.58</v>
      </c>
      <c r="I44" s="276">
        <f t="shared" si="13"/>
        <v>10789278.810000001</v>
      </c>
      <c r="J44" s="276">
        <f t="shared" si="13"/>
        <v>0</v>
      </c>
      <c r="K44" s="276">
        <f t="shared" si="13"/>
        <v>0</v>
      </c>
      <c r="L44" s="276">
        <f t="shared" si="13"/>
        <v>0</v>
      </c>
      <c r="M44" s="276">
        <f t="shared" si="13"/>
        <v>0</v>
      </c>
      <c r="N44" s="276">
        <f t="shared" si="13"/>
        <v>0</v>
      </c>
      <c r="O44" s="276">
        <f t="shared" si="13"/>
        <v>0</v>
      </c>
      <c r="P44" s="276">
        <f t="shared" si="13"/>
        <v>0</v>
      </c>
      <c r="Q44" s="276">
        <f t="shared" si="13"/>
        <v>0</v>
      </c>
      <c r="R44" s="276">
        <f>R10+R24+R43</f>
        <v>19732479.359999999</v>
      </c>
      <c r="S44" s="276">
        <f>S10+S24+S43</f>
        <v>42267520.640000001</v>
      </c>
    </row>
    <row r="45" spans="1:19" s="245" customFormat="1" ht="16.5" x14ac:dyDescent="0.3">
      <c r="A45" s="277"/>
      <c r="B45" s="278"/>
      <c r="C45" s="279"/>
    </row>
    <row r="46" spans="1:19" s="245" customFormat="1" x14ac:dyDescent="0.25">
      <c r="A46" s="280"/>
      <c r="C46" s="281"/>
    </row>
    <row r="47" spans="1:19" s="245" customFormat="1" x14ac:dyDescent="0.25">
      <c r="A47" s="280"/>
      <c r="C47" s="281"/>
    </row>
    <row r="48" spans="1:19" s="245" customFormat="1" x14ac:dyDescent="0.25">
      <c r="A48" s="280"/>
      <c r="C48" s="281"/>
    </row>
    <row r="49" spans="1:19" s="245" customFormat="1" x14ac:dyDescent="0.25">
      <c r="A49" s="280"/>
      <c r="C49" s="281"/>
    </row>
    <row r="50" spans="1:19" s="245" customFormat="1" x14ac:dyDescent="0.25">
      <c r="A50" s="280"/>
      <c r="C50" s="281"/>
    </row>
    <row r="51" spans="1:19" s="245" customFormat="1" ht="12.75" x14ac:dyDescent="0.2">
      <c r="A51" s="284" t="s">
        <v>205</v>
      </c>
      <c r="B51" s="284"/>
      <c r="C51" s="284"/>
      <c r="D51" s="284"/>
      <c r="E51" s="284"/>
      <c r="F51" s="284"/>
      <c r="G51" s="284"/>
    </row>
    <row r="52" spans="1:19" s="245" customFormat="1" ht="12.75" x14ac:dyDescent="0.2">
      <c r="A52" s="284" t="s">
        <v>110</v>
      </c>
      <c r="B52" s="284"/>
      <c r="C52" s="284"/>
      <c r="D52" s="284"/>
      <c r="E52" s="284"/>
      <c r="F52" s="284"/>
      <c r="G52" s="284"/>
    </row>
    <row r="53" spans="1:19" s="245" customFormat="1" ht="12.75" x14ac:dyDescent="0.2">
      <c r="A53" s="284" t="s">
        <v>112</v>
      </c>
      <c r="B53" s="284"/>
      <c r="C53" s="284"/>
      <c r="D53" s="284"/>
      <c r="E53" s="284"/>
      <c r="F53" s="284"/>
      <c r="G53" s="284"/>
    </row>
    <row r="54" spans="1:19" s="245" customFormat="1" x14ac:dyDescent="0.25">
      <c r="A54" s="280"/>
      <c r="C54" s="281"/>
    </row>
    <row r="55" spans="1:19" s="245" customFormat="1" x14ac:dyDescent="0.25">
      <c r="A55" s="282"/>
      <c r="C55" s="283"/>
    </row>
    <row r="56" spans="1:19" s="245" customFormat="1" x14ac:dyDescent="0.25">
      <c r="A56" s="282"/>
      <c r="C56" s="283"/>
    </row>
    <row r="57" spans="1:19" s="245" customFormat="1" x14ac:dyDescent="0.25">
      <c r="A57" s="282"/>
      <c r="C57" s="283"/>
    </row>
    <row r="58" spans="1:19" s="245" customFormat="1" x14ac:dyDescent="0.25">
      <c r="A58" s="282"/>
      <c r="C58" s="283"/>
    </row>
    <row r="59" spans="1:19" s="245" customFormat="1" ht="13.5" customHeight="1" x14ac:dyDescent="0.2">
      <c r="A59" s="299" t="s">
        <v>205</v>
      </c>
      <c r="B59" s="299"/>
      <c r="C59" s="299"/>
      <c r="D59" s="299"/>
      <c r="E59" s="299"/>
      <c r="F59" s="299"/>
      <c r="G59" s="299"/>
      <c r="H59" s="299"/>
      <c r="I59" s="299"/>
      <c r="J59" s="299"/>
      <c r="K59" s="299"/>
      <c r="L59" s="299"/>
      <c r="M59" s="299"/>
      <c r="N59" s="299"/>
      <c r="O59" s="299"/>
      <c r="P59" s="299"/>
      <c r="Q59" s="299"/>
      <c r="R59" s="299"/>
      <c r="S59" s="299"/>
    </row>
    <row r="60" spans="1:19" s="245" customFormat="1" ht="18.75" customHeight="1" x14ac:dyDescent="0.2">
      <c r="A60" s="299" t="s">
        <v>110</v>
      </c>
      <c r="B60" s="299"/>
      <c r="C60" s="299"/>
      <c r="D60" s="299"/>
      <c r="E60" s="299"/>
      <c r="F60" s="299"/>
      <c r="G60" s="299"/>
      <c r="H60" s="299"/>
      <c r="I60" s="299"/>
      <c r="J60" s="299"/>
      <c r="K60" s="299"/>
      <c r="L60" s="299"/>
      <c r="M60" s="299"/>
      <c r="N60" s="299"/>
      <c r="O60" s="299"/>
      <c r="P60" s="299"/>
      <c r="Q60" s="299"/>
      <c r="R60" s="299"/>
      <c r="S60" s="299"/>
    </row>
    <row r="61" spans="1:19" s="245" customFormat="1" ht="18.75" customHeight="1" x14ac:dyDescent="0.2">
      <c r="A61" s="299" t="s">
        <v>112</v>
      </c>
      <c r="B61" s="299"/>
      <c r="C61" s="299"/>
      <c r="D61" s="299"/>
      <c r="E61" s="299"/>
      <c r="F61" s="299"/>
      <c r="G61" s="299"/>
      <c r="H61" s="299"/>
      <c r="I61" s="299"/>
      <c r="J61" s="299"/>
      <c r="K61" s="299"/>
      <c r="L61" s="299"/>
      <c r="M61" s="299"/>
      <c r="N61" s="299"/>
      <c r="O61" s="299"/>
      <c r="P61" s="299"/>
      <c r="Q61" s="299"/>
      <c r="R61" s="299"/>
      <c r="S61" s="299"/>
    </row>
    <row r="62" spans="1:19" s="245" customFormat="1" x14ac:dyDescent="0.25">
      <c r="A62" s="282"/>
      <c r="C62" s="281"/>
    </row>
    <row r="63" spans="1:19" s="245" customFormat="1" x14ac:dyDescent="0.25">
      <c r="A63" s="282"/>
      <c r="C63" s="281"/>
    </row>
    <row r="64" spans="1:19" s="245" customFormat="1" x14ac:dyDescent="0.25">
      <c r="A64" s="282"/>
      <c r="C64" s="281"/>
    </row>
    <row r="65" spans="1:3" s="245" customFormat="1" x14ac:dyDescent="0.25">
      <c r="A65" s="282"/>
      <c r="C65" s="281"/>
    </row>
    <row r="66" spans="1:3" s="245" customFormat="1" x14ac:dyDescent="0.25">
      <c r="A66" s="282"/>
      <c r="C66" s="281"/>
    </row>
    <row r="67" spans="1:3" s="245" customFormat="1" x14ac:dyDescent="0.25">
      <c r="A67" s="282"/>
      <c r="C67" s="281"/>
    </row>
    <row r="68" spans="1:3" s="245" customFormat="1" x14ac:dyDescent="0.25">
      <c r="A68" s="282"/>
      <c r="C68" s="281"/>
    </row>
    <row r="69" spans="1:3" s="245" customFormat="1" x14ac:dyDescent="0.25">
      <c r="A69" s="282"/>
      <c r="C69" s="281"/>
    </row>
    <row r="70" spans="1:3" s="245" customFormat="1" x14ac:dyDescent="0.25">
      <c r="A70" s="282"/>
      <c r="C70" s="281"/>
    </row>
    <row r="71" spans="1:3" s="245" customFormat="1" x14ac:dyDescent="0.25">
      <c r="A71" s="282"/>
      <c r="C71" s="281"/>
    </row>
    <row r="72" spans="1:3" s="245" customFormat="1" x14ac:dyDescent="0.25">
      <c r="A72" s="282"/>
      <c r="C72" s="281"/>
    </row>
    <row r="73" spans="1:3" s="245" customFormat="1" x14ac:dyDescent="0.25">
      <c r="A73" s="282"/>
      <c r="C73" s="281"/>
    </row>
    <row r="74" spans="1:3" s="245" customFormat="1" x14ac:dyDescent="0.25">
      <c r="A74" s="282"/>
      <c r="C74" s="281"/>
    </row>
    <row r="75" spans="1:3" s="245" customFormat="1" x14ac:dyDescent="0.25">
      <c r="A75" s="282"/>
      <c r="C75" s="281"/>
    </row>
    <row r="76" spans="1:3" s="245" customFormat="1" x14ac:dyDescent="0.25">
      <c r="A76" s="282"/>
      <c r="C76" s="281"/>
    </row>
    <row r="77" spans="1:3" s="245" customFormat="1" x14ac:dyDescent="0.25">
      <c r="A77" s="282"/>
      <c r="C77" s="281"/>
    </row>
    <row r="78" spans="1:3" s="245" customFormat="1" x14ac:dyDescent="0.25">
      <c r="A78" s="282"/>
      <c r="C78" s="281"/>
    </row>
    <row r="79" spans="1:3" s="245" customFormat="1" x14ac:dyDescent="0.25">
      <c r="A79" s="282"/>
      <c r="C79" s="281"/>
    </row>
    <row r="80" spans="1:3" s="245" customFormat="1" x14ac:dyDescent="0.25">
      <c r="A80" s="282"/>
      <c r="C80" s="281"/>
    </row>
    <row r="81" spans="1:3" s="245" customFormat="1" x14ac:dyDescent="0.25">
      <c r="A81" s="282"/>
      <c r="C81" s="281"/>
    </row>
    <row r="82" spans="1:3" s="245" customFormat="1" x14ac:dyDescent="0.25">
      <c r="A82" s="282"/>
      <c r="C82" s="281"/>
    </row>
    <row r="83" spans="1:3" s="245" customFormat="1" x14ac:dyDescent="0.25">
      <c r="A83" s="282"/>
      <c r="C83" s="281"/>
    </row>
    <row r="84" spans="1:3" s="245" customFormat="1" x14ac:dyDescent="0.25">
      <c r="A84" s="282"/>
      <c r="C84" s="281"/>
    </row>
    <row r="85" spans="1:3" s="245" customFormat="1" x14ac:dyDescent="0.25">
      <c r="A85" s="282"/>
      <c r="C85" s="281"/>
    </row>
    <row r="86" spans="1:3" s="245" customFormat="1" x14ac:dyDescent="0.25">
      <c r="A86" s="282"/>
      <c r="C86" s="281"/>
    </row>
    <row r="87" spans="1:3" x14ac:dyDescent="0.25">
      <c r="A87" s="282"/>
      <c r="B87" s="245"/>
      <c r="C87" s="281"/>
    </row>
    <row r="88" spans="1:3" x14ac:dyDescent="0.25">
      <c r="A88" s="282"/>
      <c r="B88" s="245"/>
      <c r="C88" s="281"/>
    </row>
    <row r="89" spans="1:3" x14ac:dyDescent="0.25">
      <c r="A89" s="282"/>
      <c r="B89" s="245"/>
      <c r="C89" s="281"/>
    </row>
    <row r="90" spans="1:3" x14ac:dyDescent="0.25">
      <c r="A90" s="282"/>
      <c r="B90" s="245"/>
      <c r="C90" s="281"/>
    </row>
    <row r="91" spans="1:3" x14ac:dyDescent="0.25">
      <c r="A91" s="282"/>
      <c r="B91" s="245"/>
      <c r="C91" s="281"/>
    </row>
    <row r="92" spans="1:3" x14ac:dyDescent="0.25">
      <c r="A92" s="282"/>
      <c r="B92" s="245"/>
      <c r="C92" s="281"/>
    </row>
    <row r="93" spans="1:3" x14ac:dyDescent="0.25">
      <c r="A93" s="282"/>
      <c r="B93" s="245"/>
      <c r="C93" s="281"/>
    </row>
    <row r="94" spans="1:3" x14ac:dyDescent="0.25">
      <c r="A94" s="282"/>
      <c r="B94" s="245"/>
      <c r="C94" s="281"/>
    </row>
    <row r="95" spans="1:3" x14ac:dyDescent="0.25">
      <c r="A95" s="282"/>
      <c r="B95" s="245"/>
      <c r="C95" s="281"/>
    </row>
    <row r="96" spans="1:3" x14ac:dyDescent="0.25">
      <c r="A96" s="282"/>
      <c r="B96" s="245"/>
      <c r="C96" s="281"/>
    </row>
    <row r="97" spans="1:3" x14ac:dyDescent="0.25">
      <c r="A97" s="282"/>
      <c r="B97" s="245"/>
      <c r="C97" s="281"/>
    </row>
    <row r="98" spans="1:3" x14ac:dyDescent="0.25">
      <c r="A98" s="282"/>
      <c r="B98" s="245"/>
      <c r="C98" s="281"/>
    </row>
    <row r="99" spans="1:3" x14ac:dyDescent="0.25">
      <c r="A99" s="282"/>
      <c r="B99" s="245"/>
      <c r="C99" s="281"/>
    </row>
    <row r="100" spans="1:3" x14ac:dyDescent="0.25">
      <c r="A100" s="282"/>
      <c r="B100" s="245"/>
      <c r="C100" s="281"/>
    </row>
  </sheetData>
  <mergeCells count="11">
    <mergeCell ref="A52:G52"/>
    <mergeCell ref="A53:G53"/>
    <mergeCell ref="A59:S59"/>
    <mergeCell ref="A60:S60"/>
    <mergeCell ref="A61:S61"/>
    <mergeCell ref="A1:S1"/>
    <mergeCell ref="A2:S2"/>
    <mergeCell ref="A3:S3"/>
    <mergeCell ref="A4:B4"/>
    <mergeCell ref="A8:B8"/>
    <mergeCell ref="A51:G51"/>
  </mergeCells>
  <pageMargins left="0.11811023622047245" right="0.11811023622047245" top="0.19685039370078741" bottom="0.19685039370078741" header="0.11811023622047245" footer="0.11811023622047245"/>
  <pageSetup scale="72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B20" sqref="B20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300" t="s">
        <v>227</v>
      </c>
      <c r="B1" s="300"/>
      <c r="C1" s="300"/>
      <c r="D1" s="300"/>
      <c r="E1" s="300"/>
    </row>
    <row r="2" spans="1:5" x14ac:dyDescent="0.25">
      <c r="A2" s="300"/>
      <c r="B2" s="300"/>
      <c r="C2" s="300"/>
      <c r="D2" s="300"/>
      <c r="E2" s="300"/>
    </row>
    <row r="3" spans="1:5" x14ac:dyDescent="0.25">
      <c r="A3" s="301" t="s">
        <v>228</v>
      </c>
      <c r="B3" s="301" t="s">
        <v>229</v>
      </c>
      <c r="C3" s="301" t="s">
        <v>230</v>
      </c>
      <c r="D3" s="301" t="s">
        <v>231</v>
      </c>
      <c r="E3" s="301" t="s">
        <v>232</v>
      </c>
    </row>
    <row r="4" spans="1:5" x14ac:dyDescent="0.25">
      <c r="A4" s="302" t="s">
        <v>8</v>
      </c>
      <c r="B4" s="303">
        <v>0</v>
      </c>
      <c r="C4" s="304"/>
      <c r="D4" s="304"/>
      <c r="E4" s="302"/>
    </row>
    <row r="5" spans="1:5" ht="15.75" thickBot="1" x14ac:dyDescent="0.3">
      <c r="A5" s="305" t="s">
        <v>233</v>
      </c>
      <c r="B5" s="306">
        <f>SUM(B4:B4)</f>
        <v>0</v>
      </c>
      <c r="C5" s="307"/>
      <c r="D5" s="307"/>
      <c r="E5" s="307"/>
    </row>
    <row r="6" spans="1:5" ht="15.75" thickTop="1" x14ac:dyDescent="0.25">
      <c r="B6" s="308"/>
      <c r="C6" s="308"/>
      <c r="D6" s="308"/>
      <c r="E6" s="308"/>
    </row>
    <row r="7" spans="1:5" x14ac:dyDescent="0.25">
      <c r="B7" s="308"/>
      <c r="C7" s="308"/>
      <c r="D7" s="308"/>
      <c r="E7" s="308"/>
    </row>
    <row r="8" spans="1:5" x14ac:dyDescent="0.25">
      <c r="B8" s="308"/>
      <c r="C8" s="308"/>
      <c r="D8" s="308"/>
      <c r="E8" s="308"/>
    </row>
    <row r="9" spans="1:5" x14ac:dyDescent="0.25">
      <c r="B9" s="308"/>
      <c r="C9" s="308"/>
      <c r="D9" s="308"/>
      <c r="E9" s="308"/>
    </row>
    <row r="10" spans="1:5" x14ac:dyDescent="0.25">
      <c r="B10" s="308"/>
      <c r="C10" s="308"/>
      <c r="D10" s="308"/>
      <c r="E10" s="308"/>
    </row>
    <row r="11" spans="1:5" x14ac:dyDescent="0.25">
      <c r="A11" s="309" t="s">
        <v>120</v>
      </c>
      <c r="B11" s="309"/>
      <c r="C11" s="309"/>
      <c r="D11" s="309"/>
      <c r="E11" s="309"/>
    </row>
    <row r="12" spans="1:5" x14ac:dyDescent="0.25">
      <c r="A12" s="309" t="s">
        <v>234</v>
      </c>
      <c r="B12" s="309"/>
      <c r="C12" s="309"/>
      <c r="D12" s="309"/>
      <c r="E12" s="309"/>
    </row>
    <row r="13" spans="1:5" x14ac:dyDescent="0.25">
      <c r="A13" s="309" t="s">
        <v>112</v>
      </c>
      <c r="B13" s="309"/>
      <c r="C13" s="309"/>
      <c r="D13" s="309"/>
      <c r="E13" s="309"/>
    </row>
    <row r="14" spans="1:5" x14ac:dyDescent="0.25">
      <c r="A14" s="309" t="s">
        <v>235</v>
      </c>
      <c r="B14" s="309"/>
      <c r="C14" s="309"/>
      <c r="D14" s="309"/>
      <c r="E14" s="309"/>
    </row>
    <row r="15" spans="1:5" x14ac:dyDescent="0.25">
      <c r="B15" s="308"/>
      <c r="C15" s="308"/>
      <c r="D15" s="308"/>
      <c r="E15" s="308"/>
    </row>
    <row r="16" spans="1:5" x14ac:dyDescent="0.25">
      <c r="B16" s="308"/>
      <c r="C16" s="308"/>
      <c r="D16" s="308"/>
      <c r="E16" s="308"/>
    </row>
    <row r="17" spans="2:5" x14ac:dyDescent="0.25">
      <c r="B17" s="308"/>
      <c r="C17" s="308"/>
      <c r="D17" s="308"/>
      <c r="E17" s="308"/>
    </row>
    <row r="18" spans="2:5" x14ac:dyDescent="0.25">
      <c r="B18" s="308"/>
      <c r="C18" s="308"/>
      <c r="D18" s="308"/>
      <c r="E18" s="308"/>
    </row>
    <row r="19" spans="2:5" x14ac:dyDescent="0.25">
      <c r="B19" s="308"/>
      <c r="C19" s="308"/>
      <c r="D19" s="308"/>
      <c r="E19" s="308"/>
    </row>
    <row r="20" spans="2:5" x14ac:dyDescent="0.25">
      <c r="B20" s="308"/>
      <c r="C20" s="308"/>
      <c r="D20" s="308"/>
      <c r="E20" s="308"/>
    </row>
    <row r="21" spans="2:5" x14ac:dyDescent="0.25">
      <c r="B21" s="308"/>
      <c r="C21" s="308"/>
      <c r="D21" s="308"/>
      <c r="E21" s="308"/>
    </row>
  </sheetData>
  <mergeCells count="6">
    <mergeCell ref="A1:E1"/>
    <mergeCell ref="A2:E2"/>
    <mergeCell ref="A11:E11"/>
    <mergeCell ref="A12:E12"/>
    <mergeCell ref="A13:E13"/>
    <mergeCell ref="A14:E14"/>
  </mergeCells>
  <pageMargins left="0.93" right="0.31496062992125984" top="0.12" bottom="0.74803149606299213" header="0.12" footer="0.31496062992125984"/>
  <pageSetup scale="15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B20" sqref="B20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300" t="s">
        <v>227</v>
      </c>
      <c r="B1" s="300"/>
      <c r="C1" s="300"/>
      <c r="D1" s="300"/>
      <c r="E1" s="300"/>
    </row>
    <row r="2" spans="1:5" x14ac:dyDescent="0.25">
      <c r="A2" s="300"/>
      <c r="B2" s="300"/>
      <c r="C2" s="300"/>
      <c r="D2" s="300"/>
      <c r="E2" s="300"/>
    </row>
    <row r="3" spans="1:5" x14ac:dyDescent="0.25">
      <c r="A3" s="301" t="s">
        <v>228</v>
      </c>
      <c r="B3" s="301" t="s">
        <v>229</v>
      </c>
      <c r="C3" s="301" t="s">
        <v>230</v>
      </c>
      <c r="D3" s="301" t="s">
        <v>231</v>
      </c>
      <c r="E3" s="301" t="s">
        <v>232</v>
      </c>
    </row>
    <row r="4" spans="1:5" x14ac:dyDescent="0.25">
      <c r="A4" s="302" t="s">
        <v>8</v>
      </c>
      <c r="B4" s="303">
        <v>0</v>
      </c>
      <c r="C4" s="304"/>
      <c r="D4" s="304"/>
      <c r="E4" s="302"/>
    </row>
    <row r="5" spans="1:5" x14ac:dyDescent="0.25">
      <c r="A5" s="302" t="s">
        <v>9</v>
      </c>
      <c r="B5" s="310">
        <v>0</v>
      </c>
      <c r="C5" s="304"/>
      <c r="D5" s="304"/>
      <c r="E5" s="302"/>
    </row>
    <row r="6" spans="1:5" ht="15.75" thickBot="1" x14ac:dyDescent="0.3">
      <c r="A6" s="305" t="s">
        <v>233</v>
      </c>
      <c r="B6" s="306">
        <f>SUM(B4:B5)</f>
        <v>0</v>
      </c>
      <c r="C6" s="307"/>
      <c r="D6" s="307"/>
      <c r="E6" s="307"/>
    </row>
    <row r="7" spans="1:5" ht="15.75" thickTop="1" x14ac:dyDescent="0.25">
      <c r="B7" s="308"/>
      <c r="C7" s="308"/>
      <c r="D7" s="308"/>
      <c r="E7" s="308"/>
    </row>
    <row r="8" spans="1:5" x14ac:dyDescent="0.25">
      <c r="B8" s="308"/>
      <c r="C8" s="308"/>
      <c r="D8" s="308"/>
      <c r="E8" s="308"/>
    </row>
    <row r="9" spans="1:5" x14ac:dyDescent="0.25">
      <c r="B9" s="308"/>
      <c r="C9" s="308"/>
      <c r="D9" s="308"/>
      <c r="E9" s="308"/>
    </row>
    <row r="10" spans="1:5" x14ac:dyDescent="0.25">
      <c r="B10" s="308"/>
      <c r="C10" s="308"/>
      <c r="D10" s="308"/>
      <c r="E10" s="308"/>
    </row>
    <row r="11" spans="1:5" x14ac:dyDescent="0.25">
      <c r="B11" s="308"/>
      <c r="C11" s="308"/>
      <c r="D11" s="308"/>
      <c r="E11" s="308"/>
    </row>
    <row r="12" spans="1:5" x14ac:dyDescent="0.25">
      <c r="A12" s="309" t="s">
        <v>120</v>
      </c>
      <c r="B12" s="309"/>
      <c r="C12" s="309"/>
      <c r="D12" s="309"/>
      <c r="E12" s="309"/>
    </row>
    <row r="13" spans="1:5" x14ac:dyDescent="0.25">
      <c r="A13" s="309" t="s">
        <v>234</v>
      </c>
      <c r="B13" s="309"/>
      <c r="C13" s="309"/>
      <c r="D13" s="309"/>
      <c r="E13" s="309"/>
    </row>
    <row r="14" spans="1:5" x14ac:dyDescent="0.25">
      <c r="A14" s="309" t="s">
        <v>112</v>
      </c>
      <c r="B14" s="309"/>
      <c r="C14" s="309"/>
      <c r="D14" s="309"/>
      <c r="E14" s="309"/>
    </row>
    <row r="15" spans="1:5" x14ac:dyDescent="0.25">
      <c r="A15" s="309" t="s">
        <v>235</v>
      </c>
      <c r="B15" s="309"/>
      <c r="C15" s="309"/>
      <c r="D15" s="309"/>
      <c r="E15" s="309"/>
    </row>
    <row r="16" spans="1:5" x14ac:dyDescent="0.25">
      <c r="B16" s="308"/>
      <c r="C16" s="308"/>
      <c r="D16" s="308"/>
      <c r="E16" s="308"/>
    </row>
    <row r="17" spans="2:5" x14ac:dyDescent="0.25">
      <c r="B17" s="308"/>
      <c r="C17" s="308"/>
      <c r="D17" s="308"/>
      <c r="E17" s="308"/>
    </row>
    <row r="18" spans="2:5" x14ac:dyDescent="0.25">
      <c r="B18" s="308"/>
      <c r="C18" s="308"/>
      <c r="D18" s="308"/>
      <c r="E18" s="308"/>
    </row>
    <row r="19" spans="2:5" x14ac:dyDescent="0.25">
      <c r="B19" s="308"/>
      <c r="C19" s="308"/>
      <c r="D19" s="308"/>
      <c r="E19" s="308"/>
    </row>
    <row r="20" spans="2:5" x14ac:dyDescent="0.25">
      <c r="B20" s="308"/>
      <c r="C20" s="308"/>
      <c r="D20" s="308"/>
      <c r="E20" s="308"/>
    </row>
    <row r="21" spans="2:5" x14ac:dyDescent="0.25">
      <c r="B21" s="308"/>
      <c r="C21" s="308"/>
      <c r="D21" s="308"/>
      <c r="E21" s="308"/>
    </row>
    <row r="22" spans="2:5" x14ac:dyDescent="0.25">
      <c r="B22" s="308"/>
      <c r="C22" s="308"/>
      <c r="D22" s="308"/>
      <c r="E22" s="308"/>
    </row>
  </sheetData>
  <mergeCells count="6">
    <mergeCell ref="A1:E1"/>
    <mergeCell ref="A2:E2"/>
    <mergeCell ref="A12:E12"/>
    <mergeCell ref="A13:E13"/>
    <mergeCell ref="A14:E14"/>
    <mergeCell ref="A15:E15"/>
  </mergeCells>
  <pageMargins left="0.93" right="0.31496062992125984" top="0.12" bottom="0.74803149606299213" header="0.12" footer="0.31496062992125984"/>
  <pageSetup scale="15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B20" sqref="B20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300" t="s">
        <v>227</v>
      </c>
      <c r="B1" s="300"/>
      <c r="C1" s="300"/>
      <c r="D1" s="300"/>
      <c r="E1" s="300"/>
    </row>
    <row r="2" spans="1:5" x14ac:dyDescent="0.25">
      <c r="A2" s="300"/>
      <c r="B2" s="300"/>
      <c r="C2" s="300"/>
      <c r="D2" s="300"/>
      <c r="E2" s="300"/>
    </row>
    <row r="3" spans="1:5" x14ac:dyDescent="0.25">
      <c r="A3" s="301" t="s">
        <v>228</v>
      </c>
      <c r="B3" s="301" t="s">
        <v>229</v>
      </c>
      <c r="C3" s="301" t="s">
        <v>230</v>
      </c>
      <c r="D3" s="301" t="s">
        <v>231</v>
      </c>
      <c r="E3" s="301" t="s">
        <v>232</v>
      </c>
    </row>
    <row r="4" spans="1:5" x14ac:dyDescent="0.25">
      <c r="A4" s="302" t="s">
        <v>8</v>
      </c>
      <c r="B4" s="303">
        <v>0</v>
      </c>
      <c r="C4" s="304"/>
      <c r="D4" s="304"/>
      <c r="E4" s="302"/>
    </row>
    <row r="5" spans="1:5" x14ac:dyDescent="0.25">
      <c r="A5" s="302" t="s">
        <v>9</v>
      </c>
      <c r="B5" s="310">
        <v>0</v>
      </c>
      <c r="C5" s="304"/>
      <c r="D5" s="304"/>
      <c r="E5" s="302"/>
    </row>
    <row r="6" spans="1:5" x14ac:dyDescent="0.25">
      <c r="A6" s="302" t="s">
        <v>10</v>
      </c>
      <c r="B6" s="310">
        <v>12400000</v>
      </c>
      <c r="C6" s="311">
        <v>44284</v>
      </c>
      <c r="D6" s="312">
        <v>259141</v>
      </c>
      <c r="E6" s="313">
        <v>2349624883</v>
      </c>
    </row>
    <row r="7" spans="1:5" ht="15.75" thickBot="1" x14ac:dyDescent="0.3">
      <c r="A7" s="305" t="s">
        <v>233</v>
      </c>
      <c r="B7" s="306">
        <f>SUM(B4:B6)</f>
        <v>12400000</v>
      </c>
      <c r="C7" s="307"/>
      <c r="D7" s="307"/>
      <c r="E7" s="307"/>
    </row>
    <row r="8" spans="1:5" ht="15.75" thickTop="1" x14ac:dyDescent="0.25">
      <c r="B8" s="308"/>
      <c r="C8" s="308"/>
      <c r="D8" s="308"/>
      <c r="E8" s="308"/>
    </row>
    <row r="9" spans="1:5" x14ac:dyDescent="0.25">
      <c r="B9" s="308"/>
      <c r="C9" s="308"/>
      <c r="D9" s="308"/>
      <c r="E9" s="308"/>
    </row>
    <row r="10" spans="1:5" x14ac:dyDescent="0.25">
      <c r="B10" s="308"/>
      <c r="C10" s="308"/>
      <c r="D10" s="308"/>
      <c r="E10" s="308"/>
    </row>
    <row r="11" spans="1:5" x14ac:dyDescent="0.25">
      <c r="B11" s="308"/>
      <c r="C11" s="308"/>
      <c r="D11" s="308"/>
      <c r="E11" s="308"/>
    </row>
    <row r="12" spans="1:5" x14ac:dyDescent="0.25">
      <c r="B12" s="308"/>
      <c r="C12" s="308"/>
      <c r="D12" s="308"/>
      <c r="E12" s="308"/>
    </row>
    <row r="13" spans="1:5" x14ac:dyDescent="0.25">
      <c r="A13" s="309" t="s">
        <v>120</v>
      </c>
      <c r="B13" s="309"/>
      <c r="C13" s="309"/>
      <c r="D13" s="309"/>
      <c r="E13" s="309"/>
    </row>
    <row r="14" spans="1:5" x14ac:dyDescent="0.25">
      <c r="A14" s="309" t="s">
        <v>234</v>
      </c>
      <c r="B14" s="309"/>
      <c r="C14" s="309"/>
      <c r="D14" s="309"/>
      <c r="E14" s="309"/>
    </row>
    <row r="15" spans="1:5" x14ac:dyDescent="0.25">
      <c r="A15" s="309" t="s">
        <v>112</v>
      </c>
      <c r="B15" s="309"/>
      <c r="C15" s="309"/>
      <c r="D15" s="309"/>
      <c r="E15" s="309"/>
    </row>
    <row r="16" spans="1:5" x14ac:dyDescent="0.25">
      <c r="A16" s="309" t="s">
        <v>235</v>
      </c>
      <c r="B16" s="309"/>
      <c r="C16" s="309"/>
      <c r="D16" s="309"/>
      <c r="E16" s="309"/>
    </row>
    <row r="17" spans="2:5" x14ac:dyDescent="0.25">
      <c r="B17" s="308"/>
      <c r="C17" s="308"/>
      <c r="D17" s="308"/>
      <c r="E17" s="308"/>
    </row>
    <row r="18" spans="2:5" x14ac:dyDescent="0.25">
      <c r="B18" s="308"/>
      <c r="C18" s="308"/>
      <c r="D18" s="308"/>
      <c r="E18" s="308"/>
    </row>
    <row r="19" spans="2:5" x14ac:dyDescent="0.25">
      <c r="B19" s="308"/>
      <c r="C19" s="308"/>
      <c r="D19" s="308"/>
      <c r="E19" s="308"/>
    </row>
    <row r="20" spans="2:5" x14ac:dyDescent="0.25">
      <c r="B20" s="308"/>
      <c r="C20" s="308"/>
      <c r="D20" s="308"/>
      <c r="E20" s="308"/>
    </row>
    <row r="21" spans="2:5" x14ac:dyDescent="0.25">
      <c r="B21" s="308"/>
      <c r="C21" s="308"/>
      <c r="D21" s="308"/>
      <c r="E21" s="308"/>
    </row>
    <row r="22" spans="2:5" x14ac:dyDescent="0.25">
      <c r="B22" s="308"/>
      <c r="C22" s="308"/>
      <c r="D22" s="308"/>
      <c r="E22" s="308"/>
    </row>
    <row r="23" spans="2:5" x14ac:dyDescent="0.25">
      <c r="B23" s="308"/>
      <c r="C23" s="308"/>
      <c r="D23" s="308"/>
      <c r="E23" s="308"/>
    </row>
  </sheetData>
  <mergeCells count="6">
    <mergeCell ref="A1:E1"/>
    <mergeCell ref="A2:E2"/>
    <mergeCell ref="A13:E13"/>
    <mergeCell ref="A14:E14"/>
    <mergeCell ref="A15:E15"/>
    <mergeCell ref="A16:E16"/>
  </mergeCells>
  <pageMargins left="0.93" right="0.31496062992125984" top="0.12" bottom="0.74803149606299213" header="0.12" footer="0.31496062992125984"/>
  <pageSetup scale="15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workbookViewId="0">
      <selection activeCell="B20" sqref="B20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5" x14ac:dyDescent="0.25">
      <c r="A1" s="300" t="s">
        <v>227</v>
      </c>
      <c r="B1" s="300"/>
      <c r="C1" s="300"/>
      <c r="D1" s="300"/>
      <c r="E1" s="300"/>
    </row>
    <row r="2" spans="1:5" x14ac:dyDescent="0.25">
      <c r="A2" s="300"/>
      <c r="B2" s="300"/>
      <c r="C2" s="300"/>
      <c r="D2" s="300"/>
      <c r="E2" s="300"/>
    </row>
    <row r="3" spans="1:5" x14ac:dyDescent="0.25">
      <c r="A3" s="301" t="s">
        <v>228</v>
      </c>
      <c r="B3" s="301" t="s">
        <v>229</v>
      </c>
      <c r="C3" s="301" t="s">
        <v>230</v>
      </c>
      <c r="D3" s="301" t="s">
        <v>231</v>
      </c>
      <c r="E3" s="301" t="s">
        <v>232</v>
      </c>
    </row>
    <row r="4" spans="1:5" x14ac:dyDescent="0.25">
      <c r="A4" s="302" t="s">
        <v>8</v>
      </c>
      <c r="B4" s="303">
        <v>0</v>
      </c>
      <c r="C4" s="304"/>
      <c r="D4" s="304"/>
      <c r="E4" s="302"/>
    </row>
    <row r="5" spans="1:5" x14ac:dyDescent="0.25">
      <c r="A5" s="302" t="s">
        <v>9</v>
      </c>
      <c r="B5" s="310">
        <v>0</v>
      </c>
      <c r="C5" s="304"/>
      <c r="D5" s="304"/>
      <c r="E5" s="302"/>
    </row>
    <row r="6" spans="1:5" x14ac:dyDescent="0.25">
      <c r="A6" s="302" t="s">
        <v>10</v>
      </c>
      <c r="B6" s="310">
        <v>12400000</v>
      </c>
      <c r="C6" s="311">
        <v>44284</v>
      </c>
      <c r="D6" s="312">
        <v>259141</v>
      </c>
      <c r="E6" s="313">
        <v>2349624883</v>
      </c>
    </row>
    <row r="7" spans="1:5" x14ac:dyDescent="0.25">
      <c r="A7" s="302" t="s">
        <v>11</v>
      </c>
      <c r="B7" s="310">
        <v>6200000</v>
      </c>
      <c r="C7" s="311">
        <v>44307</v>
      </c>
      <c r="D7" s="312">
        <v>259677</v>
      </c>
      <c r="E7" s="313">
        <v>2362911146</v>
      </c>
    </row>
    <row r="8" spans="1:5" ht="15.75" thickBot="1" x14ac:dyDescent="0.3">
      <c r="A8" s="305" t="s">
        <v>233</v>
      </c>
      <c r="B8" s="306">
        <f>SUM(B4:B7)</f>
        <v>18600000</v>
      </c>
      <c r="C8" s="307"/>
      <c r="D8" s="307"/>
      <c r="E8" s="307"/>
    </row>
    <row r="9" spans="1:5" ht="15.75" thickTop="1" x14ac:dyDescent="0.25">
      <c r="B9" s="308"/>
      <c r="C9" s="308"/>
      <c r="D9" s="308"/>
      <c r="E9" s="308"/>
    </row>
    <row r="10" spans="1:5" x14ac:dyDescent="0.25">
      <c r="B10" s="308"/>
      <c r="C10" s="308"/>
      <c r="D10" s="308"/>
      <c r="E10" s="308"/>
    </row>
    <row r="11" spans="1:5" x14ac:dyDescent="0.25">
      <c r="B11" s="308"/>
      <c r="C11" s="308"/>
      <c r="D11" s="308"/>
      <c r="E11" s="308"/>
    </row>
    <row r="12" spans="1:5" x14ac:dyDescent="0.25">
      <c r="B12" s="308"/>
      <c r="C12" s="308"/>
      <c r="D12" s="308"/>
      <c r="E12" s="308"/>
    </row>
    <row r="13" spans="1:5" x14ac:dyDescent="0.25">
      <c r="B13" s="308"/>
      <c r="C13" s="308"/>
      <c r="D13" s="308"/>
      <c r="E13" s="308"/>
    </row>
    <row r="14" spans="1:5" x14ac:dyDescent="0.25">
      <c r="A14" s="309" t="s">
        <v>120</v>
      </c>
      <c r="B14" s="309"/>
      <c r="C14" s="309"/>
      <c r="D14" s="309"/>
      <c r="E14" s="309"/>
    </row>
    <row r="15" spans="1:5" x14ac:dyDescent="0.25">
      <c r="A15" s="309" t="s">
        <v>234</v>
      </c>
      <c r="B15" s="309"/>
      <c r="C15" s="309"/>
      <c r="D15" s="309"/>
      <c r="E15" s="309"/>
    </row>
    <row r="16" spans="1:5" x14ac:dyDescent="0.25">
      <c r="A16" s="309" t="s">
        <v>112</v>
      </c>
      <c r="B16" s="309"/>
      <c r="C16" s="309"/>
      <c r="D16" s="309"/>
      <c r="E16" s="309"/>
    </row>
    <row r="17" spans="1:5" x14ac:dyDescent="0.25">
      <c r="A17" s="309" t="s">
        <v>235</v>
      </c>
      <c r="B17" s="309"/>
      <c r="C17" s="309"/>
      <c r="D17" s="309"/>
      <c r="E17" s="309"/>
    </row>
    <row r="18" spans="1:5" x14ac:dyDescent="0.25">
      <c r="B18" s="308"/>
      <c r="C18" s="308"/>
      <c r="D18" s="308"/>
      <c r="E18" s="308"/>
    </row>
    <row r="19" spans="1:5" x14ac:dyDescent="0.25">
      <c r="B19" s="308"/>
      <c r="C19" s="308"/>
      <c r="D19" s="308"/>
      <c r="E19" s="308"/>
    </row>
    <row r="20" spans="1:5" x14ac:dyDescent="0.25">
      <c r="B20" s="308"/>
      <c r="C20" s="308"/>
      <c r="D20" s="308"/>
      <c r="E20" s="308"/>
    </row>
    <row r="21" spans="1:5" x14ac:dyDescent="0.25">
      <c r="B21" s="308"/>
      <c r="C21" s="308"/>
      <c r="D21" s="308"/>
      <c r="E21" s="308"/>
    </row>
    <row r="22" spans="1:5" x14ac:dyDescent="0.25">
      <c r="B22" s="308"/>
      <c r="C22" s="308"/>
      <c r="D22" s="308"/>
      <c r="E22" s="308"/>
    </row>
    <row r="23" spans="1:5" x14ac:dyDescent="0.25">
      <c r="B23" s="308"/>
      <c r="C23" s="308"/>
      <c r="D23" s="308"/>
      <c r="E23" s="308"/>
    </row>
    <row r="24" spans="1:5" x14ac:dyDescent="0.25">
      <c r="B24" s="308"/>
      <c r="C24" s="308"/>
      <c r="D24" s="308"/>
      <c r="E24" s="308"/>
    </row>
  </sheetData>
  <mergeCells count="6">
    <mergeCell ref="A1:E1"/>
    <mergeCell ref="A2:E2"/>
    <mergeCell ref="A14:E14"/>
    <mergeCell ref="A15:E15"/>
    <mergeCell ref="A16:E16"/>
    <mergeCell ref="A17:E17"/>
  </mergeCells>
  <pageMargins left="0.93" right="0.31496062992125984" top="0.12" bottom="0.74803149606299213" header="0.12" footer="0.31496062992125984"/>
  <pageSetup scale="1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20</vt:i4>
      </vt:variant>
    </vt:vector>
  </HeadingPairs>
  <TitlesOfParts>
    <vt:vector size="44" baseType="lpstr">
      <vt:lpstr>ENERO CTE-5</vt:lpstr>
      <vt:lpstr>FEBRERO CTE-5</vt:lpstr>
      <vt:lpstr>MARZO CTE-5</vt:lpstr>
      <vt:lpstr>ABRIL CTE-5</vt:lpstr>
      <vt:lpstr>ENERO ANEXO A CTE-5</vt:lpstr>
      <vt:lpstr>FEBRERO ANEXO A CTE-5</vt:lpstr>
      <vt:lpstr>MARZO ANEXO A CTE-5</vt:lpstr>
      <vt:lpstr>ABRIL ANEXO A CTE-5</vt:lpstr>
      <vt:lpstr>ENERO CTE-7</vt:lpstr>
      <vt:lpstr>FEBRERO CTE-7</vt:lpstr>
      <vt:lpstr>MARZO CTE-7</vt:lpstr>
      <vt:lpstr>ABRIL CTE-7</vt:lpstr>
      <vt:lpstr>EJEC. FISICA ENERO</vt:lpstr>
      <vt:lpstr>EJEC. FISICA FEBRERO</vt:lpstr>
      <vt:lpstr>EJEC. FISICA MARZO</vt:lpstr>
      <vt:lpstr>EJEC. FISICA ABRIL</vt:lpstr>
      <vt:lpstr>PRESUPUESTO ENERO 2021</vt:lpstr>
      <vt:lpstr>PRESUPUESTO FEBRERO 2021</vt:lpstr>
      <vt:lpstr>PRESUPUESTO MARZO 2021</vt:lpstr>
      <vt:lpstr>PRESUPUESTO ABRIL 2021</vt:lpstr>
      <vt:lpstr>APORTES ENERO 2021</vt:lpstr>
      <vt:lpstr>APORTES FEBRERO 2021</vt:lpstr>
      <vt:lpstr>APORTES MARZO 2021</vt:lpstr>
      <vt:lpstr>APORTES ABRIL 2021</vt:lpstr>
      <vt:lpstr>'ABRIL ANEXO A CTE-5'!Área_de_impresión</vt:lpstr>
      <vt:lpstr>'ABRIL CTE-5'!Área_de_impresión</vt:lpstr>
      <vt:lpstr>'ABRIL CTE-7'!Área_de_impresión</vt:lpstr>
      <vt:lpstr>'APORTES ABRIL 2021'!Área_de_impresión</vt:lpstr>
      <vt:lpstr>'APORTES ENERO 2021'!Área_de_impresión</vt:lpstr>
      <vt:lpstr>'APORTES FEBRERO 2021'!Área_de_impresión</vt:lpstr>
      <vt:lpstr>'APORTES MARZO 2021'!Área_de_impresión</vt:lpstr>
      <vt:lpstr>'ENERO ANEXO A CTE-5'!Área_de_impresión</vt:lpstr>
      <vt:lpstr>'ENERO CTE-5'!Área_de_impresión</vt:lpstr>
      <vt:lpstr>'ENERO CTE-7'!Área_de_impresión</vt:lpstr>
      <vt:lpstr>'FEBRERO ANEXO A CTE-5'!Área_de_impresión</vt:lpstr>
      <vt:lpstr>'FEBRERO CTE-5'!Área_de_impresión</vt:lpstr>
      <vt:lpstr>'FEBRERO CTE-7'!Área_de_impresión</vt:lpstr>
      <vt:lpstr>'MARZO ANEXO A CTE-5'!Área_de_impresión</vt:lpstr>
      <vt:lpstr>'MARZO CTE-5'!Área_de_impresión</vt:lpstr>
      <vt:lpstr>'MARZO CTE-7'!Área_de_impresión</vt:lpstr>
      <vt:lpstr>'PRESUPUESTO ABRIL 2021'!Área_de_impresión</vt:lpstr>
      <vt:lpstr>'PRESUPUESTO ENERO 2021'!Área_de_impresión</vt:lpstr>
      <vt:lpstr>'PRESUPUESTO FEBRERO 2021'!Área_de_impresión</vt:lpstr>
      <vt:lpstr>'PRESUPUESTO MARZO 2021'!Área_de_impresión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Cesar Gonzalez</cp:lastModifiedBy>
  <dcterms:created xsi:type="dcterms:W3CDTF">2021-05-20T16:42:59Z</dcterms:created>
  <dcterms:modified xsi:type="dcterms:W3CDTF">2021-05-21T16:52:02Z</dcterms:modified>
</cp:coreProperties>
</file>